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nahmok/Desktop/2022 BAS Case Competition/"/>
    </mc:Choice>
  </mc:AlternateContent>
  <xr:revisionPtr revIDLastSave="0" documentId="13_ncr:1_{2832AD59-1F30-4242-9038-65E018E3CD55}" xr6:coauthVersionLast="47" xr6:coauthVersionMax="47" xr10:uidLastSave="{00000000-0000-0000-0000-000000000000}"/>
  <bookViews>
    <workbookView xWindow="7420" yWindow="500" windowWidth="21380" windowHeight="16400" firstSheet="4" activeTab="9" xr2:uid="{4FDC451C-3740-9440-ABA5-10EBB7AE3C38}"/>
  </bookViews>
  <sheets>
    <sheet name="Notes" sheetId="3" r:id="rId1"/>
    <sheet name="1a. physdam" sheetId="4" r:id="rId2"/>
    <sheet name="1b. liability" sheetId="1" r:id="rId3"/>
    <sheet name="1c. homeprop" sheetId="5" r:id="rId4"/>
    <sheet name="2a. paid CL" sheetId="2" r:id="rId5"/>
    <sheet name="2b. reported CL" sheetId="6" r:id="rId6"/>
    <sheet name="2c. expected" sheetId="9" r:id="rId7"/>
    <sheet name="2d. born-ferg" sheetId="10" r:id="rId8"/>
    <sheet name="2e. case out" sheetId="11" r:id="rId9"/>
    <sheet name="3. summary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7" i="11" l="1"/>
  <c r="J158" i="11"/>
  <c r="K158" i="11"/>
  <c r="I159" i="11"/>
  <c r="J159" i="11"/>
  <c r="K159" i="11"/>
  <c r="H160" i="11"/>
  <c r="I160" i="11"/>
  <c r="J160" i="11"/>
  <c r="K160" i="11"/>
  <c r="G161" i="11"/>
  <c r="H161" i="11"/>
  <c r="I161" i="11"/>
  <c r="J161" i="11"/>
  <c r="K161" i="11"/>
  <c r="F162" i="11"/>
  <c r="G162" i="11"/>
  <c r="H162" i="11"/>
  <c r="I162" i="11"/>
  <c r="J162" i="11"/>
  <c r="K162" i="11"/>
  <c r="E163" i="11"/>
  <c r="F163" i="11"/>
  <c r="G163" i="11"/>
  <c r="H163" i="11"/>
  <c r="I163" i="11"/>
  <c r="J163" i="11"/>
  <c r="K163" i="11"/>
  <c r="D164" i="11"/>
  <c r="E164" i="11"/>
  <c r="F164" i="11"/>
  <c r="G164" i="11"/>
  <c r="H164" i="11"/>
  <c r="I164" i="11"/>
  <c r="J164" i="11"/>
  <c r="K164" i="11"/>
  <c r="C165" i="11"/>
  <c r="D165" i="11"/>
  <c r="E165" i="11"/>
  <c r="F165" i="11"/>
  <c r="G165" i="11"/>
  <c r="H165" i="11"/>
  <c r="I165" i="11"/>
  <c r="J165" i="11"/>
  <c r="K165" i="11"/>
  <c r="A141" i="11"/>
  <c r="A142" i="11"/>
  <c r="A143" i="11"/>
  <c r="A144" i="11"/>
  <c r="M192" i="11" s="1"/>
  <c r="A145" i="11"/>
  <c r="M145" i="11" s="1"/>
  <c r="A146" i="11"/>
  <c r="M194" i="11" s="1"/>
  <c r="A147" i="11"/>
  <c r="A148" i="11"/>
  <c r="A149" i="11"/>
  <c r="A140" i="11"/>
  <c r="M140" i="11" s="1"/>
  <c r="W187" i="11"/>
  <c r="V187" i="11"/>
  <c r="U187" i="11"/>
  <c r="T187" i="11"/>
  <c r="S187" i="11"/>
  <c r="R187" i="11"/>
  <c r="Q187" i="11"/>
  <c r="P187" i="11"/>
  <c r="O187" i="11"/>
  <c r="N187" i="11"/>
  <c r="W171" i="11"/>
  <c r="V171" i="11"/>
  <c r="U171" i="11"/>
  <c r="T171" i="11"/>
  <c r="S171" i="11"/>
  <c r="R171" i="11"/>
  <c r="Q171" i="11"/>
  <c r="P171" i="11"/>
  <c r="O171" i="11"/>
  <c r="N171" i="11"/>
  <c r="M197" i="11"/>
  <c r="M196" i="11"/>
  <c r="M147" i="11"/>
  <c r="A175" i="11"/>
  <c r="M142" i="11"/>
  <c r="M190" i="11"/>
  <c r="M141" i="11"/>
  <c r="K139" i="11"/>
  <c r="J139" i="11"/>
  <c r="I139" i="11"/>
  <c r="H139" i="11"/>
  <c r="G139" i="11"/>
  <c r="F139" i="11"/>
  <c r="E139" i="11"/>
  <c r="D139" i="11"/>
  <c r="C139" i="11"/>
  <c r="B139" i="11"/>
  <c r="K90" i="11"/>
  <c r="J91" i="11"/>
  <c r="K91" i="11"/>
  <c r="I92" i="11"/>
  <c r="J92" i="11"/>
  <c r="K92" i="11"/>
  <c r="H93" i="11"/>
  <c r="I93" i="11"/>
  <c r="J93" i="11"/>
  <c r="K93" i="11"/>
  <c r="G94" i="11"/>
  <c r="H94" i="11"/>
  <c r="I94" i="11"/>
  <c r="J94" i="11"/>
  <c r="K94" i="11"/>
  <c r="F95" i="11"/>
  <c r="G95" i="11"/>
  <c r="H95" i="11"/>
  <c r="I95" i="11"/>
  <c r="J95" i="11"/>
  <c r="K95" i="11"/>
  <c r="E96" i="11"/>
  <c r="F96" i="11"/>
  <c r="G96" i="11"/>
  <c r="H96" i="11"/>
  <c r="I96" i="11"/>
  <c r="J96" i="11"/>
  <c r="K96" i="11"/>
  <c r="D97" i="11"/>
  <c r="E97" i="11"/>
  <c r="F97" i="11"/>
  <c r="G97" i="11"/>
  <c r="H97" i="11"/>
  <c r="I97" i="11"/>
  <c r="J97" i="11"/>
  <c r="K97" i="11"/>
  <c r="C98" i="11"/>
  <c r="D98" i="11"/>
  <c r="E98" i="11"/>
  <c r="F98" i="11"/>
  <c r="G98" i="11"/>
  <c r="H98" i="11"/>
  <c r="I98" i="11"/>
  <c r="J98" i="11"/>
  <c r="K98" i="11"/>
  <c r="A75" i="11"/>
  <c r="A76" i="11"/>
  <c r="A77" i="11"/>
  <c r="A78" i="11"/>
  <c r="M110" i="11" s="1"/>
  <c r="A79" i="11"/>
  <c r="M79" i="11" s="1"/>
  <c r="A80" i="11"/>
  <c r="A81" i="11"/>
  <c r="M129" i="11" s="1"/>
  <c r="A82" i="11"/>
  <c r="A74" i="11"/>
  <c r="A73" i="11"/>
  <c r="M121" i="11" s="1"/>
  <c r="W120" i="11"/>
  <c r="V120" i="11"/>
  <c r="U120" i="11"/>
  <c r="T120" i="11"/>
  <c r="S120" i="11"/>
  <c r="R120" i="11"/>
  <c r="Q120" i="11"/>
  <c r="P120" i="11"/>
  <c r="O120" i="11"/>
  <c r="N120" i="11"/>
  <c r="A112" i="11"/>
  <c r="A111" i="11"/>
  <c r="W104" i="11"/>
  <c r="V104" i="11"/>
  <c r="U104" i="11"/>
  <c r="T104" i="11"/>
  <c r="S104" i="11"/>
  <c r="R104" i="11"/>
  <c r="Q104" i="11"/>
  <c r="P104" i="11"/>
  <c r="O104" i="11"/>
  <c r="N104" i="11"/>
  <c r="M130" i="11"/>
  <c r="M80" i="11"/>
  <c r="M127" i="11"/>
  <c r="M78" i="11"/>
  <c r="M125" i="11"/>
  <c r="A108" i="11"/>
  <c r="M123" i="11"/>
  <c r="M74" i="11"/>
  <c r="M73" i="11"/>
  <c r="K72" i="11"/>
  <c r="J72" i="11"/>
  <c r="I72" i="11"/>
  <c r="H72" i="11"/>
  <c r="G72" i="11"/>
  <c r="F72" i="11"/>
  <c r="E72" i="11"/>
  <c r="D72" i="11"/>
  <c r="C72" i="11"/>
  <c r="B72" i="11"/>
  <c r="K109" i="6"/>
  <c r="J110" i="6"/>
  <c r="K110" i="6"/>
  <c r="I111" i="6"/>
  <c r="J111" i="6"/>
  <c r="K111" i="6"/>
  <c r="H112" i="6"/>
  <c r="I112" i="6"/>
  <c r="J112" i="6"/>
  <c r="K112" i="6"/>
  <c r="G113" i="6"/>
  <c r="H113" i="6"/>
  <c r="I113" i="6"/>
  <c r="J113" i="6"/>
  <c r="K113" i="6"/>
  <c r="F114" i="6"/>
  <c r="G114" i="6"/>
  <c r="H114" i="6"/>
  <c r="I114" i="6"/>
  <c r="J114" i="6"/>
  <c r="K114" i="6"/>
  <c r="E115" i="6"/>
  <c r="F115" i="6"/>
  <c r="G115" i="6"/>
  <c r="H115" i="6"/>
  <c r="I115" i="6"/>
  <c r="J115" i="6"/>
  <c r="K115" i="6"/>
  <c r="D116" i="6"/>
  <c r="E116" i="6"/>
  <c r="F116" i="6"/>
  <c r="G116" i="6"/>
  <c r="H116" i="6"/>
  <c r="I116" i="6"/>
  <c r="J116" i="6"/>
  <c r="K116" i="6"/>
  <c r="C117" i="6"/>
  <c r="D117" i="6"/>
  <c r="E117" i="6"/>
  <c r="F117" i="6"/>
  <c r="G117" i="6"/>
  <c r="H117" i="6"/>
  <c r="I117" i="6"/>
  <c r="J117" i="6"/>
  <c r="K117" i="6"/>
  <c r="K58" i="6"/>
  <c r="J59" i="6"/>
  <c r="K59" i="6"/>
  <c r="I60" i="6"/>
  <c r="J60" i="6"/>
  <c r="K60" i="6"/>
  <c r="H61" i="6"/>
  <c r="I61" i="6"/>
  <c r="J61" i="6"/>
  <c r="K61" i="6"/>
  <c r="G62" i="6"/>
  <c r="H62" i="6"/>
  <c r="I62" i="6"/>
  <c r="J62" i="6"/>
  <c r="K62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D65" i="6"/>
  <c r="E65" i="6"/>
  <c r="F65" i="6"/>
  <c r="G65" i="6"/>
  <c r="H65" i="6"/>
  <c r="I65" i="6"/>
  <c r="J65" i="6"/>
  <c r="K65" i="6"/>
  <c r="C66" i="6"/>
  <c r="D66" i="6"/>
  <c r="E66" i="6"/>
  <c r="F66" i="6"/>
  <c r="G66" i="6"/>
  <c r="H66" i="6"/>
  <c r="I66" i="6"/>
  <c r="J66" i="6"/>
  <c r="K66" i="6"/>
  <c r="K7" i="6"/>
  <c r="J8" i="6"/>
  <c r="K8" i="6"/>
  <c r="I9" i="6"/>
  <c r="J9" i="6"/>
  <c r="K9" i="6"/>
  <c r="H10" i="6"/>
  <c r="I10" i="6"/>
  <c r="J10" i="6"/>
  <c r="K10" i="6"/>
  <c r="G11" i="6"/>
  <c r="H11" i="6"/>
  <c r="I11" i="6"/>
  <c r="J11" i="6"/>
  <c r="K11" i="6"/>
  <c r="F12" i="6"/>
  <c r="G12" i="6"/>
  <c r="H12" i="6"/>
  <c r="I12" i="6"/>
  <c r="J12" i="6"/>
  <c r="K12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B41" i="12"/>
  <c r="B42" i="12"/>
  <c r="B43" i="12"/>
  <c r="B44" i="12"/>
  <c r="B45" i="12"/>
  <c r="B46" i="12"/>
  <c r="B47" i="12"/>
  <c r="B48" i="12"/>
  <c r="B40" i="12"/>
  <c r="B39" i="12"/>
  <c r="B25" i="12"/>
  <c r="B26" i="12"/>
  <c r="B27" i="12"/>
  <c r="B28" i="12"/>
  <c r="B29" i="12"/>
  <c r="B30" i="12"/>
  <c r="B31" i="12"/>
  <c r="B32" i="12"/>
  <c r="B24" i="12"/>
  <c r="B23" i="12"/>
  <c r="B8" i="12"/>
  <c r="B9" i="12"/>
  <c r="B10" i="12"/>
  <c r="B11" i="12"/>
  <c r="B12" i="12"/>
  <c r="B13" i="12"/>
  <c r="B14" i="12"/>
  <c r="B15" i="12"/>
  <c r="B16" i="12"/>
  <c r="B7" i="12"/>
  <c r="O53" i="11"/>
  <c r="P53" i="11"/>
  <c r="Q53" i="11"/>
  <c r="R53" i="11"/>
  <c r="S53" i="11"/>
  <c r="T53" i="11"/>
  <c r="U53" i="11"/>
  <c r="V53" i="11"/>
  <c r="W53" i="11"/>
  <c r="N53" i="11"/>
  <c r="M55" i="11"/>
  <c r="M56" i="11"/>
  <c r="M57" i="11"/>
  <c r="M58" i="11"/>
  <c r="M59" i="11"/>
  <c r="M60" i="11"/>
  <c r="M61" i="11"/>
  <c r="M62" i="11"/>
  <c r="M63" i="11"/>
  <c r="M54" i="11"/>
  <c r="M39" i="11"/>
  <c r="M40" i="11"/>
  <c r="M41" i="11"/>
  <c r="M42" i="11"/>
  <c r="M43" i="11"/>
  <c r="M44" i="11"/>
  <c r="M45" i="11"/>
  <c r="M46" i="11"/>
  <c r="M47" i="11"/>
  <c r="M38" i="11"/>
  <c r="W37" i="11"/>
  <c r="V37" i="11"/>
  <c r="U37" i="11"/>
  <c r="T37" i="11"/>
  <c r="S37" i="11"/>
  <c r="R37" i="11"/>
  <c r="Q37" i="11"/>
  <c r="P37" i="11"/>
  <c r="O37" i="11"/>
  <c r="N37" i="11"/>
  <c r="C5" i="11"/>
  <c r="D5" i="11"/>
  <c r="E5" i="11"/>
  <c r="F5" i="11"/>
  <c r="G5" i="11"/>
  <c r="H5" i="11"/>
  <c r="I5" i="11"/>
  <c r="J5" i="11"/>
  <c r="K5" i="11"/>
  <c r="B5" i="11"/>
  <c r="M14" i="11"/>
  <c r="M7" i="11"/>
  <c r="M8" i="11"/>
  <c r="M9" i="11"/>
  <c r="M10" i="11"/>
  <c r="M11" i="11"/>
  <c r="M12" i="11"/>
  <c r="M13" i="11"/>
  <c r="M6" i="11"/>
  <c r="A40" i="11"/>
  <c r="A41" i="11"/>
  <c r="A42" i="11"/>
  <c r="K23" i="11"/>
  <c r="J24" i="11"/>
  <c r="K24" i="11"/>
  <c r="I25" i="11"/>
  <c r="J25" i="11"/>
  <c r="K25" i="11"/>
  <c r="H26" i="11"/>
  <c r="I26" i="11"/>
  <c r="J26" i="11"/>
  <c r="K26" i="11"/>
  <c r="G27" i="11"/>
  <c r="H27" i="11"/>
  <c r="I27" i="11"/>
  <c r="J27" i="11"/>
  <c r="K27" i="11"/>
  <c r="F28" i="11"/>
  <c r="G28" i="11"/>
  <c r="H28" i="11"/>
  <c r="I28" i="11"/>
  <c r="J28" i="11"/>
  <c r="K28" i="11"/>
  <c r="E29" i="11"/>
  <c r="F29" i="11"/>
  <c r="G29" i="11"/>
  <c r="H29" i="11"/>
  <c r="I29" i="11"/>
  <c r="J29" i="11"/>
  <c r="K29" i="11"/>
  <c r="D30" i="11"/>
  <c r="E30" i="11"/>
  <c r="F30" i="11"/>
  <c r="G30" i="11"/>
  <c r="H30" i="11"/>
  <c r="I30" i="11"/>
  <c r="J30" i="11"/>
  <c r="K30" i="11"/>
  <c r="C31" i="11"/>
  <c r="D31" i="11"/>
  <c r="E31" i="11"/>
  <c r="F31" i="11"/>
  <c r="G31" i="11"/>
  <c r="H31" i="11"/>
  <c r="I31" i="11"/>
  <c r="J31" i="11"/>
  <c r="K31" i="11"/>
  <c r="A15" i="11"/>
  <c r="A14" i="11"/>
  <c r="A46" i="11" s="1"/>
  <c r="A13" i="11"/>
  <c r="A45" i="11" s="1"/>
  <c r="A12" i="11"/>
  <c r="A44" i="11" s="1"/>
  <c r="A11" i="11"/>
  <c r="A43" i="11" s="1"/>
  <c r="A10" i="11"/>
  <c r="A9" i="11"/>
  <c r="A8" i="11"/>
  <c r="A7" i="11"/>
  <c r="A39" i="11" s="1"/>
  <c r="A6" i="11"/>
  <c r="A38" i="11" s="1"/>
  <c r="B141" i="10"/>
  <c r="B142" i="10"/>
  <c r="B143" i="10"/>
  <c r="B144" i="10"/>
  <c r="B145" i="10"/>
  <c r="B146" i="10"/>
  <c r="B147" i="10"/>
  <c r="B148" i="10"/>
  <c r="B149" i="10"/>
  <c r="B140" i="10"/>
  <c r="B90" i="10"/>
  <c r="B91" i="10"/>
  <c r="B92" i="10"/>
  <c r="B93" i="10"/>
  <c r="B94" i="10"/>
  <c r="B95" i="10"/>
  <c r="B96" i="10"/>
  <c r="B97" i="10"/>
  <c r="B98" i="10"/>
  <c r="B89" i="10"/>
  <c r="A149" i="10"/>
  <c r="A148" i="10"/>
  <c r="A147" i="10"/>
  <c r="A146" i="10"/>
  <c r="A145" i="10"/>
  <c r="A144" i="10"/>
  <c r="A143" i="10"/>
  <c r="A142" i="10"/>
  <c r="A141" i="10"/>
  <c r="F140" i="10"/>
  <c r="E140" i="10"/>
  <c r="A140" i="10"/>
  <c r="A98" i="10"/>
  <c r="A97" i="10"/>
  <c r="A96" i="10"/>
  <c r="A95" i="10"/>
  <c r="A94" i="10"/>
  <c r="A93" i="10"/>
  <c r="A92" i="10"/>
  <c r="A91" i="10"/>
  <c r="A90" i="10"/>
  <c r="E89" i="10"/>
  <c r="F89" i="10" s="1"/>
  <c r="A89" i="10"/>
  <c r="F38" i="10"/>
  <c r="E38" i="10"/>
  <c r="K134" i="10"/>
  <c r="K117" i="10"/>
  <c r="J117" i="10"/>
  <c r="I117" i="10"/>
  <c r="H117" i="10"/>
  <c r="G117" i="10"/>
  <c r="F117" i="10"/>
  <c r="E117" i="10"/>
  <c r="D117" i="10"/>
  <c r="C117" i="10"/>
  <c r="K116" i="10"/>
  <c r="J116" i="10"/>
  <c r="I116" i="10"/>
  <c r="H116" i="10"/>
  <c r="G116" i="10"/>
  <c r="F116" i="10"/>
  <c r="E116" i="10"/>
  <c r="D116" i="10"/>
  <c r="K115" i="10"/>
  <c r="J115" i="10"/>
  <c r="I115" i="10"/>
  <c r="H115" i="10"/>
  <c r="G115" i="10"/>
  <c r="F115" i="10"/>
  <c r="E115" i="10"/>
  <c r="K114" i="10"/>
  <c r="J114" i="10"/>
  <c r="I114" i="10"/>
  <c r="H114" i="10"/>
  <c r="G114" i="10"/>
  <c r="F114" i="10"/>
  <c r="K113" i="10"/>
  <c r="J113" i="10"/>
  <c r="I113" i="10"/>
  <c r="H113" i="10"/>
  <c r="G113" i="10"/>
  <c r="K112" i="10"/>
  <c r="J112" i="10"/>
  <c r="I112" i="10"/>
  <c r="H112" i="10"/>
  <c r="K111" i="10"/>
  <c r="J111" i="10"/>
  <c r="I111" i="10"/>
  <c r="K110" i="10"/>
  <c r="J110" i="10"/>
  <c r="K109" i="10"/>
  <c r="K83" i="10"/>
  <c r="K66" i="10"/>
  <c r="J66" i="10"/>
  <c r="I66" i="10"/>
  <c r="H66" i="10"/>
  <c r="G66" i="10"/>
  <c r="F66" i="10"/>
  <c r="E66" i="10"/>
  <c r="D66" i="10"/>
  <c r="C66" i="10"/>
  <c r="A66" i="10"/>
  <c r="K65" i="10"/>
  <c r="J65" i="10"/>
  <c r="I65" i="10"/>
  <c r="H65" i="10"/>
  <c r="G65" i="10"/>
  <c r="F65" i="10"/>
  <c r="E65" i="10"/>
  <c r="D65" i="10"/>
  <c r="A65" i="10"/>
  <c r="A79" i="10" s="1"/>
  <c r="K64" i="10"/>
  <c r="J64" i="10"/>
  <c r="I64" i="10"/>
  <c r="H64" i="10"/>
  <c r="G64" i="10"/>
  <c r="F64" i="10"/>
  <c r="E64" i="10"/>
  <c r="A64" i="10"/>
  <c r="A78" i="10" s="1"/>
  <c r="K63" i="10"/>
  <c r="J63" i="10"/>
  <c r="I63" i="10"/>
  <c r="H63" i="10"/>
  <c r="G63" i="10"/>
  <c r="F63" i="10"/>
  <c r="A63" i="10"/>
  <c r="K62" i="10"/>
  <c r="J62" i="10"/>
  <c r="I62" i="10"/>
  <c r="H62" i="10"/>
  <c r="G62" i="10"/>
  <c r="A62" i="10"/>
  <c r="K61" i="10"/>
  <c r="J61" i="10"/>
  <c r="I61" i="10"/>
  <c r="H61" i="10"/>
  <c r="A61" i="10"/>
  <c r="K60" i="10"/>
  <c r="J60" i="10"/>
  <c r="I60" i="10"/>
  <c r="A60" i="10"/>
  <c r="K59" i="10"/>
  <c r="J59" i="10"/>
  <c r="A59" i="10"/>
  <c r="A73" i="10" s="1"/>
  <c r="K58" i="10"/>
  <c r="A58" i="10"/>
  <c r="A57" i="10"/>
  <c r="A71" i="10" s="1"/>
  <c r="B47" i="10"/>
  <c r="B46" i="10"/>
  <c r="B45" i="10"/>
  <c r="B44" i="10"/>
  <c r="B43" i="10"/>
  <c r="B42" i="10"/>
  <c r="B41" i="10"/>
  <c r="B40" i="10"/>
  <c r="B39" i="10"/>
  <c r="B38" i="10"/>
  <c r="K32" i="10"/>
  <c r="K15" i="10"/>
  <c r="J15" i="10"/>
  <c r="I15" i="10"/>
  <c r="H15" i="10"/>
  <c r="G15" i="10"/>
  <c r="F15" i="10"/>
  <c r="E15" i="10"/>
  <c r="D15" i="10"/>
  <c r="C15" i="10"/>
  <c r="A15" i="10"/>
  <c r="A47" i="10" s="1"/>
  <c r="K14" i="10"/>
  <c r="J14" i="10"/>
  <c r="I14" i="10"/>
  <c r="H14" i="10"/>
  <c r="G14" i="10"/>
  <c r="F14" i="10"/>
  <c r="E14" i="10"/>
  <c r="D14" i="10"/>
  <c r="A14" i="10"/>
  <c r="A28" i="10" s="1"/>
  <c r="K13" i="10"/>
  <c r="J13" i="10"/>
  <c r="I13" i="10"/>
  <c r="H13" i="10"/>
  <c r="G13" i="10"/>
  <c r="F13" i="10"/>
  <c r="E13" i="10"/>
  <c r="A13" i="10"/>
  <c r="A27" i="10" s="1"/>
  <c r="K12" i="10"/>
  <c r="J12" i="10"/>
  <c r="I12" i="10"/>
  <c r="H12" i="10"/>
  <c r="G12" i="10"/>
  <c r="F12" i="10"/>
  <c r="A12" i="10"/>
  <c r="A44" i="10" s="1"/>
  <c r="K11" i="10"/>
  <c r="J11" i="10"/>
  <c r="I11" i="10"/>
  <c r="H11" i="10"/>
  <c r="G11" i="10"/>
  <c r="A11" i="10"/>
  <c r="A113" i="10" s="1"/>
  <c r="K10" i="10"/>
  <c r="J10" i="10"/>
  <c r="I10" i="10"/>
  <c r="H10" i="10"/>
  <c r="A10" i="10"/>
  <c r="A112" i="10" s="1"/>
  <c r="K9" i="10"/>
  <c r="J9" i="10"/>
  <c r="I9" i="10"/>
  <c r="A9" i="10"/>
  <c r="A41" i="10" s="1"/>
  <c r="K8" i="10"/>
  <c r="J8" i="10"/>
  <c r="A8" i="10"/>
  <c r="A110" i="10" s="1"/>
  <c r="K7" i="10"/>
  <c r="A7" i="10"/>
  <c r="A39" i="10" s="1"/>
  <c r="A6" i="10"/>
  <c r="A20" i="10" s="1"/>
  <c r="B141" i="9"/>
  <c r="B142" i="9"/>
  <c r="B143" i="9"/>
  <c r="B144" i="9"/>
  <c r="B145" i="9"/>
  <c r="B146" i="9"/>
  <c r="B147" i="9"/>
  <c r="B148" i="9"/>
  <c r="B149" i="9"/>
  <c r="B140" i="9"/>
  <c r="A149" i="9"/>
  <c r="A148" i="9"/>
  <c r="A147" i="9"/>
  <c r="A146" i="9"/>
  <c r="A145" i="9"/>
  <c r="A144" i="9"/>
  <c r="A143" i="9"/>
  <c r="A142" i="9"/>
  <c r="A141" i="9"/>
  <c r="A140" i="9"/>
  <c r="B90" i="9"/>
  <c r="B91" i="9"/>
  <c r="B92" i="9"/>
  <c r="B93" i="9"/>
  <c r="B94" i="9"/>
  <c r="B95" i="9"/>
  <c r="B96" i="9"/>
  <c r="B97" i="9"/>
  <c r="B98" i="9"/>
  <c r="B89" i="9"/>
  <c r="A98" i="9"/>
  <c r="A97" i="9"/>
  <c r="A96" i="9"/>
  <c r="A95" i="9"/>
  <c r="A94" i="9"/>
  <c r="A93" i="9"/>
  <c r="A92" i="9"/>
  <c r="A91" i="9"/>
  <c r="A90" i="9"/>
  <c r="A89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K134" i="9"/>
  <c r="K117" i="9"/>
  <c r="J117" i="9"/>
  <c r="I117" i="9"/>
  <c r="H117" i="9"/>
  <c r="G117" i="9"/>
  <c r="F117" i="9"/>
  <c r="E117" i="9"/>
  <c r="D117" i="9"/>
  <c r="C117" i="9"/>
  <c r="K116" i="9"/>
  <c r="J116" i="9"/>
  <c r="I116" i="9"/>
  <c r="H116" i="9"/>
  <c r="G116" i="9"/>
  <c r="F116" i="9"/>
  <c r="E116" i="9"/>
  <c r="D116" i="9"/>
  <c r="K115" i="9"/>
  <c r="J115" i="9"/>
  <c r="I115" i="9"/>
  <c r="H115" i="9"/>
  <c r="G115" i="9"/>
  <c r="F115" i="9"/>
  <c r="E115" i="9"/>
  <c r="A115" i="9"/>
  <c r="K114" i="9"/>
  <c r="J114" i="9"/>
  <c r="I114" i="9"/>
  <c r="H114" i="9"/>
  <c r="G114" i="9"/>
  <c r="F114" i="9"/>
  <c r="K113" i="9"/>
  <c r="J113" i="9"/>
  <c r="I113" i="9"/>
  <c r="H113" i="9"/>
  <c r="G113" i="9"/>
  <c r="K112" i="9"/>
  <c r="J112" i="9"/>
  <c r="I112" i="9"/>
  <c r="H112" i="9"/>
  <c r="K111" i="9"/>
  <c r="J111" i="9"/>
  <c r="I111" i="9"/>
  <c r="K110" i="9"/>
  <c r="J110" i="9"/>
  <c r="A110" i="9"/>
  <c r="K109" i="9"/>
  <c r="K83" i="9"/>
  <c r="A79" i="9"/>
  <c r="A71" i="9"/>
  <c r="K66" i="9"/>
  <c r="J66" i="9"/>
  <c r="I66" i="9"/>
  <c r="H66" i="9"/>
  <c r="G66" i="9"/>
  <c r="F66" i="9"/>
  <c r="E66" i="9"/>
  <c r="D66" i="9"/>
  <c r="C66" i="9"/>
  <c r="A66" i="9"/>
  <c r="K65" i="9"/>
  <c r="J65" i="9"/>
  <c r="I65" i="9"/>
  <c r="H65" i="9"/>
  <c r="G65" i="9"/>
  <c r="F65" i="9"/>
  <c r="E65" i="9"/>
  <c r="D65" i="9"/>
  <c r="A65" i="9"/>
  <c r="K64" i="9"/>
  <c r="J64" i="9"/>
  <c r="I64" i="9"/>
  <c r="H64" i="9"/>
  <c r="G64" i="9"/>
  <c r="F64" i="9"/>
  <c r="E64" i="9"/>
  <c r="A64" i="9"/>
  <c r="A78" i="9" s="1"/>
  <c r="K63" i="9"/>
  <c r="J63" i="9"/>
  <c r="I63" i="9"/>
  <c r="H63" i="9"/>
  <c r="G63" i="9"/>
  <c r="F63" i="9"/>
  <c r="A63" i="9"/>
  <c r="K62" i="9"/>
  <c r="J62" i="9"/>
  <c r="I62" i="9"/>
  <c r="H62" i="9"/>
  <c r="G62" i="9"/>
  <c r="A62" i="9"/>
  <c r="K61" i="9"/>
  <c r="J61" i="9"/>
  <c r="I61" i="9"/>
  <c r="H61" i="9"/>
  <c r="A61" i="9"/>
  <c r="A75" i="9" s="1"/>
  <c r="K60" i="9"/>
  <c r="J60" i="9"/>
  <c r="I60" i="9"/>
  <c r="A60" i="9"/>
  <c r="A74" i="9" s="1"/>
  <c r="K59" i="9"/>
  <c r="J59" i="9"/>
  <c r="A59" i="9"/>
  <c r="A73" i="9" s="1"/>
  <c r="K58" i="9"/>
  <c r="A58" i="9"/>
  <c r="A72" i="9" s="1"/>
  <c r="A57" i="9"/>
  <c r="K32" i="9"/>
  <c r="A27" i="9"/>
  <c r="A24" i="9"/>
  <c r="A22" i="9"/>
  <c r="A21" i="9"/>
  <c r="K15" i="9"/>
  <c r="J15" i="9"/>
  <c r="I15" i="9"/>
  <c r="H15" i="9"/>
  <c r="G15" i="9"/>
  <c r="F15" i="9"/>
  <c r="E15" i="9"/>
  <c r="D15" i="9"/>
  <c r="C15" i="9"/>
  <c r="A15" i="9"/>
  <c r="A117" i="9" s="1"/>
  <c r="K14" i="9"/>
  <c r="J14" i="9"/>
  <c r="I14" i="9"/>
  <c r="H14" i="9"/>
  <c r="G14" i="9"/>
  <c r="F14" i="9"/>
  <c r="E14" i="9"/>
  <c r="D14" i="9"/>
  <c r="A14" i="9"/>
  <c r="A116" i="9" s="1"/>
  <c r="K13" i="9"/>
  <c r="J13" i="9"/>
  <c r="I13" i="9"/>
  <c r="H13" i="9"/>
  <c r="G13" i="9"/>
  <c r="F13" i="9"/>
  <c r="E13" i="9"/>
  <c r="A13" i="9"/>
  <c r="K12" i="9"/>
  <c r="J12" i="9"/>
  <c r="I12" i="9"/>
  <c r="H12" i="9"/>
  <c r="G12" i="9"/>
  <c r="F12" i="9"/>
  <c r="A12" i="9"/>
  <c r="K11" i="9"/>
  <c r="J11" i="9"/>
  <c r="I11" i="9"/>
  <c r="H11" i="9"/>
  <c r="G11" i="9"/>
  <c r="A11" i="9"/>
  <c r="A25" i="9" s="1"/>
  <c r="K10" i="9"/>
  <c r="J10" i="9"/>
  <c r="I10" i="9"/>
  <c r="H10" i="9"/>
  <c r="A10" i="9"/>
  <c r="A112" i="9" s="1"/>
  <c r="K9" i="9"/>
  <c r="J9" i="9"/>
  <c r="I9" i="9"/>
  <c r="A9" i="9"/>
  <c r="A111" i="9" s="1"/>
  <c r="K8" i="9"/>
  <c r="J8" i="9"/>
  <c r="A8" i="9"/>
  <c r="K7" i="9"/>
  <c r="A7" i="9"/>
  <c r="A109" i="9" s="1"/>
  <c r="A6" i="9"/>
  <c r="A20" i="9" s="1"/>
  <c r="K58" i="2"/>
  <c r="J59" i="2"/>
  <c r="K59" i="2"/>
  <c r="I60" i="2"/>
  <c r="J60" i="2"/>
  <c r="K60" i="2"/>
  <c r="H61" i="2"/>
  <c r="I61" i="2"/>
  <c r="J61" i="2"/>
  <c r="K61" i="2"/>
  <c r="G62" i="2"/>
  <c r="H62" i="2"/>
  <c r="I62" i="2"/>
  <c r="J62" i="2"/>
  <c r="K62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A149" i="2"/>
  <c r="A146" i="2"/>
  <c r="A141" i="2"/>
  <c r="K134" i="2"/>
  <c r="C140" i="2" s="1"/>
  <c r="A127" i="2"/>
  <c r="A126" i="2"/>
  <c r="A123" i="2"/>
  <c r="A122" i="2"/>
  <c r="K117" i="2"/>
  <c r="J117" i="2"/>
  <c r="I117" i="2"/>
  <c r="H117" i="2"/>
  <c r="G117" i="2"/>
  <c r="F117" i="2"/>
  <c r="E117" i="2"/>
  <c r="D117" i="2"/>
  <c r="C117" i="2"/>
  <c r="A117" i="2"/>
  <c r="K116" i="2"/>
  <c r="J116" i="2"/>
  <c r="I116" i="2"/>
  <c r="H116" i="2"/>
  <c r="G116" i="2"/>
  <c r="F116" i="2"/>
  <c r="E116" i="2"/>
  <c r="D116" i="2"/>
  <c r="A116" i="2"/>
  <c r="A130" i="2" s="1"/>
  <c r="K115" i="2"/>
  <c r="J115" i="2"/>
  <c r="I115" i="2"/>
  <c r="H115" i="2"/>
  <c r="G115" i="2"/>
  <c r="F115" i="2"/>
  <c r="E115" i="2"/>
  <c r="A115" i="2"/>
  <c r="A147" i="2" s="1"/>
  <c r="K114" i="2"/>
  <c r="J114" i="2"/>
  <c r="I114" i="2"/>
  <c r="H114" i="2"/>
  <c r="G114" i="2"/>
  <c r="F114" i="2"/>
  <c r="A114" i="2"/>
  <c r="A128" i="2" s="1"/>
  <c r="K113" i="2"/>
  <c r="J113" i="2"/>
  <c r="I113" i="2"/>
  <c r="H113" i="2"/>
  <c r="G113" i="2"/>
  <c r="A113" i="2"/>
  <c r="A145" i="2" s="1"/>
  <c r="K112" i="2"/>
  <c r="J112" i="2"/>
  <c r="I112" i="2"/>
  <c r="H112" i="2"/>
  <c r="A112" i="2"/>
  <c r="A144" i="2" s="1"/>
  <c r="K111" i="2"/>
  <c r="J111" i="2"/>
  <c r="I111" i="2"/>
  <c r="A111" i="2"/>
  <c r="A125" i="2" s="1"/>
  <c r="K110" i="2"/>
  <c r="J110" i="2"/>
  <c r="A110" i="2"/>
  <c r="A142" i="2" s="1"/>
  <c r="K109" i="2"/>
  <c r="A109" i="2"/>
  <c r="A108" i="2"/>
  <c r="A140" i="2" s="1"/>
  <c r="A109" i="6"/>
  <c r="A123" i="6" s="1"/>
  <c r="A110" i="6"/>
  <c r="A142" i="6" s="1"/>
  <c r="A111" i="6"/>
  <c r="A112" i="6"/>
  <c r="A113" i="6"/>
  <c r="A127" i="6" s="1"/>
  <c r="A114" i="6"/>
  <c r="A128" i="6" s="1"/>
  <c r="A115" i="6"/>
  <c r="A116" i="6"/>
  <c r="A130" i="6" s="1"/>
  <c r="A117" i="6"/>
  <c r="A149" i="6" s="1"/>
  <c r="A108" i="6"/>
  <c r="A140" i="6" s="1"/>
  <c r="A146" i="6"/>
  <c r="A143" i="6"/>
  <c r="K134" i="6"/>
  <c r="C140" i="6" s="1"/>
  <c r="A122" i="6"/>
  <c r="A147" i="6"/>
  <c r="A145" i="6"/>
  <c r="A144" i="6"/>
  <c r="A125" i="6"/>
  <c r="A98" i="2"/>
  <c r="A96" i="2"/>
  <c r="A90" i="2"/>
  <c r="K83" i="2"/>
  <c r="C89" i="2" s="1"/>
  <c r="A76" i="2"/>
  <c r="A75" i="2"/>
  <c r="A66" i="2"/>
  <c r="A65" i="2"/>
  <c r="A79" i="2" s="1"/>
  <c r="A64" i="2"/>
  <c r="A78" i="2" s="1"/>
  <c r="A63" i="2"/>
  <c r="A77" i="2" s="1"/>
  <c r="A62" i="2"/>
  <c r="A94" i="2" s="1"/>
  <c r="A61" i="2"/>
  <c r="A93" i="2" s="1"/>
  <c r="A60" i="2"/>
  <c r="A92" i="2" s="1"/>
  <c r="A59" i="2"/>
  <c r="A91" i="2" s="1"/>
  <c r="A58" i="2"/>
  <c r="A72" i="2" s="1"/>
  <c r="A57" i="2"/>
  <c r="A71" i="2" s="1"/>
  <c r="A98" i="6"/>
  <c r="A95" i="6"/>
  <c r="A90" i="6"/>
  <c r="K83" i="6"/>
  <c r="C89" i="6" s="1"/>
  <c r="A75" i="6"/>
  <c r="A72" i="6"/>
  <c r="A71" i="6"/>
  <c r="A66" i="6"/>
  <c r="A65" i="6"/>
  <c r="A79" i="6" s="1"/>
  <c r="A64" i="6"/>
  <c r="A96" i="6" s="1"/>
  <c r="A63" i="6"/>
  <c r="A77" i="6" s="1"/>
  <c r="A62" i="6"/>
  <c r="A94" i="6" s="1"/>
  <c r="A61" i="6"/>
  <c r="A93" i="6" s="1"/>
  <c r="A60" i="6"/>
  <c r="A74" i="6" s="1"/>
  <c r="A59" i="6"/>
  <c r="A91" i="6" s="1"/>
  <c r="A58" i="6"/>
  <c r="A57" i="6"/>
  <c r="A89" i="6" s="1"/>
  <c r="A44" i="6"/>
  <c r="K32" i="6"/>
  <c r="C38" i="6" s="1"/>
  <c r="A26" i="6"/>
  <c r="A25" i="6"/>
  <c r="A20" i="6"/>
  <c r="A15" i="6"/>
  <c r="A47" i="6" s="1"/>
  <c r="A14" i="6"/>
  <c r="A28" i="6" s="1"/>
  <c r="A13" i="6"/>
  <c r="A45" i="6" s="1"/>
  <c r="A12" i="6"/>
  <c r="A11" i="6"/>
  <c r="A43" i="6" s="1"/>
  <c r="A10" i="6"/>
  <c r="A42" i="6" s="1"/>
  <c r="A9" i="6"/>
  <c r="A23" i="6" s="1"/>
  <c r="A8" i="6"/>
  <c r="A40" i="6" s="1"/>
  <c r="A7" i="6"/>
  <c r="A21" i="6" s="1"/>
  <c r="A6" i="6"/>
  <c r="A38" i="6" s="1"/>
  <c r="C38" i="2"/>
  <c r="A47" i="2"/>
  <c r="A39" i="2"/>
  <c r="A40" i="2"/>
  <c r="A41" i="2"/>
  <c r="A42" i="2"/>
  <c r="A43" i="2"/>
  <c r="A44" i="2"/>
  <c r="A45" i="2"/>
  <c r="A46" i="2"/>
  <c r="A38" i="2"/>
  <c r="K32" i="2"/>
  <c r="A21" i="2"/>
  <c r="A22" i="2"/>
  <c r="A23" i="2"/>
  <c r="A24" i="2"/>
  <c r="A25" i="2"/>
  <c r="A26" i="2"/>
  <c r="A27" i="2"/>
  <c r="A28" i="2"/>
  <c r="A20" i="2"/>
  <c r="A6" i="2"/>
  <c r="A7" i="2"/>
  <c r="A8" i="2"/>
  <c r="A9" i="2"/>
  <c r="A10" i="2"/>
  <c r="A11" i="2"/>
  <c r="A12" i="2"/>
  <c r="A13" i="2"/>
  <c r="A14" i="2"/>
  <c r="A15" i="2"/>
  <c r="B99" i="10" l="1"/>
  <c r="B150" i="10"/>
  <c r="B48" i="9"/>
  <c r="M188" i="11"/>
  <c r="A174" i="11"/>
  <c r="M174" i="11"/>
  <c r="M181" i="11"/>
  <c r="A177" i="11"/>
  <c r="A180" i="11"/>
  <c r="A178" i="11"/>
  <c r="A179" i="11"/>
  <c r="A173" i="11"/>
  <c r="M175" i="11"/>
  <c r="M180" i="11"/>
  <c r="M189" i="11"/>
  <c r="M191" i="11"/>
  <c r="M193" i="11"/>
  <c r="M195" i="11"/>
  <c r="M143" i="11"/>
  <c r="M148" i="11"/>
  <c r="M173" i="11"/>
  <c r="A172" i="11"/>
  <c r="M176" i="11"/>
  <c r="M179" i="11"/>
  <c r="M144" i="11"/>
  <c r="M177" i="11"/>
  <c r="M178" i="11"/>
  <c r="M146" i="11"/>
  <c r="M172" i="11"/>
  <c r="A176" i="11"/>
  <c r="A107" i="11"/>
  <c r="M107" i="11"/>
  <c r="M114" i="11"/>
  <c r="M75" i="11"/>
  <c r="A110" i="11"/>
  <c r="A113" i="11"/>
  <c r="A106" i="11"/>
  <c r="M108" i="11"/>
  <c r="M113" i="11"/>
  <c r="M122" i="11"/>
  <c r="M124" i="11"/>
  <c r="M126" i="11"/>
  <c r="M128" i="11"/>
  <c r="M76" i="11"/>
  <c r="M81" i="11"/>
  <c r="M106" i="11"/>
  <c r="A105" i="11"/>
  <c r="M109" i="11"/>
  <c r="M112" i="11"/>
  <c r="M77" i="11"/>
  <c r="M111" i="11"/>
  <c r="M105" i="11"/>
  <c r="A109" i="11"/>
  <c r="B48" i="10"/>
  <c r="A40" i="10"/>
  <c r="A22" i="10"/>
  <c r="A126" i="10"/>
  <c r="A124" i="10"/>
  <c r="A127" i="10"/>
  <c r="A21" i="10"/>
  <c r="A24" i="10"/>
  <c r="A38" i="10"/>
  <c r="A42" i="10"/>
  <c r="A46" i="10"/>
  <c r="A72" i="10"/>
  <c r="A75" i="10"/>
  <c r="A108" i="10"/>
  <c r="A116" i="10"/>
  <c r="A23" i="10"/>
  <c r="A74" i="10"/>
  <c r="A111" i="10"/>
  <c r="A45" i="10"/>
  <c r="A114" i="10"/>
  <c r="A26" i="10"/>
  <c r="A77" i="10"/>
  <c r="A109" i="10"/>
  <c r="A117" i="10"/>
  <c r="A115" i="10"/>
  <c r="A25" i="10"/>
  <c r="A43" i="10"/>
  <c r="A76" i="10"/>
  <c r="B150" i="9"/>
  <c r="B99" i="9"/>
  <c r="A123" i="9"/>
  <c r="A130" i="9"/>
  <c r="A125" i="9"/>
  <c r="A126" i="9"/>
  <c r="A77" i="9"/>
  <c r="A23" i="9"/>
  <c r="A113" i="9"/>
  <c r="A129" i="9"/>
  <c r="A28" i="9"/>
  <c r="A108" i="9"/>
  <c r="A26" i="9"/>
  <c r="A76" i="9"/>
  <c r="A124" i="9"/>
  <c r="A114" i="9"/>
  <c r="A129" i="2"/>
  <c r="A143" i="2"/>
  <c r="A148" i="2"/>
  <c r="A124" i="2"/>
  <c r="A141" i="6"/>
  <c r="A129" i="6"/>
  <c r="A126" i="6"/>
  <c r="A148" i="6"/>
  <c r="A124" i="6"/>
  <c r="A74" i="2"/>
  <c r="A95" i="2"/>
  <c r="A73" i="2"/>
  <c r="A89" i="2"/>
  <c r="A97" i="2"/>
  <c r="A76" i="6"/>
  <c r="A78" i="6"/>
  <c r="A92" i="6"/>
  <c r="A97" i="6"/>
  <c r="A73" i="6"/>
  <c r="A39" i="6"/>
  <c r="A27" i="6"/>
  <c r="A41" i="6"/>
  <c r="A24" i="6"/>
  <c r="A46" i="6"/>
  <c r="A22" i="6"/>
  <c r="A123" i="10" l="1"/>
  <c r="A130" i="10"/>
  <c r="A129" i="10"/>
  <c r="A128" i="10"/>
  <c r="A122" i="10"/>
  <c r="A125" i="10"/>
  <c r="A128" i="9"/>
  <c r="A122" i="9"/>
  <c r="A127" i="9"/>
  <c r="K7" i="2" l="1"/>
  <c r="J8" i="2"/>
  <c r="K8" i="2"/>
  <c r="I9" i="2"/>
  <c r="J9" i="2"/>
  <c r="K9" i="2"/>
  <c r="H10" i="2"/>
  <c r="I10" i="2"/>
  <c r="J10" i="2"/>
  <c r="K10" i="2"/>
  <c r="G11" i="2"/>
  <c r="H11" i="2"/>
  <c r="I11" i="2"/>
  <c r="J11" i="2"/>
  <c r="K11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O40" i="1" l="1"/>
  <c r="O42" i="4" l="1"/>
  <c r="P42" i="4"/>
  <c r="Q42" i="4"/>
  <c r="R42" i="4"/>
  <c r="S42" i="4"/>
  <c r="T42" i="4"/>
  <c r="U42" i="4"/>
  <c r="V42" i="4"/>
  <c r="W42" i="4"/>
  <c r="X42" i="4"/>
  <c r="O43" i="4"/>
  <c r="P43" i="4"/>
  <c r="Q43" i="4"/>
  <c r="R43" i="4"/>
  <c r="S43" i="4"/>
  <c r="T43" i="4"/>
  <c r="U43" i="4"/>
  <c r="V43" i="4"/>
  <c r="W43" i="4"/>
  <c r="X43" i="4"/>
  <c r="O44" i="4"/>
  <c r="P44" i="4"/>
  <c r="Q44" i="4"/>
  <c r="R44" i="4"/>
  <c r="S44" i="4"/>
  <c r="T44" i="4"/>
  <c r="U44" i="4"/>
  <c r="V44" i="4"/>
  <c r="W44" i="4"/>
  <c r="X44" i="4"/>
  <c r="O45" i="4"/>
  <c r="P45" i="4"/>
  <c r="Q45" i="4"/>
  <c r="R45" i="4"/>
  <c r="S45" i="4"/>
  <c r="T45" i="4"/>
  <c r="U45" i="4"/>
  <c r="V45" i="4"/>
  <c r="W45" i="4"/>
  <c r="X45" i="4"/>
  <c r="O46" i="4"/>
  <c r="P46" i="4"/>
  <c r="Q46" i="4"/>
  <c r="R46" i="4"/>
  <c r="S46" i="4"/>
  <c r="T46" i="4"/>
  <c r="U46" i="4"/>
  <c r="V46" i="4"/>
  <c r="W46" i="4"/>
  <c r="X46" i="4"/>
  <c r="O47" i="4"/>
  <c r="P47" i="4"/>
  <c r="Q47" i="4"/>
  <c r="R47" i="4"/>
  <c r="S47" i="4"/>
  <c r="T47" i="4"/>
  <c r="U47" i="4"/>
  <c r="V47" i="4"/>
  <c r="W47" i="4"/>
  <c r="X47" i="4"/>
  <c r="O48" i="4"/>
  <c r="P48" i="4"/>
  <c r="Q48" i="4"/>
  <c r="R48" i="4"/>
  <c r="S48" i="4"/>
  <c r="T48" i="4"/>
  <c r="U48" i="4"/>
  <c r="V48" i="4"/>
  <c r="W48" i="4"/>
  <c r="X48" i="4"/>
  <c r="O49" i="4"/>
  <c r="P49" i="4"/>
  <c r="Q49" i="4"/>
  <c r="R49" i="4"/>
  <c r="S49" i="4"/>
  <c r="T49" i="4"/>
  <c r="U49" i="4"/>
  <c r="V49" i="4"/>
  <c r="W49" i="4"/>
  <c r="X49" i="4"/>
  <c r="O50" i="4"/>
  <c r="P50" i="4"/>
  <c r="Q50" i="4"/>
  <c r="R50" i="4"/>
  <c r="S50" i="4"/>
  <c r="T50" i="4"/>
  <c r="U50" i="4"/>
  <c r="V50" i="4"/>
  <c r="W50" i="4"/>
  <c r="X50" i="4"/>
  <c r="O65" i="4" s="1"/>
  <c r="P41" i="4"/>
  <c r="Q41" i="4"/>
  <c r="R41" i="4"/>
  <c r="S41" i="4"/>
  <c r="T41" i="4"/>
  <c r="U41" i="4"/>
  <c r="V41" i="4"/>
  <c r="W41" i="4"/>
  <c r="X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B63" i="4" s="1"/>
  <c r="J48" i="4"/>
  <c r="K48" i="4"/>
  <c r="B49" i="4"/>
  <c r="C49" i="4"/>
  <c r="D49" i="4"/>
  <c r="E49" i="4"/>
  <c r="F49" i="4"/>
  <c r="G49" i="4"/>
  <c r="H49" i="4"/>
  <c r="I49" i="4"/>
  <c r="J49" i="4"/>
  <c r="B64" i="4" s="1"/>
  <c r="K49" i="4"/>
  <c r="B50" i="4"/>
  <c r="C50" i="4"/>
  <c r="D50" i="4"/>
  <c r="E50" i="4"/>
  <c r="F50" i="4"/>
  <c r="G50" i="4"/>
  <c r="H50" i="4"/>
  <c r="I50" i="4"/>
  <c r="J50" i="4"/>
  <c r="K50" i="4"/>
  <c r="B65" i="4" s="1"/>
  <c r="C41" i="4"/>
  <c r="D41" i="4"/>
  <c r="E41" i="4"/>
  <c r="F41" i="4"/>
  <c r="G41" i="4"/>
  <c r="H41" i="4"/>
  <c r="I41" i="4"/>
  <c r="J41" i="4"/>
  <c r="K41" i="4"/>
  <c r="O41" i="4"/>
  <c r="B41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O61" i="4"/>
  <c r="T60" i="4"/>
  <c r="T58" i="4"/>
  <c r="W57" i="4"/>
  <c r="D57" i="4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64" i="1" s="1"/>
  <c r="P40" i="1"/>
  <c r="Q40" i="1"/>
  <c r="R40" i="1"/>
  <c r="S40" i="1"/>
  <c r="T40" i="1"/>
  <c r="U40" i="1"/>
  <c r="V40" i="1"/>
  <c r="W40" i="1"/>
  <c r="X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B62" i="1" s="1"/>
  <c r="J47" i="1"/>
  <c r="K47" i="1"/>
  <c r="B48" i="1"/>
  <c r="C48" i="1"/>
  <c r="D48" i="1"/>
  <c r="E48" i="1"/>
  <c r="F48" i="1"/>
  <c r="G48" i="1"/>
  <c r="H48" i="1"/>
  <c r="I48" i="1"/>
  <c r="J48" i="1"/>
  <c r="B63" i="1" s="1"/>
  <c r="K48" i="1"/>
  <c r="B49" i="1"/>
  <c r="C49" i="1"/>
  <c r="D49" i="1"/>
  <c r="E49" i="1"/>
  <c r="F49" i="1"/>
  <c r="G49" i="1"/>
  <c r="H49" i="1"/>
  <c r="I49" i="1"/>
  <c r="J49" i="1"/>
  <c r="K49" i="1"/>
  <c r="B64" i="1" s="1"/>
  <c r="C40" i="1"/>
  <c r="D40" i="1"/>
  <c r="E40" i="1"/>
  <c r="F40" i="1"/>
  <c r="G40" i="1"/>
  <c r="H40" i="1"/>
  <c r="I40" i="1"/>
  <c r="J40" i="1"/>
  <c r="K40" i="1"/>
  <c r="B40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O60" i="1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B62" i="5" s="1"/>
  <c r="J47" i="5"/>
  <c r="K47" i="5"/>
  <c r="B48" i="5"/>
  <c r="C48" i="5"/>
  <c r="D48" i="5"/>
  <c r="E48" i="5"/>
  <c r="F48" i="5"/>
  <c r="G48" i="5"/>
  <c r="H48" i="5"/>
  <c r="I48" i="5"/>
  <c r="J48" i="5"/>
  <c r="B63" i="5" s="1"/>
  <c r="K48" i="5"/>
  <c r="B49" i="5"/>
  <c r="C49" i="5"/>
  <c r="D49" i="5"/>
  <c r="E49" i="5"/>
  <c r="F49" i="5"/>
  <c r="G49" i="5"/>
  <c r="H49" i="5"/>
  <c r="I49" i="5"/>
  <c r="J49" i="5"/>
  <c r="K49" i="5"/>
  <c r="B64" i="5" s="1"/>
  <c r="C40" i="5"/>
  <c r="D40" i="5"/>
  <c r="E40" i="5"/>
  <c r="F40" i="5"/>
  <c r="G40" i="5"/>
  <c r="H40" i="5"/>
  <c r="I40" i="5"/>
  <c r="J40" i="5"/>
  <c r="K40" i="5"/>
  <c r="O41" i="5"/>
  <c r="P41" i="5"/>
  <c r="Q41" i="5"/>
  <c r="R41" i="5"/>
  <c r="S41" i="5"/>
  <c r="T41" i="5"/>
  <c r="U41" i="5"/>
  <c r="V41" i="5"/>
  <c r="W41" i="5"/>
  <c r="X41" i="5"/>
  <c r="O42" i="5"/>
  <c r="P42" i="5"/>
  <c r="Q42" i="5"/>
  <c r="O57" i="5" s="1"/>
  <c r="R42" i="5"/>
  <c r="S42" i="5"/>
  <c r="T42" i="5"/>
  <c r="U42" i="5"/>
  <c r="V42" i="5"/>
  <c r="W42" i="5"/>
  <c r="X42" i="5"/>
  <c r="O43" i="5"/>
  <c r="P43" i="5"/>
  <c r="Q43" i="5"/>
  <c r="R43" i="5"/>
  <c r="S43" i="5"/>
  <c r="T43" i="5"/>
  <c r="U43" i="5"/>
  <c r="V43" i="5"/>
  <c r="W43" i="5"/>
  <c r="X43" i="5"/>
  <c r="O44" i="5"/>
  <c r="P44" i="5"/>
  <c r="Q44" i="5"/>
  <c r="R44" i="5"/>
  <c r="S44" i="5"/>
  <c r="T44" i="5"/>
  <c r="U44" i="5"/>
  <c r="V44" i="5"/>
  <c r="W44" i="5"/>
  <c r="X44" i="5"/>
  <c r="O45" i="5"/>
  <c r="P45" i="5"/>
  <c r="Q45" i="5"/>
  <c r="R45" i="5"/>
  <c r="S45" i="5"/>
  <c r="T45" i="5"/>
  <c r="U45" i="5"/>
  <c r="V45" i="5"/>
  <c r="W45" i="5"/>
  <c r="X45" i="5"/>
  <c r="O46" i="5"/>
  <c r="P46" i="5"/>
  <c r="Q46" i="5"/>
  <c r="R46" i="5"/>
  <c r="S46" i="5"/>
  <c r="T46" i="5"/>
  <c r="U46" i="5"/>
  <c r="O61" i="5" s="1"/>
  <c r="V46" i="5"/>
  <c r="W46" i="5"/>
  <c r="X46" i="5"/>
  <c r="O47" i="5"/>
  <c r="P47" i="5"/>
  <c r="Q47" i="5"/>
  <c r="R47" i="5"/>
  <c r="S47" i="5"/>
  <c r="T47" i="5"/>
  <c r="U47" i="5"/>
  <c r="V47" i="5"/>
  <c r="O62" i="5" s="1"/>
  <c r="W47" i="5"/>
  <c r="X47" i="5"/>
  <c r="O48" i="5"/>
  <c r="P48" i="5"/>
  <c r="Q48" i="5"/>
  <c r="R48" i="5"/>
  <c r="S48" i="5"/>
  <c r="T48" i="5"/>
  <c r="U48" i="5"/>
  <c r="V48" i="5"/>
  <c r="W48" i="5"/>
  <c r="O63" i="5" s="1"/>
  <c r="X48" i="5"/>
  <c r="O49" i="5"/>
  <c r="P49" i="5"/>
  <c r="Q49" i="5"/>
  <c r="R49" i="5"/>
  <c r="S49" i="5"/>
  <c r="T49" i="5"/>
  <c r="U49" i="5"/>
  <c r="V49" i="5"/>
  <c r="W49" i="5"/>
  <c r="X49" i="5"/>
  <c r="O64" i="5" s="1"/>
  <c r="P40" i="5"/>
  <c r="Q40" i="5"/>
  <c r="R40" i="5"/>
  <c r="S40" i="5"/>
  <c r="T40" i="5"/>
  <c r="U40" i="5"/>
  <c r="V40" i="5"/>
  <c r="W40" i="5"/>
  <c r="X40" i="5"/>
  <c r="O40" i="5"/>
  <c r="O55" i="5" s="1"/>
  <c r="B40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O59" i="5"/>
  <c r="O58" i="5"/>
  <c r="O56" i="5"/>
  <c r="F60" i="5" l="1"/>
  <c r="Q56" i="5"/>
  <c r="F60" i="4"/>
  <c r="D62" i="4"/>
  <c r="H58" i="4"/>
  <c r="P64" i="4"/>
  <c r="Q63" i="4"/>
  <c r="Q59" i="5"/>
  <c r="F61" i="4"/>
  <c r="F59" i="4"/>
  <c r="S59" i="4"/>
  <c r="R62" i="4"/>
  <c r="R60" i="5"/>
  <c r="P62" i="5"/>
  <c r="P63" i="1"/>
  <c r="D61" i="1"/>
  <c r="H57" i="1"/>
  <c r="F59" i="1"/>
  <c r="T56" i="4"/>
  <c r="J56" i="4"/>
  <c r="C56" i="4"/>
  <c r="K56" i="4"/>
  <c r="U56" i="4"/>
  <c r="E57" i="4"/>
  <c r="P57" i="4"/>
  <c r="I58" i="4"/>
  <c r="U58" i="4"/>
  <c r="G59" i="4"/>
  <c r="T59" i="4"/>
  <c r="G60" i="4"/>
  <c r="P61" i="4"/>
  <c r="E62" i="4"/>
  <c r="C63" i="4"/>
  <c r="C64" i="4"/>
  <c r="D56" i="4"/>
  <c r="V56" i="4"/>
  <c r="F57" i="4"/>
  <c r="Q57" i="4"/>
  <c r="B58" i="4"/>
  <c r="V58" i="4"/>
  <c r="H59" i="4"/>
  <c r="U59" i="4"/>
  <c r="B61" i="4"/>
  <c r="Q61" i="4"/>
  <c r="D63" i="4"/>
  <c r="E56" i="4"/>
  <c r="O56" i="4"/>
  <c r="W56" i="4"/>
  <c r="G57" i="4"/>
  <c r="R57" i="4"/>
  <c r="C58" i="4"/>
  <c r="O58" i="4"/>
  <c r="O60" i="4"/>
  <c r="C61" i="4"/>
  <c r="R61" i="4"/>
  <c r="O62" i="4"/>
  <c r="O64" i="4"/>
  <c r="F56" i="4"/>
  <c r="P56" i="4"/>
  <c r="X56" i="4"/>
  <c r="H57" i="4"/>
  <c r="S57" i="4"/>
  <c r="D58" i="4"/>
  <c r="P58" i="4"/>
  <c r="B59" i="4"/>
  <c r="O59" i="4"/>
  <c r="B60" i="4"/>
  <c r="P60" i="4"/>
  <c r="D61" i="4"/>
  <c r="S61" i="4"/>
  <c r="P62" i="4"/>
  <c r="O63" i="4"/>
  <c r="G56" i="4"/>
  <c r="Q56" i="4"/>
  <c r="I57" i="4"/>
  <c r="T57" i="4"/>
  <c r="E58" i="4"/>
  <c r="Q58" i="4"/>
  <c r="C59" i="4"/>
  <c r="P59" i="4"/>
  <c r="C60" i="4"/>
  <c r="Q60" i="4"/>
  <c r="E61" i="4"/>
  <c r="Q62" i="4"/>
  <c r="P63" i="4"/>
  <c r="H56" i="4"/>
  <c r="R56" i="4"/>
  <c r="B57" i="4"/>
  <c r="J57" i="4"/>
  <c r="U57" i="4"/>
  <c r="F58" i="4"/>
  <c r="R58" i="4"/>
  <c r="D59" i="4"/>
  <c r="Q59" i="4"/>
  <c r="D60" i="4"/>
  <c r="R60" i="4"/>
  <c r="B62" i="4"/>
  <c r="I56" i="4"/>
  <c r="S56" i="4"/>
  <c r="C57" i="4"/>
  <c r="V57" i="4"/>
  <c r="G58" i="4"/>
  <c r="S58" i="4"/>
  <c r="E59" i="4"/>
  <c r="R59" i="4"/>
  <c r="E60" i="4"/>
  <c r="S60" i="4"/>
  <c r="C62" i="4"/>
  <c r="B56" i="4"/>
  <c r="O57" i="4"/>
  <c r="T55" i="1"/>
  <c r="D56" i="1"/>
  <c r="Q62" i="1"/>
  <c r="T57" i="1"/>
  <c r="T59" i="1"/>
  <c r="W56" i="1"/>
  <c r="F58" i="1"/>
  <c r="J55" i="1"/>
  <c r="R61" i="1"/>
  <c r="S58" i="1"/>
  <c r="F60" i="1"/>
  <c r="C55" i="1"/>
  <c r="K55" i="1"/>
  <c r="U55" i="1"/>
  <c r="E56" i="1"/>
  <c r="P56" i="1"/>
  <c r="I57" i="1"/>
  <c r="U57" i="1"/>
  <c r="G58" i="1"/>
  <c r="T58" i="1"/>
  <c r="G59" i="1"/>
  <c r="P60" i="1"/>
  <c r="E61" i="1"/>
  <c r="C62" i="1"/>
  <c r="C63" i="1"/>
  <c r="D55" i="1"/>
  <c r="V55" i="1"/>
  <c r="F56" i="1"/>
  <c r="Q56" i="1"/>
  <c r="B57" i="1"/>
  <c r="V57" i="1"/>
  <c r="H58" i="1"/>
  <c r="U58" i="1"/>
  <c r="B60" i="1"/>
  <c r="Q60" i="1"/>
  <c r="D62" i="1"/>
  <c r="E55" i="1"/>
  <c r="O55" i="1"/>
  <c r="W55" i="1"/>
  <c r="G56" i="1"/>
  <c r="R56" i="1"/>
  <c r="C57" i="1"/>
  <c r="O57" i="1"/>
  <c r="O59" i="1"/>
  <c r="C60" i="1"/>
  <c r="R60" i="1"/>
  <c r="O61" i="1"/>
  <c r="O63" i="1"/>
  <c r="F55" i="1"/>
  <c r="P55" i="1"/>
  <c r="X55" i="1"/>
  <c r="H56" i="1"/>
  <c r="S56" i="1"/>
  <c r="D57" i="1"/>
  <c r="P57" i="1"/>
  <c r="B58" i="1"/>
  <c r="O58" i="1"/>
  <c r="B59" i="1"/>
  <c r="P59" i="1"/>
  <c r="D60" i="1"/>
  <c r="S60" i="1"/>
  <c r="P61" i="1"/>
  <c r="O62" i="1"/>
  <c r="G55" i="1"/>
  <c r="Q55" i="1"/>
  <c r="I56" i="1"/>
  <c r="T56" i="1"/>
  <c r="E57" i="1"/>
  <c r="Q57" i="1"/>
  <c r="C58" i="1"/>
  <c r="P58" i="1"/>
  <c r="C59" i="1"/>
  <c r="Q59" i="1"/>
  <c r="E60" i="1"/>
  <c r="Q61" i="1"/>
  <c r="P62" i="1"/>
  <c r="H55" i="1"/>
  <c r="R55" i="1"/>
  <c r="B56" i="1"/>
  <c r="J56" i="1"/>
  <c r="U56" i="1"/>
  <c r="F57" i="1"/>
  <c r="R57" i="1"/>
  <c r="D58" i="1"/>
  <c r="Q58" i="1"/>
  <c r="D59" i="1"/>
  <c r="R59" i="1"/>
  <c r="B61" i="1"/>
  <c r="I55" i="1"/>
  <c r="S55" i="1"/>
  <c r="C56" i="1"/>
  <c r="V56" i="1"/>
  <c r="G57" i="1"/>
  <c r="S57" i="1"/>
  <c r="E58" i="1"/>
  <c r="R58" i="1"/>
  <c r="E59" i="1"/>
  <c r="S59" i="1"/>
  <c r="C61" i="1"/>
  <c r="B55" i="1"/>
  <c r="O56" i="1"/>
  <c r="V57" i="5"/>
  <c r="P56" i="5"/>
  <c r="U58" i="5"/>
  <c r="S58" i="5"/>
  <c r="O60" i="5"/>
  <c r="P57" i="5"/>
  <c r="X55" i="5"/>
  <c r="W56" i="5"/>
  <c r="U57" i="5"/>
  <c r="R58" i="5"/>
  <c r="Q60" i="5"/>
  <c r="P58" i="5"/>
  <c r="W55" i="5"/>
  <c r="V56" i="5"/>
  <c r="T57" i="5"/>
  <c r="Q58" i="5"/>
  <c r="R61" i="5"/>
  <c r="P59" i="5"/>
  <c r="V55" i="5"/>
  <c r="U56" i="5"/>
  <c r="S57" i="5"/>
  <c r="T59" i="5"/>
  <c r="Q61" i="5"/>
  <c r="P60" i="5"/>
  <c r="U55" i="5"/>
  <c r="T56" i="5"/>
  <c r="R57" i="5"/>
  <c r="S59" i="5"/>
  <c r="Q62" i="5"/>
  <c r="P61" i="5"/>
  <c r="T55" i="5"/>
  <c r="S56" i="5"/>
  <c r="Q57" i="5"/>
  <c r="R59" i="5"/>
  <c r="S55" i="5"/>
  <c r="R56" i="5"/>
  <c r="D61" i="5"/>
  <c r="P63" i="5"/>
  <c r="R55" i="5"/>
  <c r="T58" i="5"/>
  <c r="S60" i="5"/>
  <c r="P55" i="5"/>
  <c r="Q55" i="5"/>
  <c r="C55" i="5"/>
  <c r="K55" i="5"/>
  <c r="E56" i="5"/>
  <c r="I57" i="5"/>
  <c r="G58" i="5"/>
  <c r="G59" i="5"/>
  <c r="E61" i="5"/>
  <c r="C62" i="5"/>
  <c r="C63" i="5"/>
  <c r="D55" i="5"/>
  <c r="F56" i="5"/>
  <c r="B57" i="5"/>
  <c r="H58" i="5"/>
  <c r="B60" i="5"/>
  <c r="D62" i="5"/>
  <c r="E55" i="5"/>
  <c r="G56" i="5"/>
  <c r="C57" i="5"/>
  <c r="C60" i="5"/>
  <c r="F55" i="5"/>
  <c r="H56" i="5"/>
  <c r="D57" i="5"/>
  <c r="B58" i="5"/>
  <c r="B59" i="5"/>
  <c r="D60" i="5"/>
  <c r="G55" i="5"/>
  <c r="I56" i="5"/>
  <c r="E57" i="5"/>
  <c r="C58" i="5"/>
  <c r="C59" i="5"/>
  <c r="E60" i="5"/>
  <c r="H55" i="5"/>
  <c r="B56" i="5"/>
  <c r="J56" i="5"/>
  <c r="F57" i="5"/>
  <c r="D58" i="5"/>
  <c r="D59" i="5"/>
  <c r="B61" i="5"/>
  <c r="I55" i="5"/>
  <c r="C56" i="5"/>
  <c r="G57" i="5"/>
  <c r="E58" i="5"/>
  <c r="E59" i="5"/>
  <c r="C61" i="5"/>
  <c r="B55" i="5"/>
  <c r="J55" i="5"/>
  <c r="D56" i="5"/>
  <c r="H57" i="5"/>
  <c r="F58" i="5"/>
  <c r="F59" i="5"/>
  <c r="N32" i="5" l="1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X17" i="5"/>
  <c r="W17" i="5"/>
  <c r="V17" i="5"/>
  <c r="U17" i="5"/>
  <c r="T17" i="5"/>
  <c r="S17" i="5"/>
  <c r="R17" i="5"/>
  <c r="Q17" i="5"/>
  <c r="P17" i="5"/>
  <c r="O17" i="5"/>
  <c r="K17" i="5"/>
  <c r="K149" i="11" s="1"/>
  <c r="N181" i="11" s="1"/>
  <c r="J17" i="5"/>
  <c r="J149" i="11" s="1"/>
  <c r="I17" i="5"/>
  <c r="I149" i="11" s="1"/>
  <c r="H17" i="5"/>
  <c r="H149" i="11" s="1"/>
  <c r="G17" i="5"/>
  <c r="G149" i="11" s="1"/>
  <c r="F17" i="5"/>
  <c r="F149" i="11" s="1"/>
  <c r="E17" i="5"/>
  <c r="E149" i="11" s="1"/>
  <c r="D17" i="5"/>
  <c r="D149" i="11" s="1"/>
  <c r="C17" i="5"/>
  <c r="C149" i="11" s="1"/>
  <c r="B17" i="5"/>
  <c r="B149" i="11" s="1"/>
  <c r="X16" i="5"/>
  <c r="W16" i="5"/>
  <c r="V16" i="5"/>
  <c r="U16" i="5"/>
  <c r="T16" i="5"/>
  <c r="S16" i="5"/>
  <c r="R16" i="5"/>
  <c r="Q16" i="5"/>
  <c r="P16" i="5"/>
  <c r="O16" i="5"/>
  <c r="K16" i="5"/>
  <c r="J16" i="5"/>
  <c r="J148" i="11" s="1"/>
  <c r="N180" i="11" s="1"/>
  <c r="I16" i="5"/>
  <c r="I148" i="11" s="1"/>
  <c r="H16" i="5"/>
  <c r="H148" i="11" s="1"/>
  <c r="G16" i="5"/>
  <c r="G148" i="11" s="1"/>
  <c r="F16" i="5"/>
  <c r="F148" i="11" s="1"/>
  <c r="E16" i="5"/>
  <c r="E148" i="11" s="1"/>
  <c r="D16" i="5"/>
  <c r="D148" i="11" s="1"/>
  <c r="C16" i="5"/>
  <c r="C148" i="11" s="1"/>
  <c r="B16" i="5"/>
  <c r="B148" i="11" s="1"/>
  <c r="X15" i="5"/>
  <c r="W15" i="5"/>
  <c r="V15" i="5"/>
  <c r="U15" i="5"/>
  <c r="T15" i="5"/>
  <c r="S15" i="5"/>
  <c r="R15" i="5"/>
  <c r="Q15" i="5"/>
  <c r="P15" i="5"/>
  <c r="O15" i="5"/>
  <c r="K15" i="5"/>
  <c r="J15" i="5"/>
  <c r="I15" i="5"/>
  <c r="I147" i="11" s="1"/>
  <c r="N179" i="11" s="1"/>
  <c r="H15" i="5"/>
  <c r="H147" i="11" s="1"/>
  <c r="G15" i="5"/>
  <c r="G147" i="11" s="1"/>
  <c r="F15" i="5"/>
  <c r="F147" i="11" s="1"/>
  <c r="E15" i="5"/>
  <c r="E147" i="11" s="1"/>
  <c r="D15" i="5"/>
  <c r="D147" i="11" s="1"/>
  <c r="C15" i="5"/>
  <c r="C147" i="11" s="1"/>
  <c r="B15" i="5"/>
  <c r="B147" i="11" s="1"/>
  <c r="X14" i="5"/>
  <c r="W14" i="5"/>
  <c r="V14" i="5"/>
  <c r="U14" i="5"/>
  <c r="T14" i="5"/>
  <c r="S14" i="5"/>
  <c r="R14" i="5"/>
  <c r="Q14" i="5"/>
  <c r="P14" i="5"/>
  <c r="O14" i="5"/>
  <c r="K14" i="5"/>
  <c r="J14" i="5"/>
  <c r="I14" i="5"/>
  <c r="H14" i="5"/>
  <c r="G14" i="5"/>
  <c r="G146" i="11" s="1"/>
  <c r="F14" i="5"/>
  <c r="F146" i="11" s="1"/>
  <c r="E14" i="5"/>
  <c r="E146" i="11" s="1"/>
  <c r="D14" i="5"/>
  <c r="D146" i="11" s="1"/>
  <c r="C14" i="5"/>
  <c r="C146" i="11" s="1"/>
  <c r="B14" i="5"/>
  <c r="B146" i="11" s="1"/>
  <c r="X13" i="5"/>
  <c r="W13" i="5"/>
  <c r="V13" i="5"/>
  <c r="U13" i="5"/>
  <c r="T13" i="5"/>
  <c r="S13" i="5"/>
  <c r="R13" i="5"/>
  <c r="Q13" i="5"/>
  <c r="P13" i="5"/>
  <c r="O13" i="5"/>
  <c r="K13" i="5"/>
  <c r="J13" i="5"/>
  <c r="I13" i="5"/>
  <c r="H13" i="5"/>
  <c r="G13" i="5"/>
  <c r="F13" i="5"/>
  <c r="F145" i="11" s="1"/>
  <c r="E13" i="5"/>
  <c r="E145" i="11" s="1"/>
  <c r="D13" i="5"/>
  <c r="D145" i="11" s="1"/>
  <c r="C13" i="5"/>
  <c r="C145" i="11" s="1"/>
  <c r="B13" i="5"/>
  <c r="B145" i="11" s="1"/>
  <c r="X12" i="5"/>
  <c r="W12" i="5"/>
  <c r="V12" i="5"/>
  <c r="U12" i="5"/>
  <c r="T12" i="5"/>
  <c r="S12" i="5"/>
  <c r="R12" i="5"/>
  <c r="Q12" i="5"/>
  <c r="P12" i="5"/>
  <c r="O12" i="5"/>
  <c r="K12" i="5"/>
  <c r="J12" i="5"/>
  <c r="I12" i="5"/>
  <c r="H12" i="5"/>
  <c r="G12" i="5"/>
  <c r="F12" i="5"/>
  <c r="E12" i="5"/>
  <c r="E144" i="11" s="1"/>
  <c r="D12" i="5"/>
  <c r="D144" i="11" s="1"/>
  <c r="C12" i="5"/>
  <c r="C144" i="11" s="1"/>
  <c r="B12" i="5"/>
  <c r="B144" i="11" s="1"/>
  <c r="X11" i="5"/>
  <c r="W11" i="5"/>
  <c r="V11" i="5"/>
  <c r="U11" i="5"/>
  <c r="T11" i="5"/>
  <c r="S11" i="5"/>
  <c r="R11" i="5"/>
  <c r="Q11" i="5"/>
  <c r="P11" i="5"/>
  <c r="O11" i="5"/>
  <c r="K11" i="5"/>
  <c r="J11" i="5"/>
  <c r="I11" i="5"/>
  <c r="H11" i="5"/>
  <c r="G11" i="5"/>
  <c r="F11" i="5"/>
  <c r="E11" i="5"/>
  <c r="D11" i="5"/>
  <c r="D143" i="11" s="1"/>
  <c r="C11" i="5"/>
  <c r="C143" i="11" s="1"/>
  <c r="B11" i="5"/>
  <c r="B143" i="11" s="1"/>
  <c r="X10" i="5"/>
  <c r="W10" i="5"/>
  <c r="V10" i="5"/>
  <c r="U10" i="5"/>
  <c r="T10" i="5"/>
  <c r="S10" i="5"/>
  <c r="R10" i="5"/>
  <c r="Q10" i="5"/>
  <c r="P10" i="5"/>
  <c r="O10" i="5"/>
  <c r="K10" i="5"/>
  <c r="J10" i="5"/>
  <c r="I10" i="5"/>
  <c r="H10" i="5"/>
  <c r="G10" i="5"/>
  <c r="F10" i="5"/>
  <c r="E10" i="5"/>
  <c r="D10" i="5"/>
  <c r="C10" i="5"/>
  <c r="C142" i="11" s="1"/>
  <c r="B10" i="5"/>
  <c r="B142" i="11" s="1"/>
  <c r="X9" i="5"/>
  <c r="W9" i="5"/>
  <c r="V9" i="5"/>
  <c r="U9" i="5"/>
  <c r="T9" i="5"/>
  <c r="S9" i="5"/>
  <c r="R9" i="5"/>
  <c r="Q9" i="5"/>
  <c r="P9" i="5"/>
  <c r="O9" i="5"/>
  <c r="K9" i="5"/>
  <c r="J9" i="5"/>
  <c r="I9" i="5"/>
  <c r="H9" i="5"/>
  <c r="G9" i="5"/>
  <c r="F9" i="5"/>
  <c r="E9" i="5"/>
  <c r="D9" i="5"/>
  <c r="C9" i="5"/>
  <c r="B9" i="5"/>
  <c r="B141" i="11" s="1"/>
  <c r="X8" i="5"/>
  <c r="W8" i="5"/>
  <c r="V8" i="5"/>
  <c r="U8" i="5"/>
  <c r="T8" i="5"/>
  <c r="S8" i="5"/>
  <c r="R8" i="5"/>
  <c r="Q8" i="5"/>
  <c r="P8" i="5"/>
  <c r="O8" i="5"/>
  <c r="K8" i="5"/>
  <c r="J8" i="5"/>
  <c r="I8" i="5"/>
  <c r="H8" i="5"/>
  <c r="G8" i="5"/>
  <c r="F8" i="5"/>
  <c r="E8" i="5"/>
  <c r="D8" i="5"/>
  <c r="C8" i="5"/>
  <c r="B8" i="5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X17" i="4"/>
  <c r="W17" i="4"/>
  <c r="V17" i="4"/>
  <c r="U17" i="4"/>
  <c r="T17" i="4"/>
  <c r="S17" i="4"/>
  <c r="R17" i="4"/>
  <c r="Q17" i="4"/>
  <c r="P17" i="4"/>
  <c r="O17" i="4"/>
  <c r="K17" i="4"/>
  <c r="K15" i="11" s="1"/>
  <c r="N47" i="11" s="1"/>
  <c r="J17" i="4"/>
  <c r="J15" i="11" s="1"/>
  <c r="I17" i="4"/>
  <c r="I15" i="11" s="1"/>
  <c r="H17" i="4"/>
  <c r="H15" i="11" s="1"/>
  <c r="G17" i="4"/>
  <c r="G15" i="11" s="1"/>
  <c r="F17" i="4"/>
  <c r="F15" i="11" s="1"/>
  <c r="E17" i="4"/>
  <c r="E15" i="11" s="1"/>
  <c r="D17" i="4"/>
  <c r="D15" i="11" s="1"/>
  <c r="C17" i="4"/>
  <c r="C15" i="11" s="1"/>
  <c r="B17" i="4"/>
  <c r="B15" i="11" s="1"/>
  <c r="X16" i="4"/>
  <c r="W16" i="4"/>
  <c r="V16" i="4"/>
  <c r="U16" i="4"/>
  <c r="T16" i="4"/>
  <c r="S16" i="4"/>
  <c r="R16" i="4"/>
  <c r="Q16" i="4"/>
  <c r="P16" i="4"/>
  <c r="O16" i="4"/>
  <c r="K16" i="4"/>
  <c r="J16" i="4"/>
  <c r="J14" i="11" s="1"/>
  <c r="N46" i="11" s="1"/>
  <c r="I16" i="4"/>
  <c r="I14" i="11" s="1"/>
  <c r="H16" i="4"/>
  <c r="H14" i="11" s="1"/>
  <c r="G16" i="4"/>
  <c r="G14" i="11" s="1"/>
  <c r="F16" i="4"/>
  <c r="F14" i="11" s="1"/>
  <c r="E16" i="4"/>
  <c r="E14" i="11" s="1"/>
  <c r="D16" i="4"/>
  <c r="D14" i="11" s="1"/>
  <c r="C16" i="4"/>
  <c r="C14" i="11" s="1"/>
  <c r="B16" i="4"/>
  <c r="B14" i="11" s="1"/>
  <c r="X15" i="4"/>
  <c r="W15" i="4"/>
  <c r="V15" i="4"/>
  <c r="U15" i="4"/>
  <c r="T15" i="4"/>
  <c r="S15" i="4"/>
  <c r="R15" i="4"/>
  <c r="Q15" i="4"/>
  <c r="P15" i="4"/>
  <c r="O15" i="4"/>
  <c r="K15" i="4"/>
  <c r="J15" i="4"/>
  <c r="I15" i="4"/>
  <c r="I13" i="11" s="1"/>
  <c r="N45" i="11" s="1"/>
  <c r="H15" i="4"/>
  <c r="H13" i="11" s="1"/>
  <c r="G15" i="4"/>
  <c r="G13" i="11" s="1"/>
  <c r="F15" i="4"/>
  <c r="F13" i="11" s="1"/>
  <c r="E15" i="4"/>
  <c r="E13" i="11" s="1"/>
  <c r="D15" i="4"/>
  <c r="D13" i="11" s="1"/>
  <c r="C15" i="4"/>
  <c r="C13" i="11" s="1"/>
  <c r="B15" i="4"/>
  <c r="B13" i="11" s="1"/>
  <c r="X14" i="4"/>
  <c r="W14" i="4"/>
  <c r="V14" i="4"/>
  <c r="U14" i="4"/>
  <c r="T14" i="4"/>
  <c r="S14" i="4"/>
  <c r="R14" i="4"/>
  <c r="Q14" i="4"/>
  <c r="P14" i="4"/>
  <c r="O14" i="4"/>
  <c r="K14" i="4"/>
  <c r="J14" i="4"/>
  <c r="I14" i="4"/>
  <c r="H14" i="4"/>
  <c r="G14" i="4"/>
  <c r="G12" i="11" s="1"/>
  <c r="F14" i="4"/>
  <c r="F12" i="11" s="1"/>
  <c r="E14" i="4"/>
  <c r="E12" i="11" s="1"/>
  <c r="D14" i="4"/>
  <c r="D12" i="11" s="1"/>
  <c r="C14" i="4"/>
  <c r="C12" i="11" s="1"/>
  <c r="B14" i="4"/>
  <c r="B12" i="11" s="1"/>
  <c r="X13" i="4"/>
  <c r="W13" i="4"/>
  <c r="V13" i="4"/>
  <c r="U13" i="4"/>
  <c r="T13" i="4"/>
  <c r="S13" i="4"/>
  <c r="R13" i="4"/>
  <c r="Q13" i="4"/>
  <c r="P13" i="4"/>
  <c r="O13" i="4"/>
  <c r="K13" i="4"/>
  <c r="J13" i="4"/>
  <c r="I13" i="4"/>
  <c r="H13" i="4"/>
  <c r="G13" i="4"/>
  <c r="F13" i="4"/>
  <c r="F11" i="11" s="1"/>
  <c r="E13" i="4"/>
  <c r="E11" i="11" s="1"/>
  <c r="D13" i="4"/>
  <c r="D11" i="11" s="1"/>
  <c r="C13" i="4"/>
  <c r="C11" i="11" s="1"/>
  <c r="B13" i="4"/>
  <c r="B11" i="11" s="1"/>
  <c r="X12" i="4"/>
  <c r="W12" i="4"/>
  <c r="V12" i="4"/>
  <c r="U12" i="4"/>
  <c r="T12" i="4"/>
  <c r="S12" i="4"/>
  <c r="R12" i="4"/>
  <c r="Q12" i="4"/>
  <c r="P12" i="4"/>
  <c r="O12" i="4"/>
  <c r="K12" i="4"/>
  <c r="J12" i="4"/>
  <c r="I12" i="4"/>
  <c r="H12" i="4"/>
  <c r="G12" i="4"/>
  <c r="F12" i="4"/>
  <c r="E12" i="4"/>
  <c r="E10" i="11" s="1"/>
  <c r="D12" i="4"/>
  <c r="D10" i="11" s="1"/>
  <c r="C12" i="4"/>
  <c r="C10" i="11" s="1"/>
  <c r="B12" i="4"/>
  <c r="B10" i="11" s="1"/>
  <c r="X11" i="4"/>
  <c r="W11" i="4"/>
  <c r="V11" i="4"/>
  <c r="U11" i="4"/>
  <c r="T11" i="4"/>
  <c r="S11" i="4"/>
  <c r="R11" i="4"/>
  <c r="Q11" i="4"/>
  <c r="P11" i="4"/>
  <c r="O11" i="4"/>
  <c r="K11" i="4"/>
  <c r="J11" i="4"/>
  <c r="I11" i="4"/>
  <c r="H11" i="4"/>
  <c r="G11" i="4"/>
  <c r="F11" i="4"/>
  <c r="E11" i="4"/>
  <c r="D11" i="4"/>
  <c r="D9" i="11" s="1"/>
  <c r="C11" i="4"/>
  <c r="C9" i="11" s="1"/>
  <c r="B11" i="4"/>
  <c r="B9" i="11" s="1"/>
  <c r="X10" i="4"/>
  <c r="W10" i="4"/>
  <c r="V10" i="4"/>
  <c r="U10" i="4"/>
  <c r="T10" i="4"/>
  <c r="S10" i="4"/>
  <c r="R10" i="4"/>
  <c r="Q10" i="4"/>
  <c r="P10" i="4"/>
  <c r="O10" i="4"/>
  <c r="K10" i="4"/>
  <c r="J10" i="4"/>
  <c r="I10" i="4"/>
  <c r="H10" i="4"/>
  <c r="G10" i="4"/>
  <c r="F10" i="4"/>
  <c r="E10" i="4"/>
  <c r="D10" i="4"/>
  <c r="C10" i="4"/>
  <c r="C8" i="11" s="1"/>
  <c r="B10" i="4"/>
  <c r="B8" i="11" s="1"/>
  <c r="X9" i="4"/>
  <c r="W9" i="4"/>
  <c r="V9" i="4"/>
  <c r="U9" i="4"/>
  <c r="T9" i="4"/>
  <c r="S9" i="4"/>
  <c r="R9" i="4"/>
  <c r="Q9" i="4"/>
  <c r="P9" i="4"/>
  <c r="O9" i="4"/>
  <c r="K9" i="4"/>
  <c r="J9" i="4"/>
  <c r="I9" i="4"/>
  <c r="H9" i="4"/>
  <c r="G9" i="4"/>
  <c r="F9" i="4"/>
  <c r="E9" i="4"/>
  <c r="D9" i="4"/>
  <c r="C9" i="4"/>
  <c r="B9" i="4"/>
  <c r="B7" i="11" s="1"/>
  <c r="X8" i="4"/>
  <c r="W8" i="4"/>
  <c r="V8" i="4"/>
  <c r="U8" i="4"/>
  <c r="T8" i="4"/>
  <c r="S8" i="4"/>
  <c r="R8" i="4"/>
  <c r="Q8" i="4"/>
  <c r="P8" i="4"/>
  <c r="O8" i="4"/>
  <c r="K8" i="4"/>
  <c r="J8" i="4"/>
  <c r="I8" i="4"/>
  <c r="H8" i="4"/>
  <c r="G8" i="4"/>
  <c r="F8" i="4"/>
  <c r="E8" i="4"/>
  <c r="D8" i="4"/>
  <c r="C8" i="4"/>
  <c r="B8" i="4"/>
  <c r="O9" i="1"/>
  <c r="P9" i="1"/>
  <c r="O74" i="1" s="1"/>
  <c r="Q9" i="1"/>
  <c r="P74" i="1" s="1"/>
  <c r="R9" i="1"/>
  <c r="Q74" i="1" s="1"/>
  <c r="S9" i="1"/>
  <c r="R74" i="1" s="1"/>
  <c r="T9" i="1"/>
  <c r="S74" i="1" s="1"/>
  <c r="U9" i="1"/>
  <c r="T74" i="1" s="1"/>
  <c r="V9" i="1"/>
  <c r="U74" i="1" s="1"/>
  <c r="W9" i="1"/>
  <c r="V74" i="1" s="1"/>
  <c r="X9" i="1"/>
  <c r="W74" i="1" s="1"/>
  <c r="O10" i="1"/>
  <c r="P10" i="1"/>
  <c r="Q10" i="1"/>
  <c r="O75" i="1" s="1"/>
  <c r="R10" i="1"/>
  <c r="P75" i="1" s="1"/>
  <c r="S10" i="1"/>
  <c r="Q75" i="1" s="1"/>
  <c r="T10" i="1"/>
  <c r="R75" i="1" s="1"/>
  <c r="U10" i="1"/>
  <c r="S75" i="1" s="1"/>
  <c r="V10" i="1"/>
  <c r="T75" i="1" s="1"/>
  <c r="W10" i="1"/>
  <c r="U75" i="1" s="1"/>
  <c r="X10" i="1"/>
  <c r="V75" i="1" s="1"/>
  <c r="O11" i="1"/>
  <c r="P11" i="1"/>
  <c r="Q11" i="1"/>
  <c r="R11" i="1"/>
  <c r="O76" i="1" s="1"/>
  <c r="S11" i="1"/>
  <c r="P76" i="1" s="1"/>
  <c r="T11" i="1"/>
  <c r="Q76" i="1" s="1"/>
  <c r="U11" i="1"/>
  <c r="R76" i="1" s="1"/>
  <c r="V11" i="1"/>
  <c r="S76" i="1" s="1"/>
  <c r="W11" i="1"/>
  <c r="T76" i="1" s="1"/>
  <c r="X11" i="1"/>
  <c r="U76" i="1" s="1"/>
  <c r="O12" i="1"/>
  <c r="P12" i="1"/>
  <c r="Q12" i="1"/>
  <c r="R12" i="1"/>
  <c r="S12" i="1"/>
  <c r="O77" i="1" s="1"/>
  <c r="T12" i="1"/>
  <c r="P77" i="1" s="1"/>
  <c r="U12" i="1"/>
  <c r="Q77" i="1" s="1"/>
  <c r="V12" i="1"/>
  <c r="R77" i="1" s="1"/>
  <c r="W12" i="1"/>
  <c r="S77" i="1" s="1"/>
  <c r="X12" i="1"/>
  <c r="T77" i="1" s="1"/>
  <c r="O13" i="1"/>
  <c r="P13" i="1"/>
  <c r="Q13" i="1"/>
  <c r="R13" i="1"/>
  <c r="S13" i="1"/>
  <c r="T13" i="1"/>
  <c r="O78" i="1" s="1"/>
  <c r="U13" i="1"/>
  <c r="P78" i="1" s="1"/>
  <c r="V13" i="1"/>
  <c r="Q78" i="1" s="1"/>
  <c r="W13" i="1"/>
  <c r="R78" i="1" s="1"/>
  <c r="X13" i="1"/>
  <c r="S78" i="1" s="1"/>
  <c r="O14" i="1"/>
  <c r="P14" i="1"/>
  <c r="Q14" i="1"/>
  <c r="R14" i="1"/>
  <c r="S14" i="1"/>
  <c r="T14" i="1"/>
  <c r="U14" i="1"/>
  <c r="O79" i="1" s="1"/>
  <c r="V14" i="1"/>
  <c r="P79" i="1" s="1"/>
  <c r="W14" i="1"/>
  <c r="Q79" i="1" s="1"/>
  <c r="X14" i="1"/>
  <c r="R79" i="1" s="1"/>
  <c r="O15" i="1"/>
  <c r="P15" i="1"/>
  <c r="Q15" i="1"/>
  <c r="R15" i="1"/>
  <c r="S15" i="1"/>
  <c r="T15" i="1"/>
  <c r="U15" i="1"/>
  <c r="V15" i="1"/>
  <c r="O80" i="1" s="1"/>
  <c r="W15" i="1"/>
  <c r="P80" i="1" s="1"/>
  <c r="X15" i="1"/>
  <c r="Q80" i="1" s="1"/>
  <c r="O16" i="1"/>
  <c r="P16" i="1"/>
  <c r="Q16" i="1"/>
  <c r="R16" i="1"/>
  <c r="S16" i="1"/>
  <c r="T16" i="1"/>
  <c r="U16" i="1"/>
  <c r="V16" i="1"/>
  <c r="W16" i="1"/>
  <c r="O81" i="1" s="1"/>
  <c r="X16" i="1"/>
  <c r="P81" i="1" s="1"/>
  <c r="O17" i="1"/>
  <c r="P17" i="1"/>
  <c r="Q17" i="1"/>
  <c r="R17" i="1"/>
  <c r="S17" i="1"/>
  <c r="T17" i="1"/>
  <c r="U17" i="1"/>
  <c r="V17" i="1"/>
  <c r="W17" i="1"/>
  <c r="X17" i="1"/>
  <c r="O82" i="1" s="1"/>
  <c r="P8" i="1"/>
  <c r="P73" i="1" s="1"/>
  <c r="Q8" i="1"/>
  <c r="Q73" i="1" s="1"/>
  <c r="R8" i="1"/>
  <c r="R73" i="1" s="1"/>
  <c r="S8" i="1"/>
  <c r="S73" i="1" s="1"/>
  <c r="T8" i="1"/>
  <c r="T73" i="1" s="1"/>
  <c r="U8" i="1"/>
  <c r="U73" i="1" s="1"/>
  <c r="V8" i="1"/>
  <c r="V73" i="1" s="1"/>
  <c r="W8" i="1"/>
  <c r="W73" i="1" s="1"/>
  <c r="X8" i="1"/>
  <c r="X73" i="1" s="1"/>
  <c r="O8" i="1"/>
  <c r="O73" i="1" s="1"/>
  <c r="N32" i="1"/>
  <c r="N31" i="1"/>
  <c r="N30" i="1"/>
  <c r="N29" i="1"/>
  <c r="N28" i="1"/>
  <c r="N27" i="1"/>
  <c r="N26" i="1"/>
  <c r="N25" i="1"/>
  <c r="N24" i="1"/>
  <c r="N23" i="1"/>
  <c r="E10" i="1"/>
  <c r="B9" i="1"/>
  <c r="B74" i="11" s="1"/>
  <c r="C9" i="1"/>
  <c r="D9" i="1"/>
  <c r="E9" i="1"/>
  <c r="F9" i="1"/>
  <c r="G9" i="1"/>
  <c r="H9" i="1"/>
  <c r="I9" i="1"/>
  <c r="J9" i="1"/>
  <c r="K9" i="1"/>
  <c r="B10" i="1"/>
  <c r="B75" i="11" s="1"/>
  <c r="C10" i="1"/>
  <c r="C75" i="11" s="1"/>
  <c r="D10" i="1"/>
  <c r="F10" i="1"/>
  <c r="G10" i="1"/>
  <c r="H10" i="1"/>
  <c r="I10" i="1"/>
  <c r="J10" i="1"/>
  <c r="K10" i="1"/>
  <c r="B11" i="1"/>
  <c r="B76" i="11" s="1"/>
  <c r="C11" i="1"/>
  <c r="C76" i="11" s="1"/>
  <c r="D11" i="1"/>
  <c r="D76" i="11" s="1"/>
  <c r="E11" i="1"/>
  <c r="F11" i="1"/>
  <c r="G11" i="1"/>
  <c r="H11" i="1"/>
  <c r="I11" i="1"/>
  <c r="J11" i="1"/>
  <c r="K11" i="1"/>
  <c r="B12" i="1"/>
  <c r="B77" i="11" s="1"/>
  <c r="C12" i="1"/>
  <c r="C77" i="11" s="1"/>
  <c r="D12" i="1"/>
  <c r="D77" i="11" s="1"/>
  <c r="E12" i="1"/>
  <c r="E77" i="11" s="1"/>
  <c r="F12" i="1"/>
  <c r="G12" i="1"/>
  <c r="H12" i="1"/>
  <c r="I12" i="1"/>
  <c r="J12" i="1"/>
  <c r="K12" i="1"/>
  <c r="B13" i="1"/>
  <c r="B78" i="11" s="1"/>
  <c r="C13" i="1"/>
  <c r="C78" i="11" s="1"/>
  <c r="D13" i="1"/>
  <c r="D78" i="11" s="1"/>
  <c r="E13" i="1"/>
  <c r="E78" i="11" s="1"/>
  <c r="F13" i="1"/>
  <c r="F78" i="11" s="1"/>
  <c r="G13" i="1"/>
  <c r="H13" i="1"/>
  <c r="I13" i="1"/>
  <c r="J13" i="1"/>
  <c r="K13" i="1"/>
  <c r="B14" i="1"/>
  <c r="B79" i="11" s="1"/>
  <c r="C14" i="1"/>
  <c r="C79" i="11" s="1"/>
  <c r="D14" i="1"/>
  <c r="D79" i="11" s="1"/>
  <c r="E14" i="1"/>
  <c r="E79" i="11" s="1"/>
  <c r="F14" i="1"/>
  <c r="F79" i="11" s="1"/>
  <c r="G14" i="1"/>
  <c r="G79" i="11" s="1"/>
  <c r="H14" i="1"/>
  <c r="H79" i="11" s="1"/>
  <c r="N111" i="11" s="1"/>
  <c r="I14" i="1"/>
  <c r="J14" i="1"/>
  <c r="K14" i="1"/>
  <c r="B15" i="1"/>
  <c r="B80" i="11" s="1"/>
  <c r="C15" i="1"/>
  <c r="C80" i="11" s="1"/>
  <c r="D15" i="1"/>
  <c r="D80" i="11" s="1"/>
  <c r="E15" i="1"/>
  <c r="E80" i="11" s="1"/>
  <c r="F15" i="1"/>
  <c r="F80" i="11" s="1"/>
  <c r="G15" i="1"/>
  <c r="G80" i="11" s="1"/>
  <c r="H15" i="1"/>
  <c r="H80" i="11" s="1"/>
  <c r="I15" i="1"/>
  <c r="I80" i="11" s="1"/>
  <c r="N112" i="11" s="1"/>
  <c r="J15" i="1"/>
  <c r="K15" i="1"/>
  <c r="B16" i="1"/>
  <c r="B81" i="11" s="1"/>
  <c r="C16" i="1"/>
  <c r="C81" i="11" s="1"/>
  <c r="D16" i="1"/>
  <c r="D81" i="11" s="1"/>
  <c r="E16" i="1"/>
  <c r="E81" i="11" s="1"/>
  <c r="F16" i="1"/>
  <c r="F81" i="11" s="1"/>
  <c r="G16" i="1"/>
  <c r="G81" i="11" s="1"/>
  <c r="H16" i="1"/>
  <c r="H81" i="11" s="1"/>
  <c r="I16" i="1"/>
  <c r="I81" i="11" s="1"/>
  <c r="J16" i="1"/>
  <c r="K16" i="1"/>
  <c r="B17" i="1"/>
  <c r="B82" i="11" s="1"/>
  <c r="C17" i="1"/>
  <c r="C82" i="11" s="1"/>
  <c r="D17" i="1"/>
  <c r="D82" i="11" s="1"/>
  <c r="E17" i="1"/>
  <c r="E82" i="11" s="1"/>
  <c r="F17" i="1"/>
  <c r="F82" i="11" s="1"/>
  <c r="G17" i="1"/>
  <c r="G82" i="11" s="1"/>
  <c r="H17" i="1"/>
  <c r="H82" i="11" s="1"/>
  <c r="I17" i="1"/>
  <c r="I82" i="11" s="1"/>
  <c r="J17" i="1"/>
  <c r="J82" i="11" s="1"/>
  <c r="K17" i="1"/>
  <c r="K82" i="11" s="1"/>
  <c r="N114" i="11" s="1"/>
  <c r="C8" i="1"/>
  <c r="D8" i="1"/>
  <c r="E8" i="1"/>
  <c r="F8" i="1"/>
  <c r="G8" i="1"/>
  <c r="H8" i="1"/>
  <c r="I8" i="1"/>
  <c r="J8" i="1"/>
  <c r="K8" i="1"/>
  <c r="B8" i="1"/>
  <c r="N130" i="11" l="1"/>
  <c r="N127" i="11"/>
  <c r="E78" i="1"/>
  <c r="J78" i="11"/>
  <c r="C76" i="1"/>
  <c r="F76" i="11"/>
  <c r="F75" i="1"/>
  <c r="H75" i="11"/>
  <c r="H74" i="1"/>
  <c r="I74" i="11"/>
  <c r="C75" i="1"/>
  <c r="E75" i="11"/>
  <c r="C74" i="4"/>
  <c r="C6" i="11"/>
  <c r="K74" i="4"/>
  <c r="K6" i="11"/>
  <c r="F75" i="4"/>
  <c r="G7" i="11"/>
  <c r="I76" i="4"/>
  <c r="K8" i="11"/>
  <c r="D77" i="4"/>
  <c r="G9" i="11"/>
  <c r="G78" i="4"/>
  <c r="K10" i="11"/>
  <c r="B79" i="4"/>
  <c r="G11" i="11"/>
  <c r="N43" i="11" s="1"/>
  <c r="E80" i="4"/>
  <c r="K12" i="11"/>
  <c r="C82" i="4"/>
  <c r="K14" i="11"/>
  <c r="G73" i="5"/>
  <c r="G140" i="11"/>
  <c r="B74" i="5"/>
  <c r="C141" i="11"/>
  <c r="N173" i="11" s="1"/>
  <c r="J74" i="5"/>
  <c r="K141" i="11"/>
  <c r="E75" i="5"/>
  <c r="G142" i="11"/>
  <c r="H76" i="5"/>
  <c r="K143" i="11"/>
  <c r="C77" i="5"/>
  <c r="G144" i="11"/>
  <c r="F78" i="5"/>
  <c r="K145" i="11"/>
  <c r="D80" i="5"/>
  <c r="K147" i="11"/>
  <c r="N197" i="11"/>
  <c r="J73" i="1"/>
  <c r="J73" i="11"/>
  <c r="I73" i="1"/>
  <c r="I73" i="11"/>
  <c r="H73" i="1"/>
  <c r="H73" i="11"/>
  <c r="C81" i="1"/>
  <c r="K81" i="11"/>
  <c r="D78" i="1"/>
  <c r="I78" i="11"/>
  <c r="G77" i="1"/>
  <c r="K77" i="11"/>
  <c r="B76" i="1"/>
  <c r="E76" i="11"/>
  <c r="N108" i="11" s="1"/>
  <c r="E75" i="1"/>
  <c r="G75" i="11"/>
  <c r="G74" i="1"/>
  <c r="H74" i="11"/>
  <c r="D74" i="4"/>
  <c r="D6" i="11"/>
  <c r="G75" i="4"/>
  <c r="H7" i="11"/>
  <c r="B76" i="4"/>
  <c r="D8" i="11"/>
  <c r="N40" i="11" s="1"/>
  <c r="E77" i="4"/>
  <c r="H9" i="11"/>
  <c r="C79" i="4"/>
  <c r="H11" i="11"/>
  <c r="H73" i="5"/>
  <c r="H140" i="11"/>
  <c r="C74" i="5"/>
  <c r="D141" i="11"/>
  <c r="F75" i="5"/>
  <c r="H142" i="11"/>
  <c r="D77" i="5"/>
  <c r="H144" i="11"/>
  <c r="P176" i="11" s="1"/>
  <c r="B79" i="5"/>
  <c r="H146" i="11"/>
  <c r="N178" i="11" s="1"/>
  <c r="B73" i="1"/>
  <c r="B73" i="11"/>
  <c r="N105" i="11" s="1"/>
  <c r="G73" i="1"/>
  <c r="G73" i="11"/>
  <c r="C78" i="1"/>
  <c r="H78" i="11"/>
  <c r="F77" i="1"/>
  <c r="J77" i="11"/>
  <c r="D75" i="1"/>
  <c r="F75" i="11"/>
  <c r="F74" i="1"/>
  <c r="G74" i="11"/>
  <c r="E74" i="4"/>
  <c r="E6" i="11"/>
  <c r="H75" i="4"/>
  <c r="I7" i="11"/>
  <c r="C76" i="4"/>
  <c r="E8" i="11"/>
  <c r="F77" i="4"/>
  <c r="I9" i="11"/>
  <c r="D79" i="4"/>
  <c r="I11" i="11"/>
  <c r="E98" i="4"/>
  <c r="E28" i="11" s="1"/>
  <c r="N61" i="11"/>
  <c r="I73" i="5"/>
  <c r="I140" i="11"/>
  <c r="D74" i="5"/>
  <c r="E141" i="11"/>
  <c r="G75" i="5"/>
  <c r="I142" i="11"/>
  <c r="B76" i="5"/>
  <c r="E143" i="11"/>
  <c r="N175" i="11" s="1"/>
  <c r="E77" i="5"/>
  <c r="I144" i="11"/>
  <c r="C79" i="5"/>
  <c r="I146" i="11"/>
  <c r="N128" i="11"/>
  <c r="B81" i="1"/>
  <c r="J81" i="11"/>
  <c r="N113" i="11" s="1"/>
  <c r="F73" i="1"/>
  <c r="F73" i="11"/>
  <c r="D80" i="1"/>
  <c r="K80" i="11"/>
  <c r="P112" i="11" s="1"/>
  <c r="B78" i="1"/>
  <c r="G78" i="11"/>
  <c r="N110" i="11" s="1"/>
  <c r="E77" i="1"/>
  <c r="I77" i="11"/>
  <c r="H76" i="1"/>
  <c r="K76" i="11"/>
  <c r="B75" i="1"/>
  <c r="D75" i="11"/>
  <c r="N107" i="11" s="1"/>
  <c r="E74" i="1"/>
  <c r="F74" i="11"/>
  <c r="F74" i="4"/>
  <c r="F6" i="11"/>
  <c r="I75" i="4"/>
  <c r="J7" i="11"/>
  <c r="D76" i="4"/>
  <c r="F8" i="11"/>
  <c r="G77" i="4"/>
  <c r="J9" i="11"/>
  <c r="B78" i="4"/>
  <c r="F10" i="11"/>
  <c r="N42" i="11" s="1"/>
  <c r="E79" i="4"/>
  <c r="J11" i="11"/>
  <c r="C81" i="4"/>
  <c r="J13" i="11"/>
  <c r="B73" i="5"/>
  <c r="B140" i="11"/>
  <c r="N172" i="11" s="1"/>
  <c r="J73" i="5"/>
  <c r="J140" i="11"/>
  <c r="E74" i="5"/>
  <c r="F141" i="11"/>
  <c r="H75" i="5"/>
  <c r="J142" i="11"/>
  <c r="C76" i="5"/>
  <c r="F143" i="11"/>
  <c r="F77" i="5"/>
  <c r="J144" i="11"/>
  <c r="D79" i="5"/>
  <c r="J146" i="11"/>
  <c r="N196" i="11"/>
  <c r="E73" i="1"/>
  <c r="E73" i="11"/>
  <c r="C80" i="1"/>
  <c r="J80" i="11"/>
  <c r="D77" i="1"/>
  <c r="H77" i="11"/>
  <c r="G76" i="1"/>
  <c r="J76" i="11"/>
  <c r="D74" i="1"/>
  <c r="E74" i="11"/>
  <c r="G74" i="4"/>
  <c r="G6" i="11"/>
  <c r="B75" i="4"/>
  <c r="C7" i="11"/>
  <c r="N39" i="11" s="1"/>
  <c r="J75" i="4"/>
  <c r="K7" i="11"/>
  <c r="E76" i="4"/>
  <c r="G8" i="11"/>
  <c r="H77" i="4"/>
  <c r="K9" i="11"/>
  <c r="C78" i="4"/>
  <c r="G10" i="11"/>
  <c r="F79" i="4"/>
  <c r="K11" i="11"/>
  <c r="D81" i="4"/>
  <c r="K13" i="11"/>
  <c r="N63" i="11"/>
  <c r="C73" i="5"/>
  <c r="C140" i="11"/>
  <c r="K73" i="5"/>
  <c r="K140" i="11"/>
  <c r="F74" i="5"/>
  <c r="G141" i="11"/>
  <c r="I75" i="5"/>
  <c r="K142" i="11"/>
  <c r="D76" i="5"/>
  <c r="G143" i="11"/>
  <c r="P175" i="11" s="1"/>
  <c r="G77" i="5"/>
  <c r="K144" i="11"/>
  <c r="B78" i="5"/>
  <c r="G145" i="11"/>
  <c r="N177" i="11" s="1"/>
  <c r="E79" i="5"/>
  <c r="K146" i="11"/>
  <c r="C81" i="5"/>
  <c r="K148" i="11"/>
  <c r="D73" i="1"/>
  <c r="D73" i="11"/>
  <c r="C77" i="1"/>
  <c r="G77" i="11"/>
  <c r="O109" i="11" s="1"/>
  <c r="F76" i="1"/>
  <c r="I76" i="11"/>
  <c r="I75" i="1"/>
  <c r="K75" i="11"/>
  <c r="C74" i="1"/>
  <c r="D74" i="11"/>
  <c r="H74" i="4"/>
  <c r="H6" i="11"/>
  <c r="C75" i="4"/>
  <c r="D7" i="11"/>
  <c r="F76" i="4"/>
  <c r="H8" i="11"/>
  <c r="D78" i="4"/>
  <c r="H10" i="11"/>
  <c r="B80" i="4"/>
  <c r="H12" i="11"/>
  <c r="N44" i="11" s="1"/>
  <c r="D73" i="5"/>
  <c r="D140" i="11"/>
  <c r="G74" i="5"/>
  <c r="H141" i="11"/>
  <c r="B75" i="5"/>
  <c r="D142" i="11"/>
  <c r="N174" i="11" s="1"/>
  <c r="E76" i="5"/>
  <c r="H143" i="11"/>
  <c r="C78" i="5"/>
  <c r="H145" i="11"/>
  <c r="K73" i="1"/>
  <c r="K73" i="11"/>
  <c r="C73" i="1"/>
  <c r="C73" i="11"/>
  <c r="D79" i="1"/>
  <c r="J79" i="11"/>
  <c r="B77" i="1"/>
  <c r="F77" i="11"/>
  <c r="N109" i="11" s="1"/>
  <c r="E76" i="1"/>
  <c r="H76" i="11"/>
  <c r="Q108" i="11" s="1"/>
  <c r="H75" i="1"/>
  <c r="J75" i="11"/>
  <c r="J74" i="1"/>
  <c r="K74" i="11"/>
  <c r="B74" i="1"/>
  <c r="C74" i="11"/>
  <c r="N106" i="11" s="1"/>
  <c r="I74" i="4"/>
  <c r="I6" i="11"/>
  <c r="D75" i="4"/>
  <c r="E7" i="11"/>
  <c r="G76" i="4"/>
  <c r="I8" i="11"/>
  <c r="B77" i="4"/>
  <c r="E9" i="11"/>
  <c r="N41" i="11" s="1"/>
  <c r="E78" i="4"/>
  <c r="I10" i="11"/>
  <c r="C80" i="4"/>
  <c r="I12" i="11"/>
  <c r="E73" i="5"/>
  <c r="E140" i="11"/>
  <c r="H74" i="5"/>
  <c r="I141" i="11"/>
  <c r="C75" i="5"/>
  <c r="E142" i="11"/>
  <c r="F76" i="5"/>
  <c r="I143" i="11"/>
  <c r="D78" i="5"/>
  <c r="I145" i="11"/>
  <c r="N195" i="11"/>
  <c r="E79" i="1"/>
  <c r="K79" i="11"/>
  <c r="C79" i="1"/>
  <c r="I79" i="11"/>
  <c r="F78" i="1"/>
  <c r="K78" i="11"/>
  <c r="D76" i="1"/>
  <c r="G76" i="11"/>
  <c r="G75" i="1"/>
  <c r="I75" i="11"/>
  <c r="I74" i="1"/>
  <c r="J74" i="11"/>
  <c r="B74" i="4"/>
  <c r="B6" i="11"/>
  <c r="N38" i="11" s="1"/>
  <c r="J74" i="4"/>
  <c r="J6" i="11"/>
  <c r="E75" i="4"/>
  <c r="F7" i="11"/>
  <c r="H76" i="4"/>
  <c r="J8" i="11"/>
  <c r="C77" i="4"/>
  <c r="F9" i="11"/>
  <c r="F78" i="4"/>
  <c r="J10" i="11"/>
  <c r="D80" i="4"/>
  <c r="J12" i="11"/>
  <c r="N62" i="11"/>
  <c r="F73" i="5"/>
  <c r="F140" i="11"/>
  <c r="I74" i="5"/>
  <c r="J141" i="11"/>
  <c r="D75" i="5"/>
  <c r="F142" i="11"/>
  <c r="G76" i="5"/>
  <c r="J143" i="11"/>
  <c r="B77" i="5"/>
  <c r="F144" i="11"/>
  <c r="N176" i="11" s="1"/>
  <c r="E78" i="5"/>
  <c r="J145" i="11"/>
  <c r="C80" i="5"/>
  <c r="J147" i="11"/>
  <c r="U73" i="5"/>
  <c r="H91" i="5"/>
  <c r="H156" i="11" s="1"/>
  <c r="C92" i="5"/>
  <c r="C157" i="11" s="1"/>
  <c r="P74" i="5"/>
  <c r="S75" i="5"/>
  <c r="F93" i="5"/>
  <c r="F158" i="11" s="1"/>
  <c r="D95" i="5"/>
  <c r="D160" i="11" s="1"/>
  <c r="Q77" i="5"/>
  <c r="B97" i="5"/>
  <c r="B162" i="11" s="1"/>
  <c r="N162" i="11" s="1"/>
  <c r="O79" i="5"/>
  <c r="B31" i="5"/>
  <c r="B81" i="5"/>
  <c r="V73" i="5"/>
  <c r="I91" i="5"/>
  <c r="I156" i="11" s="1"/>
  <c r="D92" i="5"/>
  <c r="D157" i="11" s="1"/>
  <c r="Q74" i="5"/>
  <c r="T75" i="5"/>
  <c r="G93" i="5"/>
  <c r="G158" i="11" s="1"/>
  <c r="B94" i="5"/>
  <c r="B159" i="11" s="1"/>
  <c r="N159" i="11" s="1"/>
  <c r="O76" i="5"/>
  <c r="E95" i="5"/>
  <c r="E160" i="11" s="1"/>
  <c r="R77" i="5"/>
  <c r="P79" i="5"/>
  <c r="C97" i="5"/>
  <c r="C162" i="11" s="1"/>
  <c r="O73" i="5"/>
  <c r="B91" i="5"/>
  <c r="B156" i="11" s="1"/>
  <c r="N156" i="11" s="1"/>
  <c r="W73" i="5"/>
  <c r="J91" i="5"/>
  <c r="J156" i="11" s="1"/>
  <c r="E92" i="5"/>
  <c r="E157" i="11" s="1"/>
  <c r="R74" i="5"/>
  <c r="H93" i="5"/>
  <c r="H158" i="11" s="1"/>
  <c r="T158" i="11" s="1"/>
  <c r="U75" i="5"/>
  <c r="C94" i="5"/>
  <c r="C159" i="11" s="1"/>
  <c r="P76" i="5"/>
  <c r="S77" i="5"/>
  <c r="F95" i="5"/>
  <c r="F160" i="11" s="1"/>
  <c r="Q79" i="5"/>
  <c r="D97" i="5"/>
  <c r="D162" i="11" s="1"/>
  <c r="B99" i="5"/>
  <c r="B164" i="11" s="1"/>
  <c r="N164" i="11" s="1"/>
  <c r="O81" i="5"/>
  <c r="P73" i="5"/>
  <c r="C91" i="5"/>
  <c r="C156" i="11" s="1"/>
  <c r="X73" i="5"/>
  <c r="K91" i="5"/>
  <c r="K156" i="11" s="1"/>
  <c r="W156" i="11" s="1"/>
  <c r="X172" i="11" s="1"/>
  <c r="S74" i="5"/>
  <c r="F92" i="5"/>
  <c r="F157" i="11" s="1"/>
  <c r="V75" i="5"/>
  <c r="I93" i="5"/>
  <c r="I158" i="11" s="1"/>
  <c r="D94" i="5"/>
  <c r="D159" i="11" s="1"/>
  <c r="Q76" i="5"/>
  <c r="T77" i="5"/>
  <c r="G95" i="5"/>
  <c r="G160" i="11" s="1"/>
  <c r="B96" i="5"/>
  <c r="B161" i="11" s="1"/>
  <c r="N161" i="11" s="1"/>
  <c r="O78" i="5"/>
  <c r="R79" i="5"/>
  <c r="E97" i="5"/>
  <c r="E162" i="11" s="1"/>
  <c r="B30" i="5"/>
  <c r="B80" i="5"/>
  <c r="C99" i="5"/>
  <c r="C164" i="11" s="1"/>
  <c r="P81" i="5"/>
  <c r="Q73" i="5"/>
  <c r="D91" i="5"/>
  <c r="D156" i="11" s="1"/>
  <c r="T74" i="5"/>
  <c r="G92" i="5"/>
  <c r="G157" i="11" s="1"/>
  <c r="B93" i="5"/>
  <c r="B158" i="11" s="1"/>
  <c r="N158" i="11" s="1"/>
  <c r="O75" i="5"/>
  <c r="R76" i="5"/>
  <c r="E94" i="5"/>
  <c r="E159" i="11" s="1"/>
  <c r="C96" i="5"/>
  <c r="C161" i="11" s="1"/>
  <c r="P78" i="5"/>
  <c r="E91" i="5"/>
  <c r="E156" i="11" s="1"/>
  <c r="R73" i="5"/>
  <c r="U74" i="5"/>
  <c r="H92" i="5"/>
  <c r="H157" i="11" s="1"/>
  <c r="C93" i="5"/>
  <c r="C158" i="11" s="1"/>
  <c r="P75" i="5"/>
  <c r="S76" i="5"/>
  <c r="F94" i="5"/>
  <c r="F159" i="11" s="1"/>
  <c r="D96" i="5"/>
  <c r="D161" i="11" s="1"/>
  <c r="Q78" i="5"/>
  <c r="B98" i="5"/>
  <c r="B163" i="11" s="1"/>
  <c r="N163" i="11" s="1"/>
  <c r="O80" i="5"/>
  <c r="B32" i="5"/>
  <c r="B82" i="5"/>
  <c r="F91" i="5"/>
  <c r="F156" i="11" s="1"/>
  <c r="S73" i="5"/>
  <c r="I92" i="5"/>
  <c r="I157" i="11" s="1"/>
  <c r="V74" i="5"/>
  <c r="D93" i="5"/>
  <c r="D158" i="11" s="1"/>
  <c r="Q75" i="5"/>
  <c r="T76" i="5"/>
  <c r="G94" i="5"/>
  <c r="G159" i="11" s="1"/>
  <c r="O77" i="5"/>
  <c r="B95" i="5"/>
  <c r="B160" i="11" s="1"/>
  <c r="N160" i="11" s="1"/>
  <c r="R78" i="5"/>
  <c r="E96" i="5"/>
  <c r="E161" i="11" s="1"/>
  <c r="C98" i="5"/>
  <c r="C163" i="11" s="1"/>
  <c r="P80" i="5"/>
  <c r="G91" i="5"/>
  <c r="G156" i="11" s="1"/>
  <c r="T73" i="5"/>
  <c r="B92" i="5"/>
  <c r="B157" i="11" s="1"/>
  <c r="N157" i="11" s="1"/>
  <c r="O74" i="5"/>
  <c r="W74" i="5"/>
  <c r="J92" i="5"/>
  <c r="J157" i="11" s="1"/>
  <c r="R75" i="5"/>
  <c r="E93" i="5"/>
  <c r="E158" i="11" s="1"/>
  <c r="U76" i="5"/>
  <c r="H94" i="5"/>
  <c r="H159" i="11" s="1"/>
  <c r="P77" i="5"/>
  <c r="C95" i="5"/>
  <c r="C160" i="11" s="1"/>
  <c r="F96" i="5"/>
  <c r="F161" i="11" s="1"/>
  <c r="S78" i="5"/>
  <c r="D98" i="5"/>
  <c r="D163" i="11" s="1"/>
  <c r="Q80" i="5"/>
  <c r="O82" i="5"/>
  <c r="B100" i="5"/>
  <c r="B165" i="11" s="1"/>
  <c r="N165" i="11" s="1"/>
  <c r="B92" i="4"/>
  <c r="B22" i="11" s="1"/>
  <c r="N22" i="11" s="1"/>
  <c r="O74" i="4"/>
  <c r="W74" i="4"/>
  <c r="J92" i="4"/>
  <c r="J22" i="11" s="1"/>
  <c r="R75" i="4"/>
  <c r="E93" i="4"/>
  <c r="E23" i="11" s="1"/>
  <c r="H94" i="4"/>
  <c r="H24" i="11" s="1"/>
  <c r="U76" i="4"/>
  <c r="C95" i="4"/>
  <c r="C25" i="11" s="1"/>
  <c r="P77" i="4"/>
  <c r="S78" i="4"/>
  <c r="F96" i="4"/>
  <c r="F26" i="11" s="1"/>
  <c r="Q80" i="4"/>
  <c r="D98" i="4"/>
  <c r="D28" i="11" s="1"/>
  <c r="O82" i="4"/>
  <c r="B100" i="4"/>
  <c r="B30" i="11" s="1"/>
  <c r="N30" i="11" s="1"/>
  <c r="C92" i="4"/>
  <c r="C22" i="11" s="1"/>
  <c r="P74" i="4"/>
  <c r="K92" i="4"/>
  <c r="K22" i="11" s="1"/>
  <c r="X74" i="4"/>
  <c r="S75" i="4"/>
  <c r="F93" i="4"/>
  <c r="F23" i="11" s="1"/>
  <c r="I94" i="4"/>
  <c r="I24" i="11" s="1"/>
  <c r="V76" i="4"/>
  <c r="Q77" i="4"/>
  <c r="D95" i="4"/>
  <c r="D25" i="11" s="1"/>
  <c r="T78" i="4"/>
  <c r="G96" i="4"/>
  <c r="G26" i="11" s="1"/>
  <c r="O79" i="4"/>
  <c r="B97" i="4"/>
  <c r="B27" i="11" s="1"/>
  <c r="N27" i="11" s="1"/>
  <c r="R80" i="4"/>
  <c r="B30" i="4"/>
  <c r="B81" i="4"/>
  <c r="P82" i="4"/>
  <c r="C100" i="4"/>
  <c r="C30" i="11" s="1"/>
  <c r="Q74" i="4"/>
  <c r="D92" i="4"/>
  <c r="D22" i="11" s="1"/>
  <c r="T75" i="4"/>
  <c r="G93" i="4"/>
  <c r="G23" i="11" s="1"/>
  <c r="B94" i="4"/>
  <c r="B24" i="11" s="1"/>
  <c r="O76" i="4"/>
  <c r="R77" i="4"/>
  <c r="E95" i="4"/>
  <c r="E25" i="11" s="1"/>
  <c r="C97" i="4"/>
  <c r="C27" i="11" s="1"/>
  <c r="P79" i="4"/>
  <c r="E92" i="4"/>
  <c r="E22" i="11" s="1"/>
  <c r="R74" i="4"/>
  <c r="U75" i="4"/>
  <c r="H93" i="4"/>
  <c r="H23" i="11" s="1"/>
  <c r="P76" i="4"/>
  <c r="C94" i="4"/>
  <c r="C24" i="11" s="1"/>
  <c r="O24" i="11" s="1"/>
  <c r="S77" i="4"/>
  <c r="F95" i="4"/>
  <c r="F25" i="11" s="1"/>
  <c r="Q79" i="4"/>
  <c r="D97" i="4"/>
  <c r="D27" i="11" s="1"/>
  <c r="O81" i="4"/>
  <c r="B99" i="4"/>
  <c r="B29" i="11" s="1"/>
  <c r="N29" i="11" s="1"/>
  <c r="B32" i="4"/>
  <c r="B83" i="4"/>
  <c r="F92" i="4"/>
  <c r="F22" i="11" s="1"/>
  <c r="S74" i="4"/>
  <c r="I93" i="4"/>
  <c r="I23" i="11" s="1"/>
  <c r="V75" i="4"/>
  <c r="Q76" i="4"/>
  <c r="D94" i="4"/>
  <c r="D24" i="11" s="1"/>
  <c r="T77" i="4"/>
  <c r="G95" i="4"/>
  <c r="G25" i="11" s="1"/>
  <c r="B96" i="4"/>
  <c r="B26" i="11" s="1"/>
  <c r="O78" i="4"/>
  <c r="E97" i="4"/>
  <c r="E27" i="11" s="1"/>
  <c r="R79" i="4"/>
  <c r="C99" i="4"/>
  <c r="C29" i="11" s="1"/>
  <c r="P81" i="4"/>
  <c r="T74" i="4"/>
  <c r="G92" i="4"/>
  <c r="G22" i="11" s="1"/>
  <c r="O75" i="4"/>
  <c r="B93" i="4"/>
  <c r="B23" i="11" s="1"/>
  <c r="N23" i="11" s="1"/>
  <c r="J93" i="4"/>
  <c r="J23" i="11" s="1"/>
  <c r="W75" i="4"/>
  <c r="R76" i="4"/>
  <c r="E94" i="4"/>
  <c r="E24" i="11" s="1"/>
  <c r="H95" i="4"/>
  <c r="H25" i="11" s="1"/>
  <c r="U77" i="4"/>
  <c r="C96" i="4"/>
  <c r="C26" i="11" s="1"/>
  <c r="O26" i="11" s="1"/>
  <c r="P78" i="4"/>
  <c r="S79" i="4"/>
  <c r="F97" i="4"/>
  <c r="F27" i="11" s="1"/>
  <c r="D99" i="4"/>
  <c r="D29" i="11" s="1"/>
  <c r="Q81" i="4"/>
  <c r="O83" i="4"/>
  <c r="B101" i="4"/>
  <c r="B31" i="11" s="1"/>
  <c r="N31" i="11" s="1"/>
  <c r="U74" i="4"/>
  <c r="H92" i="4"/>
  <c r="H22" i="11" s="1"/>
  <c r="C93" i="4"/>
  <c r="C23" i="11" s="1"/>
  <c r="P75" i="4"/>
  <c r="F94" i="4"/>
  <c r="F24" i="11" s="1"/>
  <c r="S76" i="4"/>
  <c r="Q78" i="4"/>
  <c r="D96" i="4"/>
  <c r="D26" i="11" s="1"/>
  <c r="B98" i="4"/>
  <c r="B28" i="11" s="1"/>
  <c r="N28" i="11" s="1"/>
  <c r="O80" i="4"/>
  <c r="B31" i="4"/>
  <c r="B82" i="4"/>
  <c r="V74" i="4"/>
  <c r="I92" i="4"/>
  <c r="I22" i="11" s="1"/>
  <c r="Q75" i="4"/>
  <c r="D93" i="4"/>
  <c r="D23" i="11" s="1"/>
  <c r="T76" i="4"/>
  <c r="G94" i="4"/>
  <c r="G24" i="11" s="1"/>
  <c r="B95" i="4"/>
  <c r="B25" i="11" s="1"/>
  <c r="N25" i="11" s="1"/>
  <c r="O77" i="4"/>
  <c r="R78" i="4"/>
  <c r="E96" i="4"/>
  <c r="E26" i="11" s="1"/>
  <c r="P80" i="4"/>
  <c r="C98" i="4"/>
  <c r="C28" i="11" s="1"/>
  <c r="O23" i="4"/>
  <c r="B6" i="6" s="1"/>
  <c r="O31" i="4"/>
  <c r="B14" i="6" s="1"/>
  <c r="O28" i="4"/>
  <c r="B11" i="6" s="1"/>
  <c r="O25" i="4"/>
  <c r="B8" i="6" s="1"/>
  <c r="B30" i="1"/>
  <c r="B80" i="1"/>
  <c r="O30" i="4"/>
  <c r="B13" i="6" s="1"/>
  <c r="O27" i="4"/>
  <c r="B10" i="6" s="1"/>
  <c r="B32" i="1"/>
  <c r="B82" i="1"/>
  <c r="O24" i="4"/>
  <c r="B7" i="6" s="1"/>
  <c r="O32" i="4"/>
  <c r="B15" i="6" s="1"/>
  <c r="B47" i="6" s="1"/>
  <c r="B29" i="1"/>
  <c r="B79" i="1"/>
  <c r="O29" i="4"/>
  <c r="B12" i="6" s="1"/>
  <c r="O26" i="4"/>
  <c r="B9" i="6" s="1"/>
  <c r="E91" i="1"/>
  <c r="E89" i="11" s="1"/>
  <c r="C98" i="1"/>
  <c r="C96" i="11" s="1"/>
  <c r="D95" i="1"/>
  <c r="D93" i="11" s="1"/>
  <c r="G94" i="1"/>
  <c r="G92" i="11" s="1"/>
  <c r="O25" i="1"/>
  <c r="B59" i="6" s="1"/>
  <c r="B93" i="1"/>
  <c r="B91" i="11" s="1"/>
  <c r="N91" i="11" s="1"/>
  <c r="E92" i="1"/>
  <c r="E90" i="11" s="1"/>
  <c r="B91" i="1"/>
  <c r="B89" i="11" s="1"/>
  <c r="N89" i="11" s="1"/>
  <c r="D91" i="1"/>
  <c r="D89" i="11" s="1"/>
  <c r="O30" i="1"/>
  <c r="B64" i="6" s="1"/>
  <c r="B98" i="1"/>
  <c r="B96" i="11" s="1"/>
  <c r="N96" i="11" s="1"/>
  <c r="E97" i="1"/>
  <c r="E95" i="11" s="1"/>
  <c r="C95" i="1"/>
  <c r="C93" i="11" s="1"/>
  <c r="F94" i="1"/>
  <c r="F92" i="11" s="1"/>
  <c r="I93" i="1"/>
  <c r="I91" i="11" s="1"/>
  <c r="D92" i="1"/>
  <c r="D90" i="11" s="1"/>
  <c r="K91" i="1"/>
  <c r="K89" i="11" s="1"/>
  <c r="C91" i="1"/>
  <c r="C89" i="11" s="1"/>
  <c r="D97" i="1"/>
  <c r="D95" i="11" s="1"/>
  <c r="O27" i="1"/>
  <c r="B61" i="6" s="1"/>
  <c r="B95" i="1"/>
  <c r="B93" i="11" s="1"/>
  <c r="E94" i="1"/>
  <c r="E92" i="11" s="1"/>
  <c r="H93" i="1"/>
  <c r="H91" i="11" s="1"/>
  <c r="T91" i="11" s="1"/>
  <c r="C92" i="1"/>
  <c r="C90" i="11" s="1"/>
  <c r="J91" i="1"/>
  <c r="J89" i="11" s="1"/>
  <c r="O32" i="1"/>
  <c r="B66" i="6" s="1"/>
  <c r="B100" i="1"/>
  <c r="B98" i="11" s="1"/>
  <c r="N98" i="11" s="1"/>
  <c r="C97" i="1"/>
  <c r="C95" i="11" s="1"/>
  <c r="F96" i="1"/>
  <c r="F94" i="11" s="1"/>
  <c r="D94" i="1"/>
  <c r="D92" i="11" s="1"/>
  <c r="G93" i="1"/>
  <c r="G91" i="11" s="1"/>
  <c r="J92" i="1"/>
  <c r="J90" i="11" s="1"/>
  <c r="B92" i="1"/>
  <c r="B90" i="11" s="1"/>
  <c r="N90" i="11" s="1"/>
  <c r="I91" i="1"/>
  <c r="I89" i="11" s="1"/>
  <c r="O29" i="1"/>
  <c r="B63" i="6" s="1"/>
  <c r="B97" i="1"/>
  <c r="B95" i="11" s="1"/>
  <c r="N95" i="11" s="1"/>
  <c r="E96" i="1"/>
  <c r="E94" i="11" s="1"/>
  <c r="C94" i="1"/>
  <c r="C92" i="11" s="1"/>
  <c r="F93" i="1"/>
  <c r="F91" i="11" s="1"/>
  <c r="I92" i="1"/>
  <c r="I90" i="11" s="1"/>
  <c r="H91" i="1"/>
  <c r="H89" i="11" s="1"/>
  <c r="C99" i="1"/>
  <c r="C97" i="11" s="1"/>
  <c r="D96" i="1"/>
  <c r="D94" i="11" s="1"/>
  <c r="G95" i="1"/>
  <c r="G93" i="11" s="1"/>
  <c r="S93" i="11" s="1"/>
  <c r="O26" i="1"/>
  <c r="B60" i="6" s="1"/>
  <c r="B94" i="1"/>
  <c r="B92" i="11" s="1"/>
  <c r="N92" i="11" s="1"/>
  <c r="E93" i="1"/>
  <c r="E91" i="11" s="1"/>
  <c r="H92" i="1"/>
  <c r="H90" i="11" s="1"/>
  <c r="G91" i="1"/>
  <c r="G89" i="11" s="1"/>
  <c r="O31" i="1"/>
  <c r="B65" i="6" s="1"/>
  <c r="B99" i="1"/>
  <c r="B97" i="11" s="1"/>
  <c r="N97" i="11" s="1"/>
  <c r="C96" i="1"/>
  <c r="C94" i="11" s="1"/>
  <c r="F95" i="1"/>
  <c r="F93" i="11" s="1"/>
  <c r="D93" i="1"/>
  <c r="D91" i="11" s="1"/>
  <c r="G92" i="1"/>
  <c r="G90" i="11" s="1"/>
  <c r="F91" i="1"/>
  <c r="F89" i="11" s="1"/>
  <c r="D98" i="1"/>
  <c r="D96" i="11" s="1"/>
  <c r="O28" i="1"/>
  <c r="B62" i="6" s="1"/>
  <c r="B96" i="1"/>
  <c r="B94" i="11" s="1"/>
  <c r="N94" i="11" s="1"/>
  <c r="E95" i="1"/>
  <c r="E93" i="11" s="1"/>
  <c r="H94" i="1"/>
  <c r="H92" i="11" s="1"/>
  <c r="C93" i="1"/>
  <c r="C91" i="11" s="1"/>
  <c r="F92" i="1"/>
  <c r="F90" i="11" s="1"/>
  <c r="O27" i="5"/>
  <c r="B112" i="6" s="1"/>
  <c r="O24" i="5"/>
  <c r="B109" i="6" s="1"/>
  <c r="O32" i="5"/>
  <c r="B117" i="6" s="1"/>
  <c r="O29" i="5"/>
  <c r="B114" i="6" s="1"/>
  <c r="O26" i="5"/>
  <c r="B111" i="6" s="1"/>
  <c r="O23" i="5"/>
  <c r="B108" i="6" s="1"/>
  <c r="O31" i="5"/>
  <c r="B116" i="6" s="1"/>
  <c r="O28" i="5"/>
  <c r="B113" i="6" s="1"/>
  <c r="O25" i="5"/>
  <c r="B110" i="6" s="1"/>
  <c r="O30" i="5"/>
  <c r="B115" i="6" s="1"/>
  <c r="D29" i="5"/>
  <c r="T27" i="5"/>
  <c r="G112" i="6" s="1"/>
  <c r="W24" i="5"/>
  <c r="J109" i="6" s="1"/>
  <c r="S26" i="5"/>
  <c r="F111" i="6" s="1"/>
  <c r="F28" i="5"/>
  <c r="T23" i="5"/>
  <c r="G108" i="6" s="1"/>
  <c r="T25" i="5"/>
  <c r="G110" i="6" s="1"/>
  <c r="T23" i="4"/>
  <c r="G6" i="6" s="1"/>
  <c r="F28" i="4"/>
  <c r="T25" i="4"/>
  <c r="G8" i="6" s="1"/>
  <c r="T27" i="4"/>
  <c r="G10" i="6" s="1"/>
  <c r="W24" i="4"/>
  <c r="J7" i="6" s="1"/>
  <c r="B39" i="6" s="1"/>
  <c r="D29" i="4"/>
  <c r="S26" i="4"/>
  <c r="F9" i="6" s="1"/>
  <c r="E23" i="6" s="1"/>
  <c r="C23" i="5"/>
  <c r="K23" i="5"/>
  <c r="U23" i="5"/>
  <c r="H108" i="6" s="1"/>
  <c r="E24" i="5"/>
  <c r="P24" i="5"/>
  <c r="C109" i="6" s="1"/>
  <c r="I25" i="5"/>
  <c r="U25" i="5"/>
  <c r="H110" i="6" s="1"/>
  <c r="G26" i="5"/>
  <c r="T26" i="5"/>
  <c r="G111" i="6" s="1"/>
  <c r="G27" i="5"/>
  <c r="P28" i="5"/>
  <c r="C113" i="6" s="1"/>
  <c r="E29" i="5"/>
  <c r="C30" i="5"/>
  <c r="C31" i="5"/>
  <c r="D23" i="5"/>
  <c r="V23" i="5"/>
  <c r="I108" i="6" s="1"/>
  <c r="F24" i="5"/>
  <c r="Q24" i="5"/>
  <c r="D109" i="6" s="1"/>
  <c r="B25" i="5"/>
  <c r="V25" i="5"/>
  <c r="I110" i="6" s="1"/>
  <c r="H26" i="5"/>
  <c r="U26" i="5"/>
  <c r="H111" i="6" s="1"/>
  <c r="B28" i="5"/>
  <c r="Q28" i="5"/>
  <c r="D113" i="6" s="1"/>
  <c r="D30" i="5"/>
  <c r="E23" i="5"/>
  <c r="W23" i="5"/>
  <c r="J108" i="6" s="1"/>
  <c r="G24" i="5"/>
  <c r="R24" i="5"/>
  <c r="E109" i="6" s="1"/>
  <c r="C25" i="5"/>
  <c r="C28" i="5"/>
  <c r="R28" i="5"/>
  <c r="E113" i="6" s="1"/>
  <c r="F23" i="5"/>
  <c r="P23" i="5"/>
  <c r="C108" i="6" s="1"/>
  <c r="X23" i="5"/>
  <c r="K108" i="6" s="1"/>
  <c r="H24" i="5"/>
  <c r="S24" i="5"/>
  <c r="F109" i="6" s="1"/>
  <c r="D25" i="5"/>
  <c r="P25" i="5"/>
  <c r="C110" i="6" s="1"/>
  <c r="B26" i="5"/>
  <c r="B27" i="5"/>
  <c r="P27" i="5"/>
  <c r="C112" i="6" s="1"/>
  <c r="D28" i="5"/>
  <c r="S28" i="5"/>
  <c r="F113" i="6" s="1"/>
  <c r="P29" i="5"/>
  <c r="C114" i="6" s="1"/>
  <c r="P31" i="5"/>
  <c r="C116" i="6" s="1"/>
  <c r="G23" i="5"/>
  <c r="Q23" i="5"/>
  <c r="D108" i="6" s="1"/>
  <c r="I24" i="5"/>
  <c r="T24" i="5"/>
  <c r="G109" i="6" s="1"/>
  <c r="E25" i="5"/>
  <c r="Q25" i="5"/>
  <c r="D110" i="6" s="1"/>
  <c r="C26" i="5"/>
  <c r="P26" i="5"/>
  <c r="C111" i="6" s="1"/>
  <c r="C27" i="5"/>
  <c r="Q27" i="5"/>
  <c r="D112" i="6" s="1"/>
  <c r="E28" i="5"/>
  <c r="Q29" i="5"/>
  <c r="D114" i="6" s="1"/>
  <c r="P30" i="5"/>
  <c r="C115" i="6" s="1"/>
  <c r="H23" i="5"/>
  <c r="R23" i="5"/>
  <c r="E108" i="6" s="1"/>
  <c r="B24" i="5"/>
  <c r="J24" i="5"/>
  <c r="U24" i="5"/>
  <c r="H109" i="6" s="1"/>
  <c r="F25" i="5"/>
  <c r="R25" i="5"/>
  <c r="E110" i="6" s="1"/>
  <c r="D26" i="5"/>
  <c r="Q26" i="5"/>
  <c r="D111" i="6" s="1"/>
  <c r="D27" i="5"/>
  <c r="R27" i="5"/>
  <c r="E112" i="6" s="1"/>
  <c r="B29" i="5"/>
  <c r="R29" i="5"/>
  <c r="E114" i="6" s="1"/>
  <c r="Q30" i="5"/>
  <c r="D115" i="6" s="1"/>
  <c r="I23" i="5"/>
  <c r="S23" i="5"/>
  <c r="F108" i="6" s="1"/>
  <c r="C24" i="5"/>
  <c r="V24" i="5"/>
  <c r="I109" i="6" s="1"/>
  <c r="G25" i="5"/>
  <c r="S25" i="5"/>
  <c r="F110" i="6" s="1"/>
  <c r="E26" i="5"/>
  <c r="R26" i="5"/>
  <c r="E111" i="6" s="1"/>
  <c r="E27" i="5"/>
  <c r="S27" i="5"/>
  <c r="F112" i="6" s="1"/>
  <c r="C29" i="5"/>
  <c r="B23" i="5"/>
  <c r="J23" i="5"/>
  <c r="D24" i="5"/>
  <c r="H25" i="5"/>
  <c r="F26" i="5"/>
  <c r="F27" i="5"/>
  <c r="C23" i="4"/>
  <c r="K23" i="4"/>
  <c r="U23" i="4"/>
  <c r="H6" i="6" s="1"/>
  <c r="E24" i="4"/>
  <c r="P24" i="4"/>
  <c r="C7" i="6" s="1"/>
  <c r="B21" i="6" s="1"/>
  <c r="I25" i="4"/>
  <c r="U25" i="4"/>
  <c r="H8" i="6" s="1"/>
  <c r="G26" i="4"/>
  <c r="T26" i="4"/>
  <c r="G9" i="6" s="1"/>
  <c r="G27" i="4"/>
  <c r="P28" i="4"/>
  <c r="C11" i="6" s="1"/>
  <c r="B25" i="6" s="1"/>
  <c r="E29" i="4"/>
  <c r="C30" i="4"/>
  <c r="C31" i="4"/>
  <c r="D23" i="4"/>
  <c r="V23" i="4"/>
  <c r="I6" i="6" s="1"/>
  <c r="H20" i="6" s="1"/>
  <c r="F24" i="4"/>
  <c r="Q24" i="4"/>
  <c r="D7" i="6" s="1"/>
  <c r="C21" i="6" s="1"/>
  <c r="B25" i="4"/>
  <c r="V25" i="4"/>
  <c r="I8" i="6" s="1"/>
  <c r="H26" i="4"/>
  <c r="U26" i="4"/>
  <c r="H9" i="6" s="1"/>
  <c r="B28" i="4"/>
  <c r="Q28" i="4"/>
  <c r="D11" i="6" s="1"/>
  <c r="C25" i="6" s="1"/>
  <c r="D30" i="4"/>
  <c r="E23" i="4"/>
  <c r="W23" i="4"/>
  <c r="J6" i="6" s="1"/>
  <c r="G24" i="4"/>
  <c r="R24" i="4"/>
  <c r="E7" i="6" s="1"/>
  <c r="C25" i="4"/>
  <c r="C28" i="4"/>
  <c r="R28" i="4"/>
  <c r="E11" i="6" s="1"/>
  <c r="D25" i="6" s="1"/>
  <c r="F23" i="4"/>
  <c r="P23" i="4"/>
  <c r="C6" i="6" s="1"/>
  <c r="B20" i="6" s="1"/>
  <c r="X23" i="4"/>
  <c r="K6" i="6" s="1"/>
  <c r="H24" i="4"/>
  <c r="S24" i="4"/>
  <c r="F7" i="6" s="1"/>
  <c r="E21" i="6" s="1"/>
  <c r="D25" i="4"/>
  <c r="P25" i="4"/>
  <c r="C8" i="6" s="1"/>
  <c r="B22" i="6" s="1"/>
  <c r="B26" i="4"/>
  <c r="B27" i="4"/>
  <c r="P27" i="4"/>
  <c r="C10" i="6" s="1"/>
  <c r="B24" i="6" s="1"/>
  <c r="D28" i="4"/>
  <c r="S28" i="4"/>
  <c r="F11" i="6" s="1"/>
  <c r="P29" i="4"/>
  <c r="C12" i="6" s="1"/>
  <c r="B26" i="6" s="1"/>
  <c r="P31" i="4"/>
  <c r="C14" i="6" s="1"/>
  <c r="G23" i="4"/>
  <c r="Q23" i="4"/>
  <c r="D6" i="6" s="1"/>
  <c r="I24" i="4"/>
  <c r="T24" i="4"/>
  <c r="G7" i="6" s="1"/>
  <c r="F21" i="6" s="1"/>
  <c r="E25" i="4"/>
  <c r="Q25" i="4"/>
  <c r="D8" i="6" s="1"/>
  <c r="C26" i="4"/>
  <c r="P26" i="4"/>
  <c r="C9" i="6" s="1"/>
  <c r="B23" i="6" s="1"/>
  <c r="C27" i="4"/>
  <c r="Q27" i="4"/>
  <c r="D10" i="6" s="1"/>
  <c r="E28" i="4"/>
  <c r="Q29" i="4"/>
  <c r="D12" i="6" s="1"/>
  <c r="C26" i="6" s="1"/>
  <c r="P30" i="4"/>
  <c r="C13" i="6" s="1"/>
  <c r="H23" i="4"/>
  <c r="R23" i="4"/>
  <c r="E6" i="6" s="1"/>
  <c r="B24" i="4"/>
  <c r="J24" i="4"/>
  <c r="U24" i="4"/>
  <c r="H7" i="6" s="1"/>
  <c r="F25" i="4"/>
  <c r="R25" i="4"/>
  <c r="E8" i="6" s="1"/>
  <c r="D26" i="4"/>
  <c r="Q26" i="4"/>
  <c r="D9" i="6" s="1"/>
  <c r="D27" i="4"/>
  <c r="R27" i="4"/>
  <c r="E10" i="6" s="1"/>
  <c r="B29" i="4"/>
  <c r="R29" i="4"/>
  <c r="E12" i="6" s="1"/>
  <c r="Q30" i="4"/>
  <c r="D13" i="6" s="1"/>
  <c r="I23" i="4"/>
  <c r="S23" i="4"/>
  <c r="F6" i="6" s="1"/>
  <c r="C24" i="4"/>
  <c r="V24" i="4"/>
  <c r="I7" i="6" s="1"/>
  <c r="G25" i="4"/>
  <c r="S25" i="4"/>
  <c r="F8" i="6" s="1"/>
  <c r="E26" i="4"/>
  <c r="R26" i="4"/>
  <c r="E9" i="6" s="1"/>
  <c r="E27" i="4"/>
  <c r="S27" i="4"/>
  <c r="F10" i="6" s="1"/>
  <c r="C29" i="4"/>
  <c r="B23" i="4"/>
  <c r="J23" i="4"/>
  <c r="D24" i="4"/>
  <c r="H25" i="4"/>
  <c r="F26" i="4"/>
  <c r="F27" i="4"/>
  <c r="P23" i="1"/>
  <c r="C57" i="6" s="1"/>
  <c r="Q30" i="1"/>
  <c r="D64" i="6" s="1"/>
  <c r="P30" i="1"/>
  <c r="C64" i="6" s="1"/>
  <c r="R29" i="1"/>
  <c r="E63" i="6" s="1"/>
  <c r="S28" i="1"/>
  <c r="F62" i="6" s="1"/>
  <c r="S25" i="1"/>
  <c r="F59" i="6" s="1"/>
  <c r="U24" i="1"/>
  <c r="H58" i="6" s="1"/>
  <c r="R26" i="1"/>
  <c r="E60" i="6" s="1"/>
  <c r="O24" i="1"/>
  <c r="B58" i="6" s="1"/>
  <c r="R27" i="1"/>
  <c r="E61" i="6" s="1"/>
  <c r="X23" i="1"/>
  <c r="K57" i="6" s="1"/>
  <c r="P31" i="1"/>
  <c r="C65" i="6" s="1"/>
  <c r="Q23" i="1"/>
  <c r="D57" i="6" s="1"/>
  <c r="V24" i="1"/>
  <c r="I58" i="6" s="1"/>
  <c r="T25" i="1"/>
  <c r="G59" i="6" s="1"/>
  <c r="S26" i="1"/>
  <c r="F60" i="6" s="1"/>
  <c r="S27" i="1"/>
  <c r="F61" i="6" s="1"/>
  <c r="R23" i="1"/>
  <c r="E57" i="6" s="1"/>
  <c r="W24" i="1"/>
  <c r="J58" i="6" s="1"/>
  <c r="U25" i="1"/>
  <c r="H59" i="6" s="1"/>
  <c r="T26" i="1"/>
  <c r="G60" i="6" s="1"/>
  <c r="T27" i="1"/>
  <c r="G61" i="6" s="1"/>
  <c r="S23" i="1"/>
  <c r="F57" i="6" s="1"/>
  <c r="P24" i="1"/>
  <c r="C58" i="6" s="1"/>
  <c r="V25" i="1"/>
  <c r="I59" i="6" s="1"/>
  <c r="U26" i="1"/>
  <c r="H60" i="6" s="1"/>
  <c r="P29" i="1"/>
  <c r="C63" i="6" s="1"/>
  <c r="T23" i="1"/>
  <c r="G57" i="6" s="1"/>
  <c r="Q24" i="1"/>
  <c r="D58" i="6" s="1"/>
  <c r="Q29" i="1"/>
  <c r="D63" i="6" s="1"/>
  <c r="U23" i="1"/>
  <c r="H57" i="6" s="1"/>
  <c r="R24" i="1"/>
  <c r="E58" i="6" s="1"/>
  <c r="P25" i="1"/>
  <c r="C59" i="6" s="1"/>
  <c r="P28" i="1"/>
  <c r="C62" i="6" s="1"/>
  <c r="V23" i="1"/>
  <c r="I57" i="6" s="1"/>
  <c r="S24" i="1"/>
  <c r="F58" i="6" s="1"/>
  <c r="Q25" i="1"/>
  <c r="D59" i="6" s="1"/>
  <c r="P26" i="1"/>
  <c r="C60" i="6" s="1"/>
  <c r="P27" i="1"/>
  <c r="C61" i="6" s="1"/>
  <c r="Q28" i="1"/>
  <c r="D62" i="6" s="1"/>
  <c r="O23" i="1"/>
  <c r="B57" i="6" s="1"/>
  <c r="W23" i="1"/>
  <c r="J57" i="6" s="1"/>
  <c r="T24" i="1"/>
  <c r="G58" i="6" s="1"/>
  <c r="R25" i="1"/>
  <c r="E59" i="6" s="1"/>
  <c r="Q26" i="1"/>
  <c r="D60" i="6" s="1"/>
  <c r="Q27" i="1"/>
  <c r="D61" i="6" s="1"/>
  <c r="R28" i="1"/>
  <c r="E62" i="6" s="1"/>
  <c r="C31" i="1"/>
  <c r="C27" i="1"/>
  <c r="C26" i="1"/>
  <c r="D28" i="1"/>
  <c r="E23" i="1"/>
  <c r="E24" i="1"/>
  <c r="D25" i="1"/>
  <c r="D23" i="1"/>
  <c r="C23" i="1"/>
  <c r="D24" i="1"/>
  <c r="H26" i="1"/>
  <c r="C29" i="1"/>
  <c r="E29" i="1"/>
  <c r="K23" i="1"/>
  <c r="B23" i="1"/>
  <c r="C24" i="1"/>
  <c r="C25" i="1"/>
  <c r="G26" i="1"/>
  <c r="G27" i="1"/>
  <c r="D29" i="1"/>
  <c r="J23" i="1"/>
  <c r="B24" i="1"/>
  <c r="J24" i="1"/>
  <c r="I25" i="1"/>
  <c r="F26" i="1"/>
  <c r="F27" i="1"/>
  <c r="C30" i="1"/>
  <c r="I23" i="1"/>
  <c r="B25" i="1"/>
  <c r="I24" i="1"/>
  <c r="H25" i="1"/>
  <c r="E26" i="1"/>
  <c r="E27" i="1"/>
  <c r="D30" i="1"/>
  <c r="H23" i="1"/>
  <c r="B26" i="1"/>
  <c r="H24" i="1"/>
  <c r="G25" i="1"/>
  <c r="D26" i="1"/>
  <c r="D27" i="1"/>
  <c r="B31" i="1"/>
  <c r="G23" i="1"/>
  <c r="B27" i="1"/>
  <c r="G24" i="1"/>
  <c r="F25" i="1"/>
  <c r="F28" i="1"/>
  <c r="F23" i="1"/>
  <c r="B28" i="1"/>
  <c r="F24" i="1"/>
  <c r="E25" i="1"/>
  <c r="E28" i="1"/>
  <c r="C28" i="1"/>
  <c r="A32" i="1"/>
  <c r="A31" i="1"/>
  <c r="A30" i="1"/>
  <c r="A29" i="1"/>
  <c r="A28" i="1"/>
  <c r="A27" i="1"/>
  <c r="A26" i="1"/>
  <c r="A24" i="1"/>
  <c r="A25" i="1"/>
  <c r="A23" i="1"/>
  <c r="C23" i="6" l="1"/>
  <c r="C22" i="6"/>
  <c r="E20" i="6"/>
  <c r="B27" i="6"/>
  <c r="G21" i="6"/>
  <c r="C24" i="6"/>
  <c r="C20" i="6"/>
  <c r="F20" i="6"/>
  <c r="G22" i="6"/>
  <c r="G71" i="6"/>
  <c r="H57" i="10"/>
  <c r="H57" i="2"/>
  <c r="H57" i="9"/>
  <c r="C7" i="10"/>
  <c r="C7" i="9"/>
  <c r="C7" i="2"/>
  <c r="B43" i="6"/>
  <c r="E25" i="6"/>
  <c r="E12" i="9"/>
  <c r="E12" i="10"/>
  <c r="E12" i="2"/>
  <c r="D110" i="10"/>
  <c r="D110" i="9"/>
  <c r="C116" i="10"/>
  <c r="C116" i="9"/>
  <c r="I110" i="9"/>
  <c r="I110" i="10"/>
  <c r="T92" i="11"/>
  <c r="G108" i="11"/>
  <c r="F109" i="11"/>
  <c r="R93" i="11"/>
  <c r="E109" i="11"/>
  <c r="D110" i="11"/>
  <c r="Q94" i="11"/>
  <c r="E110" i="11"/>
  <c r="R94" i="11"/>
  <c r="N77" i="11"/>
  <c r="N93" i="11"/>
  <c r="O93" i="11"/>
  <c r="B109" i="11"/>
  <c r="B63" i="10"/>
  <c r="B63" i="2"/>
  <c r="B63" i="9"/>
  <c r="B64" i="10"/>
  <c r="B64" i="9"/>
  <c r="B64" i="2"/>
  <c r="E40" i="11"/>
  <c r="R24" i="11"/>
  <c r="C45" i="11"/>
  <c r="P29" i="11"/>
  <c r="B45" i="11"/>
  <c r="O29" i="11"/>
  <c r="B40" i="11"/>
  <c r="N24" i="11"/>
  <c r="B13" i="9"/>
  <c r="B13" i="10"/>
  <c r="B13" i="2"/>
  <c r="V157" i="11"/>
  <c r="I173" i="11"/>
  <c r="D177" i="11"/>
  <c r="Q161" i="11"/>
  <c r="S157" i="11"/>
  <c r="F173" i="11"/>
  <c r="Q162" i="11"/>
  <c r="D178" i="11"/>
  <c r="H174" i="11"/>
  <c r="U158" i="11"/>
  <c r="O162" i="11"/>
  <c r="B178" i="11"/>
  <c r="S8" i="11"/>
  <c r="T40" i="11"/>
  <c r="N193" i="11"/>
  <c r="R173" i="11"/>
  <c r="Q141" i="11"/>
  <c r="P179" i="11"/>
  <c r="O147" i="11"/>
  <c r="Q174" i="11"/>
  <c r="P142" i="11"/>
  <c r="O46" i="11"/>
  <c r="N14" i="11"/>
  <c r="P41" i="11"/>
  <c r="O9" i="11"/>
  <c r="O38" i="11"/>
  <c r="N6" i="11"/>
  <c r="O108" i="11"/>
  <c r="N76" i="11"/>
  <c r="C74" i="6"/>
  <c r="D60" i="10"/>
  <c r="D60" i="2"/>
  <c r="D60" i="9"/>
  <c r="H58" i="9"/>
  <c r="H58" i="10"/>
  <c r="H58" i="2"/>
  <c r="B78" i="6"/>
  <c r="C64" i="10"/>
  <c r="B78" i="10" s="1"/>
  <c r="C64" i="2"/>
  <c r="B78" i="2" s="1"/>
  <c r="C64" i="9"/>
  <c r="H60" i="9"/>
  <c r="H60" i="10"/>
  <c r="H60" i="2"/>
  <c r="C12" i="10"/>
  <c r="C12" i="9"/>
  <c r="C12" i="2"/>
  <c r="H6" i="9"/>
  <c r="H6" i="10"/>
  <c r="H6" i="2"/>
  <c r="B40" i="6"/>
  <c r="H22" i="6"/>
  <c r="J108" i="10"/>
  <c r="J108" i="9"/>
  <c r="G110" i="10"/>
  <c r="G110" i="9"/>
  <c r="C110" i="10"/>
  <c r="C110" i="9"/>
  <c r="E59" i="9"/>
  <c r="E59" i="10"/>
  <c r="E59" i="2"/>
  <c r="G57" i="10"/>
  <c r="G57" i="2"/>
  <c r="G57" i="9"/>
  <c r="D64" i="9"/>
  <c r="D64" i="2"/>
  <c r="D64" i="10"/>
  <c r="F61" i="9"/>
  <c r="F61" i="10"/>
  <c r="F61" i="2"/>
  <c r="G60" i="10"/>
  <c r="G60" i="2"/>
  <c r="G60" i="9"/>
  <c r="D58" i="10"/>
  <c r="D58" i="2"/>
  <c r="D58" i="9"/>
  <c r="C61" i="10"/>
  <c r="C61" i="2"/>
  <c r="C61" i="9"/>
  <c r="E24" i="6"/>
  <c r="D9" i="10"/>
  <c r="D9" i="9"/>
  <c r="D9" i="2"/>
  <c r="E8" i="9"/>
  <c r="E8" i="10"/>
  <c r="E8" i="2"/>
  <c r="D11" i="10"/>
  <c r="D11" i="9"/>
  <c r="D11" i="2"/>
  <c r="B38" i="6"/>
  <c r="J20" i="6"/>
  <c r="J29" i="6" s="1"/>
  <c r="J31" i="6" s="1"/>
  <c r="J32" i="6" s="1"/>
  <c r="C39" i="6" s="1"/>
  <c r="D39" i="6" s="1"/>
  <c r="I20" i="6"/>
  <c r="B8" i="9"/>
  <c r="B8" i="10"/>
  <c r="B8" i="2"/>
  <c r="G20" i="6"/>
  <c r="B108" i="10"/>
  <c r="B108" i="9"/>
  <c r="D112" i="10"/>
  <c r="D112" i="9"/>
  <c r="C111" i="10"/>
  <c r="C111" i="9"/>
  <c r="H111" i="9"/>
  <c r="H111" i="10"/>
  <c r="C115" i="10"/>
  <c r="C115" i="9"/>
  <c r="F24" i="6"/>
  <c r="B42" i="6"/>
  <c r="Q93" i="11"/>
  <c r="D109" i="11"/>
  <c r="O94" i="11"/>
  <c r="B110" i="11"/>
  <c r="O95" i="11"/>
  <c r="B111" i="11"/>
  <c r="D111" i="11"/>
  <c r="Q95" i="11"/>
  <c r="S92" i="11"/>
  <c r="F108" i="11"/>
  <c r="R27" i="11"/>
  <c r="E43" i="11"/>
  <c r="C43" i="11"/>
  <c r="P27" i="11"/>
  <c r="S23" i="11"/>
  <c r="F39" i="11"/>
  <c r="H40" i="11"/>
  <c r="U24" i="11"/>
  <c r="G40" i="11"/>
  <c r="T24" i="11"/>
  <c r="E177" i="11"/>
  <c r="R161" i="11"/>
  <c r="U157" i="11"/>
  <c r="H173" i="11"/>
  <c r="C177" i="11"/>
  <c r="P161" i="11"/>
  <c r="D172" i="11"/>
  <c r="Q156" i="11"/>
  <c r="C173" i="11"/>
  <c r="P157" i="11"/>
  <c r="P160" i="11"/>
  <c r="C176" i="11"/>
  <c r="O179" i="11"/>
  <c r="N147" i="11"/>
  <c r="P174" i="11"/>
  <c r="O142" i="11"/>
  <c r="U106" i="11"/>
  <c r="T74" i="11"/>
  <c r="N79" i="11"/>
  <c r="O111" i="11"/>
  <c r="T173" i="11"/>
  <c r="S141" i="11"/>
  <c r="N57" i="11"/>
  <c r="W105" i="11"/>
  <c r="V73" i="11"/>
  <c r="V82" i="11" s="1"/>
  <c r="V84" i="11" s="1"/>
  <c r="S173" i="11"/>
  <c r="R141" i="11"/>
  <c r="R40" i="11"/>
  <c r="Q8" i="11"/>
  <c r="O13" i="11"/>
  <c r="P45" i="11"/>
  <c r="P8" i="11"/>
  <c r="Q40" i="11"/>
  <c r="O112" i="11"/>
  <c r="N80" i="11"/>
  <c r="T174" i="11"/>
  <c r="S142" i="11"/>
  <c r="O45" i="11"/>
  <c r="N13" i="11"/>
  <c r="O8" i="11"/>
  <c r="P40" i="11"/>
  <c r="N123" i="11"/>
  <c r="N191" i="11"/>
  <c r="O40" i="11"/>
  <c r="N8" i="11"/>
  <c r="R106" i="11"/>
  <c r="Q74" i="11"/>
  <c r="S105" i="11"/>
  <c r="R73" i="11"/>
  <c r="R174" i="11"/>
  <c r="Q142" i="11"/>
  <c r="Q41" i="11"/>
  <c r="P9" i="11"/>
  <c r="R74" i="11"/>
  <c r="S106" i="11"/>
  <c r="P110" i="11"/>
  <c r="O78" i="11"/>
  <c r="V105" i="11"/>
  <c r="U73" i="11"/>
  <c r="E62" i="10"/>
  <c r="E62" i="2"/>
  <c r="E62" i="9"/>
  <c r="G61" i="9"/>
  <c r="G61" i="10"/>
  <c r="G61" i="2"/>
  <c r="C60" i="10"/>
  <c r="C60" i="2"/>
  <c r="C60" i="9"/>
  <c r="G7" i="10"/>
  <c r="G7" i="9"/>
  <c r="G7" i="2"/>
  <c r="B65" i="9"/>
  <c r="B65" i="10"/>
  <c r="B65" i="2"/>
  <c r="C59" i="2"/>
  <c r="C59" i="10"/>
  <c r="C59" i="9"/>
  <c r="F10" i="10"/>
  <c r="F10" i="9"/>
  <c r="F10" i="2"/>
  <c r="E10" i="10"/>
  <c r="E10" i="9"/>
  <c r="E10" i="2"/>
  <c r="I6" i="10"/>
  <c r="H20" i="10" s="1"/>
  <c r="I6" i="9"/>
  <c r="I6" i="2"/>
  <c r="H20" i="2" s="1"/>
  <c r="E6" i="10"/>
  <c r="E6" i="9"/>
  <c r="E6" i="2"/>
  <c r="G10" i="10"/>
  <c r="G10" i="9"/>
  <c r="G10" i="2"/>
  <c r="K6" i="10"/>
  <c r="K6" i="9"/>
  <c r="K6" i="2"/>
  <c r="C114" i="10"/>
  <c r="C114" i="9"/>
  <c r="C109" i="10"/>
  <c r="C109" i="9"/>
  <c r="H108" i="10"/>
  <c r="H108" i="9"/>
  <c r="H109" i="9"/>
  <c r="H109" i="10"/>
  <c r="G109" i="10"/>
  <c r="G109" i="9"/>
  <c r="E114" i="10"/>
  <c r="E114" i="9"/>
  <c r="E109" i="9"/>
  <c r="E109" i="10"/>
  <c r="F22" i="6"/>
  <c r="P94" i="11"/>
  <c r="C110" i="11"/>
  <c r="C111" i="11"/>
  <c r="P95" i="11"/>
  <c r="C109" i="11"/>
  <c r="P93" i="11"/>
  <c r="B14" i="10"/>
  <c r="B14" i="9"/>
  <c r="B14" i="2"/>
  <c r="B39" i="11"/>
  <c r="O23" i="11"/>
  <c r="I39" i="11"/>
  <c r="V23" i="11"/>
  <c r="D43" i="11"/>
  <c r="Q27" i="11"/>
  <c r="H39" i="11"/>
  <c r="U23" i="11"/>
  <c r="Q22" i="11"/>
  <c r="D38" i="11"/>
  <c r="E39" i="11"/>
  <c r="R23" i="11"/>
  <c r="C44" i="11"/>
  <c r="P28" i="11"/>
  <c r="Q23" i="11"/>
  <c r="D39" i="11"/>
  <c r="O144" i="11"/>
  <c r="O160" i="11"/>
  <c r="B176" i="11"/>
  <c r="R159" i="11"/>
  <c r="E175" i="11"/>
  <c r="C172" i="11"/>
  <c r="P156" i="11"/>
  <c r="E173" i="11"/>
  <c r="R157" i="11"/>
  <c r="P162" i="11"/>
  <c r="C178" i="11"/>
  <c r="H172" i="11"/>
  <c r="U156" i="11"/>
  <c r="E174" i="11"/>
  <c r="R158" i="11"/>
  <c r="P44" i="11"/>
  <c r="O12" i="11"/>
  <c r="Q39" i="11"/>
  <c r="P7" i="11"/>
  <c r="O106" i="11"/>
  <c r="N74" i="11"/>
  <c r="O73" i="11"/>
  <c r="P105" i="11"/>
  <c r="S176" i="11"/>
  <c r="R144" i="11"/>
  <c r="V140" i="11"/>
  <c r="V149" i="11" s="1"/>
  <c r="V151" i="11" s="1"/>
  <c r="W172" i="11"/>
  <c r="R177" i="11"/>
  <c r="Q145" i="11"/>
  <c r="V173" i="11"/>
  <c r="U141" i="11"/>
  <c r="Q44" i="11"/>
  <c r="P12" i="11"/>
  <c r="U40" i="11"/>
  <c r="T8" i="11"/>
  <c r="O107" i="11"/>
  <c r="N75" i="11"/>
  <c r="Q110" i="11"/>
  <c r="P78" i="11"/>
  <c r="J58" i="2"/>
  <c r="J58" i="10"/>
  <c r="J58" i="9"/>
  <c r="B61" i="10"/>
  <c r="B75" i="10" s="1"/>
  <c r="B61" i="2"/>
  <c r="B61" i="9"/>
  <c r="H7" i="10"/>
  <c r="G21" i="10" s="1"/>
  <c r="H7" i="9"/>
  <c r="G21" i="9" s="1"/>
  <c r="H7" i="2"/>
  <c r="G21" i="2" s="1"/>
  <c r="E7" i="9"/>
  <c r="E7" i="10"/>
  <c r="E7" i="2"/>
  <c r="B109" i="10"/>
  <c r="B109" i="9"/>
  <c r="F58" i="10"/>
  <c r="F58" i="2"/>
  <c r="F58" i="9"/>
  <c r="E61" i="2"/>
  <c r="E61" i="10"/>
  <c r="E61" i="9"/>
  <c r="F60" i="10"/>
  <c r="F60" i="2"/>
  <c r="F60" i="9"/>
  <c r="C57" i="9"/>
  <c r="C57" i="10"/>
  <c r="C57" i="2"/>
  <c r="C65" i="9"/>
  <c r="C65" i="2"/>
  <c r="C65" i="10"/>
  <c r="D22" i="6"/>
  <c r="B62" i="2"/>
  <c r="B62" i="10"/>
  <c r="B62" i="9"/>
  <c r="D61" i="10"/>
  <c r="C75" i="10" s="1"/>
  <c r="D61" i="2"/>
  <c r="C75" i="2" s="1"/>
  <c r="D61" i="9"/>
  <c r="E60" i="2"/>
  <c r="D74" i="2" s="1"/>
  <c r="E60" i="10"/>
  <c r="E60" i="9"/>
  <c r="I59" i="10"/>
  <c r="I59" i="9"/>
  <c r="I59" i="2"/>
  <c r="C58" i="10"/>
  <c r="C58" i="9"/>
  <c r="C58" i="2"/>
  <c r="C71" i="6"/>
  <c r="D57" i="10"/>
  <c r="D57" i="9"/>
  <c r="C71" i="9" s="1"/>
  <c r="D57" i="2"/>
  <c r="F9" i="9"/>
  <c r="F9" i="10"/>
  <c r="F9" i="2"/>
  <c r="D23" i="6"/>
  <c r="B45" i="6"/>
  <c r="C27" i="6"/>
  <c r="C29" i="6" s="1"/>
  <c r="C31" i="6" s="1"/>
  <c r="F8" i="10"/>
  <c r="E22" i="10" s="1"/>
  <c r="F8" i="9"/>
  <c r="E22" i="9" s="1"/>
  <c r="F8" i="2"/>
  <c r="E22" i="2" s="1"/>
  <c r="E11" i="10"/>
  <c r="D25" i="10" s="1"/>
  <c r="E11" i="9"/>
  <c r="E11" i="2"/>
  <c r="D25" i="2" s="1"/>
  <c r="I7" i="10"/>
  <c r="H21" i="10" s="1"/>
  <c r="I7" i="9"/>
  <c r="H21" i="9" s="1"/>
  <c r="I7" i="2"/>
  <c r="H21" i="2" s="1"/>
  <c r="B10" i="10"/>
  <c r="B10" i="9"/>
  <c r="B10" i="2"/>
  <c r="F6" i="10"/>
  <c r="F6" i="9"/>
  <c r="F6" i="2"/>
  <c r="D13" i="10"/>
  <c r="D13" i="9"/>
  <c r="D13" i="2"/>
  <c r="F7" i="10"/>
  <c r="E21" i="10" s="1"/>
  <c r="F7" i="9"/>
  <c r="E21" i="9" s="1"/>
  <c r="F7" i="2"/>
  <c r="E21" i="2" s="1"/>
  <c r="F23" i="6"/>
  <c r="C6" i="10"/>
  <c r="C6" i="9"/>
  <c r="C6" i="2"/>
  <c r="D111" i="10"/>
  <c r="C125" i="10" s="1"/>
  <c r="D111" i="9"/>
  <c r="C125" i="9" s="1"/>
  <c r="E110" i="10"/>
  <c r="D124" i="10" s="1"/>
  <c r="E110" i="9"/>
  <c r="D124" i="9" s="1"/>
  <c r="D113" i="9"/>
  <c r="D113" i="10"/>
  <c r="B110" i="9"/>
  <c r="B110" i="10"/>
  <c r="F11" i="10"/>
  <c r="F11" i="9"/>
  <c r="F11" i="2"/>
  <c r="D114" i="10"/>
  <c r="D114" i="9"/>
  <c r="B113" i="11"/>
  <c r="O97" i="11"/>
  <c r="H105" i="11"/>
  <c r="U89" i="11"/>
  <c r="B105" i="11"/>
  <c r="O89" i="11"/>
  <c r="O80" i="11"/>
  <c r="B112" i="11"/>
  <c r="O96" i="11"/>
  <c r="S24" i="11"/>
  <c r="F40" i="11"/>
  <c r="G38" i="11"/>
  <c r="G47" i="11" s="1"/>
  <c r="G49" i="11" s="1"/>
  <c r="T22" i="11"/>
  <c r="E41" i="11"/>
  <c r="R25" i="11"/>
  <c r="C38" i="11"/>
  <c r="P22" i="11"/>
  <c r="E172" i="11"/>
  <c r="R156" i="11"/>
  <c r="B177" i="11"/>
  <c r="O161" i="11"/>
  <c r="D173" i="11"/>
  <c r="Q157" i="11"/>
  <c r="Q160" i="11"/>
  <c r="D176" i="11"/>
  <c r="Q177" i="11"/>
  <c r="P145" i="11"/>
  <c r="U173" i="11"/>
  <c r="T141" i="11"/>
  <c r="S107" i="11"/>
  <c r="R75" i="11"/>
  <c r="Q111" i="11"/>
  <c r="P79" i="11"/>
  <c r="O145" i="11"/>
  <c r="P177" i="11"/>
  <c r="Q172" i="11"/>
  <c r="P140" i="11"/>
  <c r="S40" i="11"/>
  <c r="R8" i="11"/>
  <c r="O122" i="11"/>
  <c r="N122" i="11"/>
  <c r="O125" i="11"/>
  <c r="N125" i="11"/>
  <c r="O177" i="11"/>
  <c r="Q193" i="11" s="1"/>
  <c r="N145" i="11"/>
  <c r="P172" i="11"/>
  <c r="O140" i="11"/>
  <c r="O39" i="11"/>
  <c r="N7" i="11"/>
  <c r="R43" i="11"/>
  <c r="Q11" i="11"/>
  <c r="V39" i="11"/>
  <c r="U7" i="11"/>
  <c r="P106" i="11"/>
  <c r="O74" i="11"/>
  <c r="Q105" i="11"/>
  <c r="P73" i="11"/>
  <c r="O146" i="11"/>
  <c r="P178" i="11"/>
  <c r="P141" i="11"/>
  <c r="Q173" i="11"/>
  <c r="Q43" i="11"/>
  <c r="P11" i="11"/>
  <c r="T7" i="11"/>
  <c r="U39" i="11"/>
  <c r="T108" i="11"/>
  <c r="S76" i="11"/>
  <c r="R105" i="11"/>
  <c r="Q73" i="11"/>
  <c r="S174" i="11"/>
  <c r="R142" i="11"/>
  <c r="T39" i="11"/>
  <c r="S7" i="11"/>
  <c r="P107" i="11"/>
  <c r="O75" i="11"/>
  <c r="N121" i="11"/>
  <c r="O173" i="11"/>
  <c r="O189" i="11" s="1"/>
  <c r="N141" i="11"/>
  <c r="P56" i="11"/>
  <c r="Q56" i="11"/>
  <c r="R56" i="11"/>
  <c r="T56" i="11"/>
  <c r="U56" i="11"/>
  <c r="N56" i="11"/>
  <c r="O56" i="11"/>
  <c r="Q107" i="11"/>
  <c r="P75" i="11"/>
  <c r="O113" i="11"/>
  <c r="N81" i="11"/>
  <c r="D59" i="9"/>
  <c r="C73" i="9" s="1"/>
  <c r="D59" i="10"/>
  <c r="C73" i="10" s="1"/>
  <c r="D59" i="2"/>
  <c r="C73" i="2" s="1"/>
  <c r="H8" i="10"/>
  <c r="H8" i="9"/>
  <c r="H8" i="2"/>
  <c r="E9" i="10"/>
  <c r="E9" i="9"/>
  <c r="E9" i="2"/>
  <c r="D23" i="2" s="1"/>
  <c r="B9" i="9"/>
  <c r="B9" i="10"/>
  <c r="B9" i="2"/>
  <c r="G9" i="9"/>
  <c r="G9" i="10"/>
  <c r="G9" i="2"/>
  <c r="F23" i="2" s="1"/>
  <c r="E112" i="9"/>
  <c r="D126" i="9" s="1"/>
  <c r="E112" i="10"/>
  <c r="D126" i="10" s="1"/>
  <c r="E108" i="10"/>
  <c r="E108" i="9"/>
  <c r="G112" i="10"/>
  <c r="G112" i="9"/>
  <c r="K108" i="10"/>
  <c r="K108" i="9"/>
  <c r="C112" i="11"/>
  <c r="P96" i="11"/>
  <c r="F105" i="11"/>
  <c r="S89" i="11"/>
  <c r="G105" i="11"/>
  <c r="T89" i="11"/>
  <c r="I105" i="11"/>
  <c r="V89" i="11"/>
  <c r="J105" i="11"/>
  <c r="J114" i="11" s="1"/>
  <c r="J116" i="11" s="1"/>
  <c r="W89" i="11"/>
  <c r="X105" i="11" s="1"/>
  <c r="P89" i="11"/>
  <c r="C105" i="11"/>
  <c r="Q89" i="11"/>
  <c r="D105" i="11"/>
  <c r="B98" i="6"/>
  <c r="B66" i="2"/>
  <c r="B98" i="2" s="1"/>
  <c r="B66" i="10"/>
  <c r="B66" i="9"/>
  <c r="B42" i="11"/>
  <c r="N26" i="11"/>
  <c r="E38" i="11"/>
  <c r="E47" i="11" s="1"/>
  <c r="E49" i="11" s="1"/>
  <c r="R22" i="11"/>
  <c r="B43" i="11"/>
  <c r="O27" i="11"/>
  <c r="F42" i="11"/>
  <c r="S26" i="11"/>
  <c r="E42" i="11"/>
  <c r="R26" i="11"/>
  <c r="I38" i="11"/>
  <c r="I47" i="11" s="1"/>
  <c r="I49" i="11" s="1"/>
  <c r="V22" i="11"/>
  <c r="T159" i="11"/>
  <c r="G175" i="11"/>
  <c r="S159" i="11"/>
  <c r="F175" i="11"/>
  <c r="D175" i="11"/>
  <c r="Q159" i="11"/>
  <c r="F176" i="11"/>
  <c r="S160" i="11"/>
  <c r="R160" i="11"/>
  <c r="E176" i="11"/>
  <c r="J172" i="11"/>
  <c r="J181" i="11" s="1"/>
  <c r="J183" i="11" s="1"/>
  <c r="V156" i="11"/>
  <c r="I172" i="11"/>
  <c r="I181" i="11" s="1"/>
  <c r="I183" i="11" s="1"/>
  <c r="R42" i="11"/>
  <c r="Q10" i="11"/>
  <c r="V38" i="11"/>
  <c r="U6" i="11"/>
  <c r="U15" i="11" s="1"/>
  <c r="U17" i="11" s="1"/>
  <c r="U107" i="11"/>
  <c r="T75" i="11"/>
  <c r="O180" i="11"/>
  <c r="N148" i="11"/>
  <c r="O172" i="11"/>
  <c r="N140" i="11"/>
  <c r="Q28" i="11"/>
  <c r="D44" i="11"/>
  <c r="O176" i="11"/>
  <c r="N144" i="11"/>
  <c r="N189" i="11"/>
  <c r="N59" i="11"/>
  <c r="Q7" i="11"/>
  <c r="R39" i="11"/>
  <c r="T106" i="11"/>
  <c r="S74" i="11"/>
  <c r="B71" i="6"/>
  <c r="B57" i="9"/>
  <c r="B57" i="10"/>
  <c r="B57" i="2"/>
  <c r="D26" i="6"/>
  <c r="B44" i="6"/>
  <c r="F112" i="9"/>
  <c r="F112" i="10"/>
  <c r="E126" i="10" s="1"/>
  <c r="I108" i="10"/>
  <c r="H122" i="10" s="1"/>
  <c r="I108" i="9"/>
  <c r="F29" i="6"/>
  <c r="F31" i="6" s="1"/>
  <c r="F62" i="10"/>
  <c r="F62" i="9"/>
  <c r="F62" i="2"/>
  <c r="G59" i="2"/>
  <c r="G59" i="10"/>
  <c r="G59" i="9"/>
  <c r="I58" i="2"/>
  <c r="H72" i="2" s="1"/>
  <c r="I58" i="10"/>
  <c r="H72" i="10" s="1"/>
  <c r="I58" i="9"/>
  <c r="H72" i="9" s="1"/>
  <c r="B58" i="2"/>
  <c r="B58" i="10"/>
  <c r="B58" i="9"/>
  <c r="K57" i="9"/>
  <c r="K57" i="10"/>
  <c r="K57" i="2"/>
  <c r="D72" i="6"/>
  <c r="E58" i="10"/>
  <c r="D72" i="10" s="1"/>
  <c r="E58" i="2"/>
  <c r="D72" i="2" s="1"/>
  <c r="E58" i="9"/>
  <c r="D72" i="9" s="1"/>
  <c r="D7" i="9"/>
  <c r="C21" i="9" s="1"/>
  <c r="D7" i="10"/>
  <c r="D7" i="2"/>
  <c r="C21" i="2" s="1"/>
  <c r="E22" i="6"/>
  <c r="E29" i="6" s="1"/>
  <c r="E31" i="6" s="1"/>
  <c r="B12" i="10"/>
  <c r="B12" i="9"/>
  <c r="B12" i="2"/>
  <c r="J7" i="10"/>
  <c r="J7" i="9"/>
  <c r="J7" i="2"/>
  <c r="C10" i="9"/>
  <c r="B24" i="9" s="1"/>
  <c r="C10" i="10"/>
  <c r="C10" i="2"/>
  <c r="B24" i="2" s="1"/>
  <c r="G6" i="9"/>
  <c r="F20" i="9" s="1"/>
  <c r="G6" i="10"/>
  <c r="G6" i="2"/>
  <c r="F20" i="2" s="1"/>
  <c r="C11" i="10"/>
  <c r="C11" i="9"/>
  <c r="C11" i="2"/>
  <c r="B11" i="10"/>
  <c r="B11" i="9"/>
  <c r="B11" i="2"/>
  <c r="D6" i="10"/>
  <c r="C20" i="10" s="1"/>
  <c r="D6" i="9"/>
  <c r="D6" i="2"/>
  <c r="C20" i="2" s="1"/>
  <c r="F111" i="10"/>
  <c r="F111" i="9"/>
  <c r="F110" i="9"/>
  <c r="E124" i="9" s="1"/>
  <c r="F110" i="10"/>
  <c r="E124" i="10" s="1"/>
  <c r="E113" i="10"/>
  <c r="D127" i="10" s="1"/>
  <c r="E113" i="9"/>
  <c r="I109" i="10"/>
  <c r="H123" i="10" s="1"/>
  <c r="I109" i="9"/>
  <c r="H123" i="9" s="1"/>
  <c r="B112" i="10"/>
  <c r="B112" i="9"/>
  <c r="F108" i="9"/>
  <c r="E122" i="9" s="1"/>
  <c r="F108" i="10"/>
  <c r="E122" i="10" s="1"/>
  <c r="D115" i="9"/>
  <c r="D115" i="10"/>
  <c r="F109" i="10"/>
  <c r="E123" i="10" s="1"/>
  <c r="F109" i="9"/>
  <c r="E123" i="9" s="1"/>
  <c r="C108" i="10"/>
  <c r="B122" i="10" s="1"/>
  <c r="C108" i="9"/>
  <c r="B122" i="9" s="1"/>
  <c r="E105" i="11"/>
  <c r="R89" i="11"/>
  <c r="T90" i="11"/>
  <c r="G106" i="11"/>
  <c r="U90" i="11"/>
  <c r="H106" i="11"/>
  <c r="I106" i="11"/>
  <c r="V90" i="11"/>
  <c r="O90" i="11"/>
  <c r="B106" i="11"/>
  <c r="C106" i="11"/>
  <c r="P90" i="11"/>
  <c r="B44" i="11"/>
  <c r="O28" i="11"/>
  <c r="C39" i="11"/>
  <c r="P23" i="11"/>
  <c r="C42" i="11"/>
  <c r="P26" i="11"/>
  <c r="F38" i="11"/>
  <c r="F47" i="11" s="1"/>
  <c r="F49" i="11" s="1"/>
  <c r="S22" i="11"/>
  <c r="F41" i="11"/>
  <c r="S25" i="11"/>
  <c r="D41" i="11"/>
  <c r="Q25" i="11"/>
  <c r="B46" i="11"/>
  <c r="O30" i="11"/>
  <c r="J38" i="11"/>
  <c r="J47" i="11" s="1"/>
  <c r="J49" i="11" s="1"/>
  <c r="W22" i="11"/>
  <c r="X38" i="11" s="1"/>
  <c r="F172" i="11"/>
  <c r="S156" i="11"/>
  <c r="B117" i="9"/>
  <c r="B117" i="10"/>
  <c r="O158" i="11"/>
  <c r="B174" i="11"/>
  <c r="O164" i="11"/>
  <c r="B180" i="11"/>
  <c r="B116" i="9"/>
  <c r="B116" i="10"/>
  <c r="B173" i="11"/>
  <c r="O157" i="11"/>
  <c r="O192" i="11"/>
  <c r="N192" i="11"/>
  <c r="R172" i="11"/>
  <c r="Q140" i="11"/>
  <c r="P108" i="11"/>
  <c r="O76" i="11"/>
  <c r="R175" i="11"/>
  <c r="Q143" i="11"/>
  <c r="O44" i="11"/>
  <c r="N12" i="11"/>
  <c r="P39" i="11"/>
  <c r="O7" i="11"/>
  <c r="V106" i="11"/>
  <c r="U74" i="11"/>
  <c r="P111" i="11"/>
  <c r="O79" i="11"/>
  <c r="Q175" i="11"/>
  <c r="P143" i="11"/>
  <c r="N60" i="11"/>
  <c r="O60" i="11"/>
  <c r="P60" i="11"/>
  <c r="Q60" i="11"/>
  <c r="S6" i="11"/>
  <c r="S15" i="11" s="1"/>
  <c r="S17" i="11" s="1"/>
  <c r="T38" i="11"/>
  <c r="N10" i="11"/>
  <c r="O42" i="11"/>
  <c r="O58" i="11" s="1"/>
  <c r="T55" i="11"/>
  <c r="N55" i="11"/>
  <c r="O55" i="11"/>
  <c r="Q55" i="11"/>
  <c r="S108" i="11"/>
  <c r="R76" i="11"/>
  <c r="R176" i="11"/>
  <c r="Q144" i="11"/>
  <c r="V172" i="11"/>
  <c r="U140" i="11"/>
  <c r="U149" i="11" s="1"/>
  <c r="U151" i="11" s="1"/>
  <c r="N58" i="11"/>
  <c r="R38" i="11"/>
  <c r="Q6" i="11"/>
  <c r="Q109" i="11"/>
  <c r="P77" i="11"/>
  <c r="O129" i="11"/>
  <c r="N129" i="11"/>
  <c r="O178" i="11"/>
  <c r="N146" i="11"/>
  <c r="P173" i="11"/>
  <c r="R189" i="11" s="1"/>
  <c r="O141" i="11"/>
  <c r="P43" i="11"/>
  <c r="O11" i="11"/>
  <c r="P6" i="11"/>
  <c r="Q38" i="11"/>
  <c r="Q77" i="11"/>
  <c r="R109" i="11"/>
  <c r="N194" i="11"/>
  <c r="P194" i="11"/>
  <c r="T172" i="11"/>
  <c r="S140" i="11"/>
  <c r="R7" i="11"/>
  <c r="S39" i="11"/>
  <c r="Q124" i="11"/>
  <c r="P124" i="11"/>
  <c r="O124" i="11"/>
  <c r="N124" i="11"/>
  <c r="T105" i="11"/>
  <c r="S73" i="11"/>
  <c r="E71" i="6"/>
  <c r="F57" i="10"/>
  <c r="F57" i="2"/>
  <c r="F57" i="9"/>
  <c r="B59" i="10"/>
  <c r="B59" i="9"/>
  <c r="B59" i="2"/>
  <c r="E63" i="10"/>
  <c r="E63" i="9"/>
  <c r="E63" i="2"/>
  <c r="D24" i="6"/>
  <c r="B7" i="10"/>
  <c r="B7" i="9"/>
  <c r="B7" i="2"/>
  <c r="B46" i="6"/>
  <c r="B28" i="6"/>
  <c r="B29" i="6" s="1"/>
  <c r="B31" i="6" s="1"/>
  <c r="D8" i="10"/>
  <c r="D8" i="9"/>
  <c r="D8" i="2"/>
  <c r="C8" i="10"/>
  <c r="B22" i="10" s="1"/>
  <c r="C8" i="9"/>
  <c r="B22" i="9" s="1"/>
  <c r="C8" i="2"/>
  <c r="B22" i="2" s="1"/>
  <c r="C14" i="9"/>
  <c r="C14" i="10"/>
  <c r="C14" i="2"/>
  <c r="I8" i="9"/>
  <c r="I8" i="10"/>
  <c r="I8" i="2"/>
  <c r="H110" i="10"/>
  <c r="G124" i="10" s="1"/>
  <c r="H110" i="9"/>
  <c r="G124" i="9" s="1"/>
  <c r="E111" i="10"/>
  <c r="E111" i="9"/>
  <c r="D125" i="9" s="1"/>
  <c r="B111" i="10"/>
  <c r="B111" i="9"/>
  <c r="B125" i="9" s="1"/>
  <c r="G111" i="9"/>
  <c r="F125" i="9" s="1"/>
  <c r="G111" i="10"/>
  <c r="F125" i="10" s="1"/>
  <c r="E106" i="11"/>
  <c r="R90" i="11"/>
  <c r="S90" i="11"/>
  <c r="F106" i="11"/>
  <c r="Q91" i="11"/>
  <c r="D107" i="11"/>
  <c r="E107" i="11"/>
  <c r="R91" i="11"/>
  <c r="G107" i="11"/>
  <c r="F107" i="11"/>
  <c r="S91" i="11"/>
  <c r="H107" i="11"/>
  <c r="U91" i="11"/>
  <c r="D106" i="11"/>
  <c r="Q90" i="11"/>
  <c r="G41" i="11"/>
  <c r="T25" i="11"/>
  <c r="B15" i="10"/>
  <c r="B15" i="9"/>
  <c r="B15" i="2"/>
  <c r="B47" i="2" s="1"/>
  <c r="C41" i="11"/>
  <c r="P25" i="11"/>
  <c r="D174" i="11"/>
  <c r="Q158" i="11"/>
  <c r="T157" i="11"/>
  <c r="G173" i="11"/>
  <c r="B172" i="11"/>
  <c r="O156" i="11"/>
  <c r="G174" i="11"/>
  <c r="S158" i="11"/>
  <c r="F174" i="11"/>
  <c r="G172" i="11"/>
  <c r="T156" i="11"/>
  <c r="O41" i="11"/>
  <c r="N9" i="11"/>
  <c r="N54" i="11"/>
  <c r="O54" i="11"/>
  <c r="R108" i="11"/>
  <c r="Q76" i="11"/>
  <c r="Q178" i="11"/>
  <c r="Q194" i="11" s="1"/>
  <c r="P146" i="11"/>
  <c r="U174" i="11"/>
  <c r="T142" i="11"/>
  <c r="T175" i="11"/>
  <c r="S143" i="11"/>
  <c r="S172" i="11"/>
  <c r="T188" i="11" s="1"/>
  <c r="R140" i="11"/>
  <c r="S42" i="11"/>
  <c r="R10" i="11"/>
  <c r="W38" i="11"/>
  <c r="V6" i="11"/>
  <c r="V15" i="11" s="1"/>
  <c r="V17" i="11" s="1"/>
  <c r="R107" i="11"/>
  <c r="Q75" i="11"/>
  <c r="H59" i="10"/>
  <c r="G73" i="10" s="1"/>
  <c r="H59" i="2"/>
  <c r="G73" i="2" s="1"/>
  <c r="H59" i="9"/>
  <c r="G73" i="9" s="1"/>
  <c r="E73" i="6"/>
  <c r="F59" i="10"/>
  <c r="E73" i="10" s="1"/>
  <c r="F59" i="9"/>
  <c r="E73" i="9" s="1"/>
  <c r="F59" i="2"/>
  <c r="E73" i="2" s="1"/>
  <c r="J57" i="9"/>
  <c r="J57" i="10"/>
  <c r="J57" i="2"/>
  <c r="D71" i="6"/>
  <c r="E57" i="10"/>
  <c r="D71" i="10" s="1"/>
  <c r="E57" i="2"/>
  <c r="D71" i="2" s="1"/>
  <c r="E57" i="9"/>
  <c r="D71" i="9" s="1"/>
  <c r="J6" i="10"/>
  <c r="I20" i="10" s="1"/>
  <c r="J6" i="9"/>
  <c r="I20" i="9" s="1"/>
  <c r="J6" i="2"/>
  <c r="I20" i="2" s="1"/>
  <c r="G8" i="10"/>
  <c r="F22" i="10" s="1"/>
  <c r="G8" i="9"/>
  <c r="F22" i="9" s="1"/>
  <c r="G8" i="2"/>
  <c r="F22" i="2" s="1"/>
  <c r="B41" i="6"/>
  <c r="G23" i="6"/>
  <c r="G29" i="6" s="1"/>
  <c r="G31" i="6" s="1"/>
  <c r="C62" i="9"/>
  <c r="B76" i="9" s="1"/>
  <c r="C62" i="10"/>
  <c r="B76" i="10" s="1"/>
  <c r="C62" i="2"/>
  <c r="B76" i="2" s="1"/>
  <c r="G58" i="9"/>
  <c r="F72" i="9" s="1"/>
  <c r="G58" i="10"/>
  <c r="F72" i="10" s="1"/>
  <c r="G58" i="2"/>
  <c r="F72" i="2" s="1"/>
  <c r="B60" i="9"/>
  <c r="B60" i="10"/>
  <c r="B60" i="2"/>
  <c r="H71" i="6"/>
  <c r="I57" i="2"/>
  <c r="H71" i="2" s="1"/>
  <c r="I57" i="9"/>
  <c r="H71" i="9" s="1"/>
  <c r="I57" i="10"/>
  <c r="H71" i="10" s="1"/>
  <c r="C77" i="6"/>
  <c r="D63" i="10"/>
  <c r="D63" i="9"/>
  <c r="D63" i="2"/>
  <c r="B77" i="6"/>
  <c r="C63" i="10"/>
  <c r="B77" i="10" s="1"/>
  <c r="C63" i="2"/>
  <c r="B77" i="2" s="1"/>
  <c r="C63" i="9"/>
  <c r="B77" i="9" s="1"/>
  <c r="D62" i="9"/>
  <c r="D62" i="10"/>
  <c r="C76" i="10" s="1"/>
  <c r="D62" i="2"/>
  <c r="B6" i="10"/>
  <c r="B6" i="2"/>
  <c r="B6" i="9"/>
  <c r="I21" i="6"/>
  <c r="H21" i="6"/>
  <c r="H29" i="6" s="1"/>
  <c r="H31" i="6" s="1"/>
  <c r="D10" i="9"/>
  <c r="C24" i="9" s="1"/>
  <c r="D10" i="10"/>
  <c r="C24" i="10" s="1"/>
  <c r="D10" i="2"/>
  <c r="C24" i="2" s="1"/>
  <c r="D20" i="6"/>
  <c r="C9" i="10"/>
  <c r="B23" i="10" s="1"/>
  <c r="C9" i="9"/>
  <c r="C9" i="2"/>
  <c r="B23" i="2" s="1"/>
  <c r="D21" i="6"/>
  <c r="H9" i="10"/>
  <c r="H9" i="9"/>
  <c r="H9" i="2"/>
  <c r="C13" i="9"/>
  <c r="B27" i="9" s="1"/>
  <c r="C13" i="10"/>
  <c r="B27" i="10" s="1"/>
  <c r="C13" i="2"/>
  <c r="B27" i="2" s="1"/>
  <c r="D109" i="9"/>
  <c r="C123" i="9" s="1"/>
  <c r="D109" i="10"/>
  <c r="B114" i="9"/>
  <c r="B114" i="10"/>
  <c r="J109" i="10"/>
  <c r="J109" i="9"/>
  <c r="C112" i="10"/>
  <c r="B126" i="10" s="1"/>
  <c r="C112" i="9"/>
  <c r="B126" i="9" s="1"/>
  <c r="G108" i="9"/>
  <c r="F122" i="9" s="1"/>
  <c r="G108" i="10"/>
  <c r="F122" i="10" s="1"/>
  <c r="C113" i="9"/>
  <c r="C113" i="10"/>
  <c r="B113" i="10"/>
  <c r="B113" i="9"/>
  <c r="B127" i="9" s="1"/>
  <c r="D108" i="10"/>
  <c r="C122" i="10" s="1"/>
  <c r="D108" i="9"/>
  <c r="C122" i="9" s="1"/>
  <c r="D12" i="10"/>
  <c r="C26" i="10" s="1"/>
  <c r="D12" i="9"/>
  <c r="C26" i="9" s="1"/>
  <c r="D12" i="2"/>
  <c r="C26" i="2" s="1"/>
  <c r="F113" i="10"/>
  <c r="F113" i="9"/>
  <c r="O91" i="11"/>
  <c r="B107" i="11"/>
  <c r="C107" i="11"/>
  <c r="P91" i="11"/>
  <c r="B108" i="11"/>
  <c r="O92" i="11"/>
  <c r="P76" i="11"/>
  <c r="P92" i="11"/>
  <c r="C108" i="11"/>
  <c r="D108" i="11"/>
  <c r="Q92" i="11"/>
  <c r="R92" i="11"/>
  <c r="E108" i="11"/>
  <c r="D42" i="11"/>
  <c r="Q26" i="11"/>
  <c r="H38" i="11"/>
  <c r="H47" i="11" s="1"/>
  <c r="H49" i="11" s="1"/>
  <c r="U22" i="11"/>
  <c r="D40" i="11"/>
  <c r="Q24" i="11"/>
  <c r="C40" i="11"/>
  <c r="P24" i="11"/>
  <c r="G39" i="11"/>
  <c r="T23" i="11"/>
  <c r="B38" i="11"/>
  <c r="O22" i="11"/>
  <c r="B41" i="11"/>
  <c r="O25" i="11"/>
  <c r="C179" i="11"/>
  <c r="P163" i="11"/>
  <c r="B179" i="11"/>
  <c r="O163" i="11"/>
  <c r="P158" i="11"/>
  <c r="C174" i="11"/>
  <c r="B115" i="10"/>
  <c r="B115" i="9"/>
  <c r="C175" i="11"/>
  <c r="P159" i="11"/>
  <c r="O143" i="11"/>
  <c r="B175" i="11"/>
  <c r="O159" i="11"/>
  <c r="R143" i="11"/>
  <c r="S175" i="11"/>
  <c r="R110" i="11"/>
  <c r="Q78" i="11"/>
  <c r="O174" i="11"/>
  <c r="P190" i="11" s="1"/>
  <c r="N142" i="11"/>
  <c r="Q42" i="11"/>
  <c r="P10" i="11"/>
  <c r="P15" i="11" s="1"/>
  <c r="P17" i="11" s="1"/>
  <c r="U38" i="11"/>
  <c r="T6" i="11"/>
  <c r="T15" i="11" s="1"/>
  <c r="T17" i="11" s="1"/>
  <c r="T107" i="11"/>
  <c r="S75" i="11"/>
  <c r="N73" i="11"/>
  <c r="O105" i="11"/>
  <c r="O121" i="11" s="1"/>
  <c r="O190" i="11"/>
  <c r="N190" i="11"/>
  <c r="U190" i="11"/>
  <c r="T190" i="11"/>
  <c r="S190" i="11"/>
  <c r="R190" i="11"/>
  <c r="Q190" i="11"/>
  <c r="P42" i="11"/>
  <c r="S58" i="11" s="1"/>
  <c r="O10" i="11"/>
  <c r="T41" i="11"/>
  <c r="S9" i="11"/>
  <c r="R6" i="11"/>
  <c r="R15" i="11" s="1"/>
  <c r="R17" i="11" s="1"/>
  <c r="S38" i="11"/>
  <c r="P109" i="11"/>
  <c r="S125" i="11" s="1"/>
  <c r="O77" i="11"/>
  <c r="O175" i="11"/>
  <c r="R191" i="11" s="1"/>
  <c r="N143" i="11"/>
  <c r="O188" i="11"/>
  <c r="N188" i="11"/>
  <c r="R188" i="11"/>
  <c r="Q188" i="11"/>
  <c r="P188" i="11"/>
  <c r="S41" i="11"/>
  <c r="R9" i="11"/>
  <c r="Q106" i="11"/>
  <c r="P74" i="11"/>
  <c r="N126" i="11"/>
  <c r="P144" i="11"/>
  <c r="Q176" i="11"/>
  <c r="U172" i="11"/>
  <c r="W188" i="11" s="1"/>
  <c r="T140" i="11"/>
  <c r="R41" i="11"/>
  <c r="Q9" i="11"/>
  <c r="O110" i="11"/>
  <c r="Q126" i="11" s="1"/>
  <c r="N78" i="11"/>
  <c r="N11" i="11"/>
  <c r="O43" i="11"/>
  <c r="R59" i="11" s="1"/>
  <c r="P38" i="11"/>
  <c r="U54" i="11" s="1"/>
  <c r="O6" i="11"/>
  <c r="S109" i="11"/>
  <c r="R77" i="11"/>
  <c r="U105" i="11"/>
  <c r="T73" i="11"/>
  <c r="T82" i="11" s="1"/>
  <c r="T84" i="11" s="1"/>
  <c r="U108" i="11" s="1"/>
  <c r="F73" i="6"/>
  <c r="H72" i="6"/>
  <c r="I71" i="6"/>
  <c r="E72" i="6"/>
  <c r="E108" i="2"/>
  <c r="E110" i="2"/>
  <c r="D114" i="2"/>
  <c r="E112" i="2"/>
  <c r="D126" i="6"/>
  <c r="F111" i="2"/>
  <c r="G112" i="2"/>
  <c r="I109" i="2"/>
  <c r="D115" i="2"/>
  <c r="C108" i="2"/>
  <c r="H110" i="2"/>
  <c r="E111" i="2"/>
  <c r="B111" i="2"/>
  <c r="G111" i="2"/>
  <c r="F125" i="6"/>
  <c r="F110" i="2"/>
  <c r="E124" i="6"/>
  <c r="B112" i="2"/>
  <c r="F109" i="2"/>
  <c r="D109" i="2"/>
  <c r="B114" i="2"/>
  <c r="J109" i="2"/>
  <c r="B126" i="6"/>
  <c r="C112" i="2"/>
  <c r="G108" i="2"/>
  <c r="C113" i="2"/>
  <c r="B113" i="2"/>
  <c r="D108" i="2"/>
  <c r="C122" i="6"/>
  <c r="F113" i="2"/>
  <c r="K108" i="2"/>
  <c r="B140" i="6"/>
  <c r="E113" i="2"/>
  <c r="E122" i="6"/>
  <c r="F108" i="2"/>
  <c r="E122" i="2" s="1"/>
  <c r="J108" i="2"/>
  <c r="G110" i="2"/>
  <c r="F124" i="6"/>
  <c r="B109" i="2"/>
  <c r="D110" i="2"/>
  <c r="C124" i="6"/>
  <c r="C110" i="2"/>
  <c r="C116" i="2"/>
  <c r="I110" i="2"/>
  <c r="B149" i="6"/>
  <c r="B117" i="2"/>
  <c r="B149" i="2" s="1"/>
  <c r="B116" i="2"/>
  <c r="D111" i="2"/>
  <c r="D113" i="2"/>
  <c r="F112" i="2"/>
  <c r="E126" i="6"/>
  <c r="B110" i="2"/>
  <c r="I108" i="2"/>
  <c r="H122" i="6"/>
  <c r="B122" i="6"/>
  <c r="B108" i="2"/>
  <c r="C126" i="6"/>
  <c r="D112" i="2"/>
  <c r="C111" i="2"/>
  <c r="H111" i="2"/>
  <c r="C115" i="2"/>
  <c r="C114" i="2"/>
  <c r="B128" i="2" s="1"/>
  <c r="C109" i="2"/>
  <c r="G122" i="6"/>
  <c r="H108" i="2"/>
  <c r="G122" i="2" s="1"/>
  <c r="H109" i="2"/>
  <c r="G109" i="2"/>
  <c r="F123" i="2" s="1"/>
  <c r="E114" i="2"/>
  <c r="E109" i="2"/>
  <c r="D123" i="6"/>
  <c r="B115" i="2"/>
  <c r="D75" i="6"/>
  <c r="B73" i="6"/>
  <c r="B79" i="6"/>
  <c r="B97" i="6"/>
  <c r="E74" i="6"/>
  <c r="D74" i="6"/>
  <c r="H73" i="6"/>
  <c r="H80" i="6" s="1"/>
  <c r="H82" i="6" s="1"/>
  <c r="B91" i="6"/>
  <c r="B72" i="6"/>
  <c r="G73" i="6"/>
  <c r="B90" i="6"/>
  <c r="I72" i="6"/>
  <c r="C73" i="6"/>
  <c r="B89" i="6"/>
  <c r="J71" i="6"/>
  <c r="J80" i="6" s="1"/>
  <c r="J82" i="6" s="1"/>
  <c r="J83" i="6" s="1"/>
  <c r="C90" i="6" s="1"/>
  <c r="D90" i="6" s="1"/>
  <c r="B95" i="6"/>
  <c r="D77" i="6"/>
  <c r="G72" i="6"/>
  <c r="F72" i="6"/>
  <c r="B76" i="6"/>
  <c r="B93" i="6"/>
  <c r="F75" i="6"/>
  <c r="G74" i="6"/>
  <c r="B92" i="6"/>
  <c r="B74" i="6"/>
  <c r="E76" i="6"/>
  <c r="B94" i="6"/>
  <c r="C76" i="6"/>
  <c r="D76" i="6"/>
  <c r="D73" i="6"/>
  <c r="F71" i="6"/>
  <c r="C78" i="6"/>
  <c r="B96" i="6"/>
  <c r="E75" i="6"/>
  <c r="F74" i="6"/>
  <c r="C72" i="6"/>
  <c r="C75" i="6"/>
  <c r="B75" i="6"/>
  <c r="I80" i="6" l="1"/>
  <c r="I82" i="6" s="1"/>
  <c r="V55" i="11"/>
  <c r="U188" i="11"/>
  <c r="D21" i="9"/>
  <c r="E24" i="2"/>
  <c r="F74" i="2"/>
  <c r="P189" i="11"/>
  <c r="X188" i="11"/>
  <c r="G39" i="12" s="1"/>
  <c r="F21" i="2"/>
  <c r="B75" i="9"/>
  <c r="F74" i="10"/>
  <c r="C124" i="9"/>
  <c r="D80" i="6"/>
  <c r="D82" i="6" s="1"/>
  <c r="D123" i="2"/>
  <c r="I71" i="2"/>
  <c r="R149" i="11"/>
  <c r="R151" i="11" s="1"/>
  <c r="S177" i="11" s="1"/>
  <c r="S193" i="11" s="1"/>
  <c r="C22" i="2"/>
  <c r="E71" i="2"/>
  <c r="C124" i="10"/>
  <c r="R126" i="11"/>
  <c r="I71" i="10"/>
  <c r="C22" i="9"/>
  <c r="R194" i="11"/>
  <c r="R55" i="11"/>
  <c r="B25" i="2"/>
  <c r="Q123" i="11"/>
  <c r="C71" i="10"/>
  <c r="E74" i="2"/>
  <c r="S149" i="11"/>
  <c r="S151" i="11" s="1"/>
  <c r="S192" i="11"/>
  <c r="P123" i="11"/>
  <c r="C77" i="9"/>
  <c r="I114" i="11"/>
  <c r="I116" i="11" s="1"/>
  <c r="C125" i="2"/>
  <c r="C124" i="2"/>
  <c r="B126" i="2"/>
  <c r="U55" i="11"/>
  <c r="Q149" i="11"/>
  <c r="Q151" i="11" s="1"/>
  <c r="R178" i="11" s="1"/>
  <c r="Q122" i="11"/>
  <c r="D21" i="10"/>
  <c r="F123" i="9"/>
  <c r="D20" i="2"/>
  <c r="E39" i="6"/>
  <c r="D8" i="12"/>
  <c r="V56" i="11"/>
  <c r="T54" i="11"/>
  <c r="B40" i="2"/>
  <c r="H22" i="2"/>
  <c r="F71" i="9"/>
  <c r="E71" i="9"/>
  <c r="R124" i="11"/>
  <c r="D39" i="10"/>
  <c r="H39" i="10"/>
  <c r="C39" i="10"/>
  <c r="I21" i="10"/>
  <c r="E76" i="2"/>
  <c r="B94" i="2"/>
  <c r="Q59" i="11"/>
  <c r="C98" i="10"/>
  <c r="H98" i="10"/>
  <c r="D98" i="10"/>
  <c r="U121" i="11"/>
  <c r="O149" i="11"/>
  <c r="O151" i="11" s="1"/>
  <c r="P180" i="11" s="1"/>
  <c r="R122" i="11"/>
  <c r="E25" i="2"/>
  <c r="B43" i="2"/>
  <c r="C72" i="10"/>
  <c r="B72" i="10"/>
  <c r="D97" i="9"/>
  <c r="C97" i="9"/>
  <c r="E97" i="9" s="1"/>
  <c r="E31" i="12" s="1"/>
  <c r="B79" i="9"/>
  <c r="D75" i="10"/>
  <c r="I72" i="9"/>
  <c r="D90" i="9"/>
  <c r="C90" i="9"/>
  <c r="E90" i="9" s="1"/>
  <c r="E24" i="12" s="1"/>
  <c r="B128" i="9"/>
  <c r="D24" i="9"/>
  <c r="B74" i="10"/>
  <c r="S191" i="11"/>
  <c r="R123" i="11"/>
  <c r="Q57" i="11"/>
  <c r="V40" i="11"/>
  <c r="V24" i="11"/>
  <c r="D143" i="9"/>
  <c r="C143" i="9"/>
  <c r="E143" i="9" s="1"/>
  <c r="E42" i="12" s="1"/>
  <c r="G125" i="9"/>
  <c r="C25" i="10"/>
  <c r="F124" i="9"/>
  <c r="G20" i="9"/>
  <c r="C74" i="10"/>
  <c r="P193" i="11"/>
  <c r="B130" i="9"/>
  <c r="D148" i="9"/>
  <c r="C148" i="9"/>
  <c r="E148" i="9" s="1"/>
  <c r="E47" i="12" s="1"/>
  <c r="S54" i="11"/>
  <c r="D40" i="10"/>
  <c r="H40" i="10"/>
  <c r="H22" i="10"/>
  <c r="H29" i="10" s="1"/>
  <c r="H31" i="10" s="1"/>
  <c r="C40" i="10"/>
  <c r="S124" i="11"/>
  <c r="P58" i="11"/>
  <c r="R58" i="11"/>
  <c r="H147" i="10"/>
  <c r="D147" i="10"/>
  <c r="C147" i="10"/>
  <c r="C129" i="10"/>
  <c r="D94" i="9"/>
  <c r="C94" i="9"/>
  <c r="E94" i="9" s="1"/>
  <c r="E28" i="12" s="1"/>
  <c r="E76" i="9"/>
  <c r="D140" i="9"/>
  <c r="J122" i="9"/>
  <c r="J131" i="9" s="1"/>
  <c r="J133" i="9" s="1"/>
  <c r="J134" i="9" s="1"/>
  <c r="C140" i="9"/>
  <c r="E140" i="9" s="1"/>
  <c r="E23" i="10"/>
  <c r="D23" i="10"/>
  <c r="S121" i="11"/>
  <c r="W121" i="11"/>
  <c r="S122" i="11"/>
  <c r="P149" i="11"/>
  <c r="P151" i="11" s="1"/>
  <c r="Q180" i="11" s="1"/>
  <c r="Q196" i="11" s="1"/>
  <c r="B114" i="11"/>
  <c r="B116" i="11" s="1"/>
  <c r="O98" i="11" s="1"/>
  <c r="D43" i="9"/>
  <c r="E25" i="9"/>
  <c r="C43" i="9"/>
  <c r="E43" i="9" s="1"/>
  <c r="E12" i="12" s="1"/>
  <c r="E23" i="9"/>
  <c r="B91" i="2"/>
  <c r="H73" i="2"/>
  <c r="H80" i="2" s="1"/>
  <c r="H82" i="2" s="1"/>
  <c r="B71" i="2"/>
  <c r="D75" i="2"/>
  <c r="D90" i="10"/>
  <c r="H90" i="10"/>
  <c r="I72" i="10"/>
  <c r="I80" i="10" s="1"/>
  <c r="I82" i="10" s="1"/>
  <c r="C90" i="10"/>
  <c r="F123" i="10"/>
  <c r="B128" i="10"/>
  <c r="D20" i="9"/>
  <c r="D24" i="10"/>
  <c r="F75" i="2"/>
  <c r="B93" i="2"/>
  <c r="R82" i="11"/>
  <c r="R84" i="11" s="1"/>
  <c r="S110" i="11" s="1"/>
  <c r="S123" i="11"/>
  <c r="P195" i="11"/>
  <c r="O195" i="11"/>
  <c r="D22" i="2"/>
  <c r="F71" i="2"/>
  <c r="F124" i="10"/>
  <c r="B26" i="2"/>
  <c r="O62" i="11"/>
  <c r="F181" i="11"/>
  <c r="F183" i="11" s="1"/>
  <c r="H148" i="10"/>
  <c r="D148" i="10"/>
  <c r="C148" i="10"/>
  <c r="B130" i="10"/>
  <c r="B21" i="2"/>
  <c r="O126" i="11"/>
  <c r="I71" i="9"/>
  <c r="X54" i="11"/>
  <c r="R54" i="11"/>
  <c r="H22" i="9"/>
  <c r="C40" i="9"/>
  <c r="E40" i="9" s="1"/>
  <c r="E9" i="12" s="1"/>
  <c r="D40" i="9"/>
  <c r="D77" i="2"/>
  <c r="B95" i="2"/>
  <c r="F71" i="10"/>
  <c r="E71" i="10"/>
  <c r="T124" i="11"/>
  <c r="S55" i="11"/>
  <c r="P192" i="11"/>
  <c r="B47" i="11"/>
  <c r="B49" i="11" s="1"/>
  <c r="O31" i="11" s="1"/>
  <c r="D147" i="9"/>
  <c r="C129" i="9"/>
  <c r="C147" i="9"/>
  <c r="E147" i="9" s="1"/>
  <c r="E46" i="12" s="1"/>
  <c r="E76" i="10"/>
  <c r="H94" i="10"/>
  <c r="D94" i="10"/>
  <c r="C94" i="10"/>
  <c r="P59" i="11"/>
  <c r="Q189" i="11"/>
  <c r="R28" i="11"/>
  <c r="C140" i="10"/>
  <c r="H140" i="10"/>
  <c r="D140" i="10"/>
  <c r="J122" i="10"/>
  <c r="J131" i="10" s="1"/>
  <c r="J133" i="10" s="1"/>
  <c r="F23" i="10"/>
  <c r="G22" i="2"/>
  <c r="S56" i="11"/>
  <c r="Q121" i="11"/>
  <c r="Q82" i="11"/>
  <c r="Q84" i="11" s="1"/>
  <c r="R111" i="11" s="1"/>
  <c r="P125" i="11"/>
  <c r="H43" i="10"/>
  <c r="E25" i="10"/>
  <c r="D43" i="10"/>
  <c r="C43" i="10"/>
  <c r="B45" i="2"/>
  <c r="C27" i="2"/>
  <c r="B24" i="10"/>
  <c r="C71" i="2"/>
  <c r="H73" i="9"/>
  <c r="H80" i="9" s="1"/>
  <c r="H82" i="9" s="1"/>
  <c r="C91" i="9"/>
  <c r="E91" i="9" s="1"/>
  <c r="E25" i="12" s="1"/>
  <c r="D91" i="9"/>
  <c r="B71" i="10"/>
  <c r="E72" i="9"/>
  <c r="I72" i="2"/>
  <c r="B90" i="2"/>
  <c r="D47" i="11"/>
  <c r="D49" i="11" s="1"/>
  <c r="Q29" i="11" s="1"/>
  <c r="G123" i="10"/>
  <c r="B38" i="2"/>
  <c r="J20" i="2"/>
  <c r="J29" i="2" s="1"/>
  <c r="J31" i="2" s="1"/>
  <c r="J32" i="2" s="1"/>
  <c r="C39" i="2" s="1"/>
  <c r="D20" i="10"/>
  <c r="F75" i="10"/>
  <c r="C93" i="10"/>
  <c r="H93" i="10"/>
  <c r="D93" i="10"/>
  <c r="T191" i="11"/>
  <c r="T123" i="11"/>
  <c r="O128" i="11"/>
  <c r="P128" i="11"/>
  <c r="P57" i="11"/>
  <c r="Q127" i="11"/>
  <c r="P127" i="11"/>
  <c r="O127" i="11"/>
  <c r="R127" i="11"/>
  <c r="B125" i="10"/>
  <c r="D22" i="10"/>
  <c r="B75" i="2"/>
  <c r="E75" i="2"/>
  <c r="B26" i="9"/>
  <c r="B21" i="9"/>
  <c r="F124" i="2"/>
  <c r="U124" i="11"/>
  <c r="P126" i="11"/>
  <c r="S188" i="11"/>
  <c r="C181" i="11"/>
  <c r="C183" i="11" s="1"/>
  <c r="P164" i="11" s="1"/>
  <c r="C141" i="9"/>
  <c r="E141" i="9" s="1"/>
  <c r="E40" i="12" s="1"/>
  <c r="I123" i="9"/>
  <c r="D141" i="9"/>
  <c r="D29" i="6"/>
  <c r="D31" i="6" s="1"/>
  <c r="C77" i="2"/>
  <c r="I29" i="10"/>
  <c r="I31" i="10" s="1"/>
  <c r="P54" i="11"/>
  <c r="V91" i="11"/>
  <c r="B46" i="2"/>
  <c r="B28" i="2"/>
  <c r="C22" i="10"/>
  <c r="D95" i="9"/>
  <c r="D77" i="9"/>
  <c r="C95" i="9"/>
  <c r="E95" i="9" s="1"/>
  <c r="E29" i="12" s="1"/>
  <c r="O194" i="11"/>
  <c r="P55" i="11"/>
  <c r="C149" i="10"/>
  <c r="H149" i="10"/>
  <c r="D149" i="10"/>
  <c r="E131" i="10"/>
  <c r="E133" i="10" s="1"/>
  <c r="E146" i="10" s="1"/>
  <c r="F146" i="10" s="1"/>
  <c r="S189" i="11"/>
  <c r="T176" i="11"/>
  <c r="D114" i="11"/>
  <c r="D116" i="11" s="1"/>
  <c r="Q96" i="11" s="1"/>
  <c r="D144" i="9"/>
  <c r="F126" i="9"/>
  <c r="F131" i="9" s="1"/>
  <c r="F133" i="9" s="1"/>
  <c r="C144" i="9"/>
  <c r="E144" i="9" s="1"/>
  <c r="E43" i="12" s="1"/>
  <c r="F23" i="9"/>
  <c r="G22" i="9"/>
  <c r="T121" i="11"/>
  <c r="R121" i="11"/>
  <c r="Q125" i="11"/>
  <c r="U122" i="11"/>
  <c r="H114" i="11"/>
  <c r="H116" i="11" s="1"/>
  <c r="U92" i="11" s="1"/>
  <c r="B20" i="2"/>
  <c r="C45" i="9"/>
  <c r="E45" i="9" s="1"/>
  <c r="E14" i="12" s="1"/>
  <c r="D45" i="9"/>
  <c r="C27" i="9"/>
  <c r="H91" i="10"/>
  <c r="D91" i="10"/>
  <c r="C91" i="10"/>
  <c r="H73" i="10"/>
  <c r="H80" i="10" s="1"/>
  <c r="H82" i="10" s="1"/>
  <c r="B71" i="9"/>
  <c r="E72" i="2"/>
  <c r="G123" i="9"/>
  <c r="D38" i="9"/>
  <c r="C38" i="9"/>
  <c r="E38" i="9" s="1"/>
  <c r="J20" i="9"/>
  <c r="J29" i="9" s="1"/>
  <c r="J31" i="9" s="1"/>
  <c r="J32" i="9" s="1"/>
  <c r="E24" i="9"/>
  <c r="D93" i="9"/>
  <c r="C93" i="9"/>
  <c r="E93" i="9" s="1"/>
  <c r="E27" i="12" s="1"/>
  <c r="F75" i="9"/>
  <c r="T122" i="11"/>
  <c r="U123" i="11"/>
  <c r="C126" i="9"/>
  <c r="C131" i="9" s="1"/>
  <c r="C133" i="9" s="1"/>
  <c r="I29" i="6"/>
  <c r="I31" i="6" s="1"/>
  <c r="I32" i="6" s="1"/>
  <c r="C40" i="6" s="1"/>
  <c r="D40" i="6" s="1"/>
  <c r="D22" i="9"/>
  <c r="E75" i="10"/>
  <c r="D73" i="2"/>
  <c r="I122" i="10"/>
  <c r="B26" i="10"/>
  <c r="G72" i="2"/>
  <c r="C21" i="10"/>
  <c r="B21" i="10"/>
  <c r="D145" i="9"/>
  <c r="C145" i="9"/>
  <c r="E145" i="9" s="1"/>
  <c r="E44" i="12" s="1"/>
  <c r="E127" i="9"/>
  <c r="H141" i="10"/>
  <c r="D141" i="10"/>
  <c r="C141" i="10"/>
  <c r="I123" i="10"/>
  <c r="G23" i="2"/>
  <c r="B41" i="2"/>
  <c r="C76" i="2"/>
  <c r="W54" i="11"/>
  <c r="Q54" i="11"/>
  <c r="D46" i="10"/>
  <c r="H46" i="10"/>
  <c r="B28" i="10"/>
  <c r="C46" i="10"/>
  <c r="H95" i="10"/>
  <c r="D95" i="10"/>
  <c r="C95" i="10"/>
  <c r="D77" i="10"/>
  <c r="W55" i="11"/>
  <c r="T192" i="11"/>
  <c r="D149" i="9"/>
  <c r="C149" i="9"/>
  <c r="E149" i="9" s="1"/>
  <c r="E48" i="12" s="1"/>
  <c r="E114" i="11"/>
  <c r="E116" i="11" s="1"/>
  <c r="R95" i="11" s="1"/>
  <c r="J71" i="2"/>
  <c r="J80" i="2" s="1"/>
  <c r="J82" i="2" s="1"/>
  <c r="J83" i="2" s="1"/>
  <c r="C90" i="2" s="1"/>
  <c r="B89" i="2"/>
  <c r="I122" i="9"/>
  <c r="I131" i="9" s="1"/>
  <c r="I133" i="9" s="1"/>
  <c r="I134" i="9" s="1"/>
  <c r="H122" i="9"/>
  <c r="O59" i="11"/>
  <c r="T189" i="11"/>
  <c r="G114" i="11"/>
  <c r="G116" i="11" s="1"/>
  <c r="T93" i="11" s="1"/>
  <c r="F126" i="10"/>
  <c r="H144" i="10"/>
  <c r="D144" i="10"/>
  <c r="C144" i="10"/>
  <c r="G22" i="10"/>
  <c r="V121" i="11"/>
  <c r="R125" i="11"/>
  <c r="V122" i="11"/>
  <c r="C20" i="9"/>
  <c r="B20" i="9"/>
  <c r="D45" i="10"/>
  <c r="H45" i="10"/>
  <c r="C27" i="10"/>
  <c r="C45" i="10"/>
  <c r="E74" i="9"/>
  <c r="D74" i="9"/>
  <c r="E72" i="10"/>
  <c r="O82" i="11"/>
  <c r="O84" i="11" s="1"/>
  <c r="P113" i="11" s="1"/>
  <c r="D123" i="10"/>
  <c r="G122" i="9"/>
  <c r="H38" i="10"/>
  <c r="C38" i="10"/>
  <c r="J20" i="10"/>
  <c r="J29" i="10" s="1"/>
  <c r="J31" i="10" s="1"/>
  <c r="D38" i="10"/>
  <c r="H29" i="2"/>
  <c r="H31" i="2" s="1"/>
  <c r="E24" i="10"/>
  <c r="F21" i="9"/>
  <c r="D76" i="9"/>
  <c r="O191" i="11"/>
  <c r="O57" i="11"/>
  <c r="S161" i="11"/>
  <c r="C126" i="10"/>
  <c r="C23" i="2"/>
  <c r="C72" i="9"/>
  <c r="E75" i="9"/>
  <c r="D73" i="10"/>
  <c r="B92" i="2"/>
  <c r="G74" i="2"/>
  <c r="G72" i="10"/>
  <c r="N15" i="11"/>
  <c r="N17" i="11" s="1"/>
  <c r="O47" i="11" s="1"/>
  <c r="R193" i="11"/>
  <c r="B44" i="2"/>
  <c r="D26" i="2"/>
  <c r="G71" i="9"/>
  <c r="G80" i="9" s="1"/>
  <c r="G82" i="9" s="1"/>
  <c r="H145" i="10"/>
  <c r="D145" i="10"/>
  <c r="E127" i="10"/>
  <c r="C145" i="10"/>
  <c r="C77" i="10"/>
  <c r="B181" i="11"/>
  <c r="B183" i="11" s="1"/>
  <c r="O165" i="11" s="1"/>
  <c r="D47" i="9"/>
  <c r="C47" i="9"/>
  <c r="E47" i="9" s="1"/>
  <c r="E16" i="12" s="1"/>
  <c r="E125" i="10"/>
  <c r="D125" i="10"/>
  <c r="B28" i="9"/>
  <c r="D46" i="9"/>
  <c r="C46" i="9"/>
  <c r="E46" i="9" s="1"/>
  <c r="E15" i="12" s="1"/>
  <c r="Q15" i="11"/>
  <c r="Q17" i="11" s="1"/>
  <c r="R44" i="11" s="1"/>
  <c r="Q192" i="11"/>
  <c r="W90" i="11"/>
  <c r="X106" i="11" s="1"/>
  <c r="W106" i="11"/>
  <c r="E125" i="9"/>
  <c r="J71" i="10"/>
  <c r="J80" i="10" s="1"/>
  <c r="J82" i="10" s="1"/>
  <c r="H89" i="10"/>
  <c r="D89" i="10"/>
  <c r="C89" i="10"/>
  <c r="F73" i="9"/>
  <c r="U189" i="11"/>
  <c r="C114" i="11"/>
  <c r="C116" i="11" s="1"/>
  <c r="P97" i="11" s="1"/>
  <c r="D122" i="9"/>
  <c r="X121" i="11"/>
  <c r="G23" i="12" s="1"/>
  <c r="X122" i="11"/>
  <c r="G24" i="12" s="1"/>
  <c r="C127" i="10"/>
  <c r="B20" i="10"/>
  <c r="E20" i="2"/>
  <c r="E74" i="10"/>
  <c r="D74" i="10"/>
  <c r="E181" i="11"/>
  <c r="E183" i="11" s="1"/>
  <c r="R162" i="11" s="1"/>
  <c r="D123" i="9"/>
  <c r="G122" i="10"/>
  <c r="B42" i="2"/>
  <c r="F24" i="2"/>
  <c r="F29" i="2" s="1"/>
  <c r="F31" i="2" s="1"/>
  <c r="H20" i="9"/>
  <c r="H29" i="9" s="1"/>
  <c r="H31" i="9" s="1"/>
  <c r="B73" i="9"/>
  <c r="F21" i="10"/>
  <c r="D76" i="2"/>
  <c r="D80" i="2" s="1"/>
  <c r="D82" i="2" s="1"/>
  <c r="P191" i="11"/>
  <c r="T57" i="11"/>
  <c r="B129" i="9"/>
  <c r="D38" i="6"/>
  <c r="B48" i="6"/>
  <c r="D23" i="9"/>
  <c r="C23" i="9"/>
  <c r="C72" i="2"/>
  <c r="D96" i="10"/>
  <c r="H96" i="10"/>
  <c r="C96" i="10"/>
  <c r="C78" i="10"/>
  <c r="D73" i="9"/>
  <c r="G74" i="10"/>
  <c r="H92" i="10"/>
  <c r="D92" i="10"/>
  <c r="C92" i="10"/>
  <c r="G72" i="9"/>
  <c r="V158" i="11"/>
  <c r="V174" i="11"/>
  <c r="D44" i="10"/>
  <c r="H44" i="10"/>
  <c r="D26" i="10"/>
  <c r="C44" i="10"/>
  <c r="G71" i="2"/>
  <c r="E90" i="6"/>
  <c r="D24" i="12"/>
  <c r="B127" i="10"/>
  <c r="C126" i="2"/>
  <c r="E126" i="2"/>
  <c r="B124" i="2"/>
  <c r="S126" i="11"/>
  <c r="V188" i="11"/>
  <c r="G23" i="10"/>
  <c r="H41" i="10"/>
  <c r="C41" i="10"/>
  <c r="D41" i="10"/>
  <c r="C76" i="9"/>
  <c r="V54" i="11"/>
  <c r="G181" i="11"/>
  <c r="G183" i="11" s="1"/>
  <c r="T160" i="11" s="1"/>
  <c r="D47" i="10"/>
  <c r="H47" i="10"/>
  <c r="C47" i="10"/>
  <c r="R192" i="11"/>
  <c r="B25" i="9"/>
  <c r="B39" i="2"/>
  <c r="D39" i="2" s="1"/>
  <c r="I21" i="2"/>
  <c r="I29" i="2" s="1"/>
  <c r="I31" i="2" s="1"/>
  <c r="I32" i="2" s="1"/>
  <c r="C89" i="9"/>
  <c r="E89" i="9" s="1"/>
  <c r="D89" i="9"/>
  <c r="J71" i="9"/>
  <c r="J80" i="9" s="1"/>
  <c r="J82" i="9" s="1"/>
  <c r="J83" i="9" s="1"/>
  <c r="F73" i="10"/>
  <c r="S82" i="11"/>
  <c r="S84" i="11" s="1"/>
  <c r="T109" i="11" s="1"/>
  <c r="T125" i="11" s="1"/>
  <c r="S59" i="11"/>
  <c r="V189" i="11"/>
  <c r="O196" i="11"/>
  <c r="P196" i="11"/>
  <c r="F114" i="11"/>
  <c r="F116" i="11" s="1"/>
  <c r="S94" i="11" s="1"/>
  <c r="D122" i="10"/>
  <c r="B23" i="9"/>
  <c r="P121" i="11"/>
  <c r="P82" i="11"/>
  <c r="P84" i="11" s="1"/>
  <c r="Q112" i="11" s="1"/>
  <c r="Q128" i="11" s="1"/>
  <c r="W122" i="11"/>
  <c r="P122" i="11"/>
  <c r="C128" i="9"/>
  <c r="D127" i="9"/>
  <c r="C127" i="9"/>
  <c r="E20" i="9"/>
  <c r="B72" i="2"/>
  <c r="H97" i="10"/>
  <c r="D97" i="10"/>
  <c r="C97" i="10"/>
  <c r="B79" i="10"/>
  <c r="H181" i="11"/>
  <c r="H183" i="11" s="1"/>
  <c r="U159" i="11" s="1"/>
  <c r="W39" i="11"/>
  <c r="W23" i="11"/>
  <c r="X39" i="11" s="1"/>
  <c r="X55" i="11" s="1"/>
  <c r="G8" i="12" s="1"/>
  <c r="D146" i="9"/>
  <c r="D128" i="9"/>
  <c r="C146" i="9"/>
  <c r="E146" i="9" s="1"/>
  <c r="E45" i="12" s="1"/>
  <c r="B123" i="9"/>
  <c r="C42" i="9"/>
  <c r="E42" i="9" s="1"/>
  <c r="E11" i="12" s="1"/>
  <c r="D42" i="9"/>
  <c r="F24" i="9"/>
  <c r="F29" i="9" s="1"/>
  <c r="F31" i="9" s="1"/>
  <c r="B73" i="10"/>
  <c r="B74" i="9"/>
  <c r="D76" i="10"/>
  <c r="Q191" i="11"/>
  <c r="O123" i="11"/>
  <c r="O61" i="11"/>
  <c r="P61" i="11"/>
  <c r="S57" i="11"/>
  <c r="B129" i="10"/>
  <c r="C25" i="2"/>
  <c r="C23" i="10"/>
  <c r="B96" i="2"/>
  <c r="C78" i="2"/>
  <c r="B124" i="9"/>
  <c r="G20" i="2"/>
  <c r="G29" i="2" s="1"/>
  <c r="G31" i="2" s="1"/>
  <c r="D92" i="9"/>
  <c r="C92" i="9"/>
  <c r="E92" i="9" s="1"/>
  <c r="E26" i="12" s="1"/>
  <c r="C74" i="9"/>
  <c r="O193" i="11"/>
  <c r="W173" i="11"/>
  <c r="W157" i="11"/>
  <c r="X173" i="11" s="1"/>
  <c r="Q45" i="11"/>
  <c r="Q61" i="11" s="1"/>
  <c r="H142" i="10"/>
  <c r="D142" i="10"/>
  <c r="C142" i="10"/>
  <c r="H124" i="10"/>
  <c r="H131" i="10" s="1"/>
  <c r="H133" i="10" s="1"/>
  <c r="D26" i="9"/>
  <c r="D44" i="9"/>
  <c r="C44" i="9"/>
  <c r="E44" i="9" s="1"/>
  <c r="E13" i="12" s="1"/>
  <c r="G71" i="10"/>
  <c r="G80" i="10" s="1"/>
  <c r="G82" i="10" s="1"/>
  <c r="C41" i="9"/>
  <c r="E41" i="9" s="1"/>
  <c r="E10" i="12" s="1"/>
  <c r="D41" i="9"/>
  <c r="G23" i="9"/>
  <c r="G29" i="9" s="1"/>
  <c r="G31" i="9" s="1"/>
  <c r="O15" i="11"/>
  <c r="O17" i="11" s="1"/>
  <c r="P46" i="11" s="1"/>
  <c r="T149" i="11"/>
  <c r="T151" i="11" s="1"/>
  <c r="U175" i="11" s="1"/>
  <c r="U191" i="11" s="1"/>
  <c r="N82" i="11"/>
  <c r="N84" i="11" s="1"/>
  <c r="O114" i="11" s="1"/>
  <c r="U41" i="11"/>
  <c r="U57" i="11" s="1"/>
  <c r="U25" i="11"/>
  <c r="G131" i="10"/>
  <c r="G133" i="10" s="1"/>
  <c r="E144" i="10" s="1"/>
  <c r="F144" i="10" s="1"/>
  <c r="Q58" i="11"/>
  <c r="B25" i="10"/>
  <c r="C39" i="9"/>
  <c r="E39" i="9" s="1"/>
  <c r="E8" i="12" s="1"/>
  <c r="D39" i="9"/>
  <c r="I21" i="9"/>
  <c r="I29" i="9" s="1"/>
  <c r="I31" i="9" s="1"/>
  <c r="I32" i="9" s="1"/>
  <c r="F73" i="2"/>
  <c r="E126" i="9"/>
  <c r="T42" i="11"/>
  <c r="T26" i="11"/>
  <c r="D98" i="9"/>
  <c r="C98" i="9"/>
  <c r="E98" i="9" s="1"/>
  <c r="E32" i="12" s="1"/>
  <c r="N149" i="11"/>
  <c r="N151" i="11" s="1"/>
  <c r="O181" i="11" s="1"/>
  <c r="C128" i="10"/>
  <c r="F20" i="10"/>
  <c r="E20" i="10"/>
  <c r="E23" i="2"/>
  <c r="B72" i="9"/>
  <c r="C75" i="9"/>
  <c r="B97" i="2"/>
  <c r="B79" i="2"/>
  <c r="D75" i="9"/>
  <c r="D21" i="2"/>
  <c r="D146" i="10"/>
  <c r="G146" i="10" s="1"/>
  <c r="H146" i="10"/>
  <c r="C146" i="10"/>
  <c r="D128" i="10"/>
  <c r="C123" i="10"/>
  <c r="B123" i="10"/>
  <c r="H42" i="10"/>
  <c r="C42" i="10"/>
  <c r="F24" i="10"/>
  <c r="D42" i="10"/>
  <c r="D24" i="2"/>
  <c r="B73" i="2"/>
  <c r="B74" i="2"/>
  <c r="U82" i="11"/>
  <c r="U84" i="11" s="1"/>
  <c r="V107" i="11" s="1"/>
  <c r="R57" i="11"/>
  <c r="D181" i="11"/>
  <c r="D183" i="11" s="1"/>
  <c r="Q163" i="11" s="1"/>
  <c r="S43" i="11"/>
  <c r="S27" i="11"/>
  <c r="D143" i="10"/>
  <c r="C143" i="10"/>
  <c r="H143" i="10"/>
  <c r="G125" i="10"/>
  <c r="D25" i="9"/>
  <c r="C25" i="9"/>
  <c r="G74" i="9"/>
  <c r="F74" i="9"/>
  <c r="C78" i="9"/>
  <c r="D96" i="9"/>
  <c r="C96" i="9"/>
  <c r="E96" i="9" s="1"/>
  <c r="E30" i="12" s="1"/>
  <c r="B124" i="10"/>
  <c r="G20" i="10"/>
  <c r="B78" i="9"/>
  <c r="C74" i="2"/>
  <c r="C47" i="11"/>
  <c r="C49" i="11" s="1"/>
  <c r="P30" i="11" s="1"/>
  <c r="D142" i="9"/>
  <c r="C142" i="9"/>
  <c r="E142" i="9" s="1"/>
  <c r="E41" i="12" s="1"/>
  <c r="H124" i="9"/>
  <c r="C80" i="6"/>
  <c r="C82" i="6" s="1"/>
  <c r="G80" i="6"/>
  <c r="G82" i="6" s="1"/>
  <c r="E80" i="6"/>
  <c r="E82" i="6" s="1"/>
  <c r="B127" i="6"/>
  <c r="B127" i="2"/>
  <c r="B123" i="6"/>
  <c r="D124" i="2"/>
  <c r="B123" i="2"/>
  <c r="B147" i="2"/>
  <c r="C129" i="2"/>
  <c r="F123" i="6"/>
  <c r="B128" i="6"/>
  <c r="E123" i="2"/>
  <c r="B125" i="2"/>
  <c r="B147" i="6"/>
  <c r="C129" i="6"/>
  <c r="D126" i="2"/>
  <c r="E123" i="6"/>
  <c r="G123" i="6"/>
  <c r="B129" i="2"/>
  <c r="C127" i="6"/>
  <c r="B142" i="2"/>
  <c r="H124" i="2"/>
  <c r="D127" i="6"/>
  <c r="I123" i="2"/>
  <c r="B141" i="2"/>
  <c r="D125" i="6"/>
  <c r="H123" i="6"/>
  <c r="H131" i="6" s="1"/>
  <c r="H133" i="6" s="1"/>
  <c r="C128" i="2"/>
  <c r="H123" i="2"/>
  <c r="G123" i="2"/>
  <c r="B129" i="6"/>
  <c r="D127" i="2"/>
  <c r="C127" i="2"/>
  <c r="B142" i="6"/>
  <c r="H124" i="6"/>
  <c r="I123" i="6"/>
  <c r="B141" i="6"/>
  <c r="D125" i="2"/>
  <c r="C128" i="6"/>
  <c r="G125" i="6"/>
  <c r="B143" i="6"/>
  <c r="H122" i="2"/>
  <c r="C125" i="6"/>
  <c r="B130" i="2"/>
  <c r="B148" i="2"/>
  <c r="B140" i="2"/>
  <c r="J122" i="2"/>
  <c r="J131" i="2" s="1"/>
  <c r="J133" i="2" s="1"/>
  <c r="J134" i="2" s="1"/>
  <c r="C141" i="2" s="1"/>
  <c r="E124" i="2"/>
  <c r="G124" i="2"/>
  <c r="F126" i="2"/>
  <c r="B144" i="2"/>
  <c r="D124" i="6"/>
  <c r="B143" i="2"/>
  <c r="G125" i="2"/>
  <c r="B130" i="6"/>
  <c r="B148" i="6"/>
  <c r="G124" i="6"/>
  <c r="B125" i="6"/>
  <c r="J122" i="6"/>
  <c r="J131" i="6" s="1"/>
  <c r="J133" i="6" s="1"/>
  <c r="J134" i="6" s="1"/>
  <c r="C141" i="6" s="1"/>
  <c r="I122" i="6"/>
  <c r="I131" i="6" s="1"/>
  <c r="I133" i="6" s="1"/>
  <c r="B145" i="2"/>
  <c r="E127" i="2"/>
  <c r="F122" i="2"/>
  <c r="C123" i="6"/>
  <c r="F125" i="2"/>
  <c r="E125" i="2"/>
  <c r="D122" i="6"/>
  <c r="D140" i="6"/>
  <c r="D39" i="12" s="1"/>
  <c r="B144" i="6"/>
  <c r="F126" i="6"/>
  <c r="D128" i="2"/>
  <c r="B146" i="2"/>
  <c r="D128" i="6"/>
  <c r="B146" i="6"/>
  <c r="B124" i="6"/>
  <c r="I122" i="2"/>
  <c r="B145" i="6"/>
  <c r="E127" i="6"/>
  <c r="F122" i="6"/>
  <c r="C123" i="2"/>
  <c r="C122" i="2"/>
  <c r="B122" i="2"/>
  <c r="E125" i="6"/>
  <c r="D122" i="2"/>
  <c r="B99" i="6"/>
  <c r="D89" i="6"/>
  <c r="D23" i="12" s="1"/>
  <c r="B80" i="6"/>
  <c r="B82" i="6" s="1"/>
  <c r="I83" i="6"/>
  <c r="C91" i="6" s="1"/>
  <c r="D91" i="6" s="1"/>
  <c r="F80" i="6"/>
  <c r="F82" i="6" s="1"/>
  <c r="I146" i="10" l="1"/>
  <c r="F45" i="12" s="1"/>
  <c r="C80" i="9"/>
  <c r="C82" i="9" s="1"/>
  <c r="C80" i="2"/>
  <c r="C82" i="2" s="1"/>
  <c r="D29" i="2"/>
  <c r="D31" i="2" s="1"/>
  <c r="F29" i="10"/>
  <c r="F31" i="10" s="1"/>
  <c r="E43" i="10" s="1"/>
  <c r="F43" i="10" s="1"/>
  <c r="G43" i="10" s="1"/>
  <c r="I43" i="10" s="1"/>
  <c r="F12" i="12" s="1"/>
  <c r="F80" i="2"/>
  <c r="F82" i="2" s="1"/>
  <c r="Q179" i="11"/>
  <c r="Q195" i="11" s="1"/>
  <c r="I80" i="2"/>
  <c r="I82" i="2" s="1"/>
  <c r="I83" i="2" s="1"/>
  <c r="C91" i="2" s="1"/>
  <c r="D91" i="2" s="1"/>
  <c r="C29" i="2"/>
  <c r="C31" i="2" s="1"/>
  <c r="G131" i="9"/>
  <c r="G133" i="9" s="1"/>
  <c r="B131" i="10"/>
  <c r="B133" i="10" s="1"/>
  <c r="E149" i="10" s="1"/>
  <c r="F149" i="10" s="1"/>
  <c r="G149" i="10" s="1"/>
  <c r="I149" i="10" s="1"/>
  <c r="F48" i="12" s="1"/>
  <c r="B131" i="9"/>
  <c r="B133" i="9" s="1"/>
  <c r="E131" i="9"/>
  <c r="E133" i="9" s="1"/>
  <c r="F131" i="10"/>
  <c r="F133" i="10" s="1"/>
  <c r="E145" i="10" s="1"/>
  <c r="F145" i="10" s="1"/>
  <c r="G145" i="10" s="1"/>
  <c r="I145" i="10" s="1"/>
  <c r="F44" i="12" s="1"/>
  <c r="I80" i="9"/>
  <c r="I82" i="9" s="1"/>
  <c r="I83" i="9" s="1"/>
  <c r="H83" i="9" s="1"/>
  <c r="G83" i="9" s="1"/>
  <c r="F83" i="9" s="1"/>
  <c r="E29" i="10"/>
  <c r="E31" i="10" s="1"/>
  <c r="E44" i="10" s="1"/>
  <c r="F44" i="10" s="1"/>
  <c r="G44" i="10" s="1"/>
  <c r="I44" i="10" s="1"/>
  <c r="F13" i="12" s="1"/>
  <c r="G29" i="10"/>
  <c r="G31" i="10" s="1"/>
  <c r="C131" i="10"/>
  <c r="C133" i="10" s="1"/>
  <c r="E148" i="10" s="1"/>
  <c r="F148" i="10" s="1"/>
  <c r="D80" i="10"/>
  <c r="D82" i="10" s="1"/>
  <c r="E96" i="10" s="1"/>
  <c r="F96" i="10" s="1"/>
  <c r="F80" i="9"/>
  <c r="F82" i="9" s="1"/>
  <c r="I131" i="10"/>
  <c r="I133" i="10" s="1"/>
  <c r="C29" i="10"/>
  <c r="C31" i="10" s="1"/>
  <c r="E46" i="10"/>
  <c r="F46" i="10" s="1"/>
  <c r="E143" i="10"/>
  <c r="F143" i="10" s="1"/>
  <c r="R60" i="11"/>
  <c r="P62" i="11"/>
  <c r="Q46" i="11"/>
  <c r="Q30" i="11"/>
  <c r="E93" i="10"/>
  <c r="F93" i="10" s="1"/>
  <c r="G93" i="10" s="1"/>
  <c r="I93" i="10" s="1"/>
  <c r="F27" i="12" s="1"/>
  <c r="E42" i="10"/>
  <c r="F42" i="10" s="1"/>
  <c r="G42" i="10" s="1"/>
  <c r="I42" i="10" s="1"/>
  <c r="F11" i="12" s="1"/>
  <c r="T94" i="11"/>
  <c r="T110" i="11"/>
  <c r="H32" i="2"/>
  <c r="C40" i="2"/>
  <c r="D40" i="2" s="1"/>
  <c r="R163" i="11"/>
  <c r="R179" i="11"/>
  <c r="V123" i="11"/>
  <c r="X123" i="11"/>
  <c r="G25" i="12" s="1"/>
  <c r="U176" i="11"/>
  <c r="U192" i="11" s="1"/>
  <c r="U160" i="11"/>
  <c r="E91" i="6"/>
  <c r="D25" i="12"/>
  <c r="C29" i="9"/>
  <c r="C31" i="9" s="1"/>
  <c r="G144" i="10"/>
  <c r="I144" i="10" s="1"/>
  <c r="F43" i="12" s="1"/>
  <c r="E142" i="10"/>
  <c r="F142" i="10" s="1"/>
  <c r="G142" i="10" s="1"/>
  <c r="I142" i="10" s="1"/>
  <c r="F41" i="12" s="1"/>
  <c r="D9" i="12"/>
  <c r="E40" i="6"/>
  <c r="V92" i="11"/>
  <c r="V108" i="11"/>
  <c r="O130" i="11"/>
  <c r="C8" i="12"/>
  <c r="E39" i="2"/>
  <c r="G89" i="10"/>
  <c r="D99" i="10"/>
  <c r="P165" i="11"/>
  <c r="P181" i="11"/>
  <c r="P197" i="11" s="1"/>
  <c r="H48" i="10"/>
  <c r="D89" i="2"/>
  <c r="B99" i="2"/>
  <c r="G46" i="10"/>
  <c r="E40" i="10"/>
  <c r="F40" i="10" s="1"/>
  <c r="S44" i="11"/>
  <c r="S28" i="11"/>
  <c r="P98" i="11"/>
  <c r="P114" i="11"/>
  <c r="P130" i="11" s="1"/>
  <c r="E39" i="12"/>
  <c r="E150" i="9"/>
  <c r="E49" i="12" s="1"/>
  <c r="E80" i="9"/>
  <c r="E82" i="9" s="1"/>
  <c r="V175" i="11"/>
  <c r="V159" i="11"/>
  <c r="R112" i="11"/>
  <c r="R96" i="11"/>
  <c r="D29" i="10"/>
  <c r="D31" i="10" s="1"/>
  <c r="E45" i="10" s="1"/>
  <c r="F45" i="10" s="1"/>
  <c r="D29" i="9"/>
  <c r="D31" i="9" s="1"/>
  <c r="B80" i="2"/>
  <c r="B82" i="2" s="1"/>
  <c r="R45" i="11"/>
  <c r="R29" i="11"/>
  <c r="V41" i="11"/>
  <c r="V25" i="11"/>
  <c r="Q97" i="11"/>
  <c r="Q113" i="11"/>
  <c r="O197" i="11"/>
  <c r="X189" i="11"/>
  <c r="G97" i="10"/>
  <c r="I97" i="10" s="1"/>
  <c r="F31" i="12" s="1"/>
  <c r="V190" i="11"/>
  <c r="C80" i="10"/>
  <c r="C82" i="10" s="1"/>
  <c r="E97" i="10" s="1"/>
  <c r="F97" i="10" s="1"/>
  <c r="D7" i="12"/>
  <c r="E38" i="6"/>
  <c r="E29" i="2"/>
  <c r="E31" i="2" s="1"/>
  <c r="J83" i="10"/>
  <c r="I83" i="10" s="1"/>
  <c r="H83" i="10" s="1"/>
  <c r="G83" i="10" s="1"/>
  <c r="F83" i="10" s="1"/>
  <c r="E83" i="10" s="1"/>
  <c r="D83" i="10" s="1"/>
  <c r="C83" i="10" s="1"/>
  <c r="B83" i="10" s="1"/>
  <c r="E90" i="10"/>
  <c r="F90" i="10" s="1"/>
  <c r="G90" i="10" s="1"/>
  <c r="I90" i="10" s="1"/>
  <c r="F24" i="12" s="1"/>
  <c r="U93" i="11"/>
  <c r="U109" i="11"/>
  <c r="U125" i="11" s="1"/>
  <c r="D48" i="9"/>
  <c r="E80" i="10"/>
  <c r="E82" i="10" s="1"/>
  <c r="E95" i="10" s="1"/>
  <c r="F95" i="10" s="1"/>
  <c r="G95" i="10" s="1"/>
  <c r="I95" i="10" s="1"/>
  <c r="F29" i="12" s="1"/>
  <c r="G7" i="12"/>
  <c r="G148" i="10"/>
  <c r="I148" i="10" s="1"/>
  <c r="F47" i="12" s="1"/>
  <c r="D150" i="9"/>
  <c r="E41" i="10"/>
  <c r="F41" i="10" s="1"/>
  <c r="G41" i="10" s="1"/>
  <c r="I41" i="10" s="1"/>
  <c r="F10" i="12" s="1"/>
  <c r="S178" i="11"/>
  <c r="S162" i="11"/>
  <c r="E7" i="12"/>
  <c r="E48" i="9"/>
  <c r="E17" i="12" s="1"/>
  <c r="D131" i="2"/>
  <c r="D133" i="2" s="1"/>
  <c r="I131" i="2"/>
  <c r="I133" i="2" s="1"/>
  <c r="I134" i="2" s="1"/>
  <c r="C142" i="2" s="1"/>
  <c r="D142" i="2" s="1"/>
  <c r="D141" i="6"/>
  <c r="H32" i="6"/>
  <c r="D131" i="9"/>
  <c r="D133" i="9" s="1"/>
  <c r="W158" i="11"/>
  <c r="X174" i="11" s="1"/>
  <c r="W174" i="11"/>
  <c r="W190" i="11" s="1"/>
  <c r="W189" i="11"/>
  <c r="P129" i="11"/>
  <c r="S95" i="11"/>
  <c r="S111" i="11"/>
  <c r="B48" i="2"/>
  <c r="D38" i="2"/>
  <c r="J134" i="10"/>
  <c r="I134" i="10" s="1"/>
  <c r="H134" i="10" s="1"/>
  <c r="G134" i="10" s="1"/>
  <c r="E141" i="10"/>
  <c r="F141" i="10" s="1"/>
  <c r="G141" i="10" s="1"/>
  <c r="I141" i="10" s="1"/>
  <c r="F40" i="12" s="1"/>
  <c r="P47" i="11"/>
  <c r="P63" i="11" s="1"/>
  <c r="P31" i="11"/>
  <c r="F80" i="10"/>
  <c r="F82" i="10" s="1"/>
  <c r="E94" i="10" s="1"/>
  <c r="F94" i="10" s="1"/>
  <c r="G94" i="10" s="1"/>
  <c r="I94" i="10" s="1"/>
  <c r="F28" i="12" s="1"/>
  <c r="W24" i="11"/>
  <c r="X40" i="11" s="1"/>
  <c r="W40" i="11"/>
  <c r="W56" i="11" s="1"/>
  <c r="T58" i="11"/>
  <c r="H99" i="10"/>
  <c r="H32" i="9"/>
  <c r="G32" i="9" s="1"/>
  <c r="F32" i="9" s="1"/>
  <c r="G143" i="10"/>
  <c r="I143" i="10" s="1"/>
  <c r="F42" i="12" s="1"/>
  <c r="D131" i="10"/>
  <c r="D133" i="10" s="1"/>
  <c r="E147" i="10" s="1"/>
  <c r="F147" i="10" s="1"/>
  <c r="G147" i="10" s="1"/>
  <c r="I147" i="10" s="1"/>
  <c r="F46" i="12" s="1"/>
  <c r="V57" i="11"/>
  <c r="O63" i="11"/>
  <c r="E80" i="2"/>
  <c r="E82" i="2" s="1"/>
  <c r="D150" i="10"/>
  <c r="G140" i="10"/>
  <c r="G40" i="10"/>
  <c r="I40" i="10" s="1"/>
  <c r="F9" i="12" s="1"/>
  <c r="T27" i="11"/>
  <c r="T43" i="11"/>
  <c r="T59" i="11" s="1"/>
  <c r="U26" i="11"/>
  <c r="U42" i="11"/>
  <c r="U58" i="11" s="1"/>
  <c r="D99" i="9"/>
  <c r="G80" i="2"/>
  <c r="G82" i="2" s="1"/>
  <c r="G96" i="10"/>
  <c r="I96" i="10" s="1"/>
  <c r="F30" i="12" s="1"/>
  <c r="T161" i="11"/>
  <c r="T177" i="11"/>
  <c r="T193" i="11" s="1"/>
  <c r="G38" i="10"/>
  <c r="I38" i="10" s="1"/>
  <c r="D48" i="10"/>
  <c r="G45" i="10"/>
  <c r="I45" i="10" s="1"/>
  <c r="F14" i="12" s="1"/>
  <c r="B80" i="9"/>
  <c r="B82" i="9" s="1"/>
  <c r="W91" i="11"/>
  <c r="X107" i="11" s="1"/>
  <c r="W107" i="11"/>
  <c r="W123" i="11" s="1"/>
  <c r="H150" i="10"/>
  <c r="E91" i="10"/>
  <c r="F91" i="10" s="1"/>
  <c r="G91" i="10" s="1"/>
  <c r="I91" i="10" s="1"/>
  <c r="F25" i="12" s="1"/>
  <c r="B80" i="10"/>
  <c r="B82" i="10" s="1"/>
  <c r="E98" i="10" s="1"/>
  <c r="F98" i="10" s="1"/>
  <c r="G98" i="10" s="1"/>
  <c r="I98" i="10" s="1"/>
  <c r="F32" i="12" s="1"/>
  <c r="E29" i="9"/>
  <c r="E31" i="9" s="1"/>
  <c r="E23" i="12"/>
  <c r="E99" i="9"/>
  <c r="E33" i="12" s="1"/>
  <c r="J32" i="10"/>
  <c r="I32" i="10" s="1"/>
  <c r="H32" i="10" s="1"/>
  <c r="G32" i="10" s="1"/>
  <c r="F32" i="10" s="1"/>
  <c r="E39" i="10"/>
  <c r="F39" i="10" s="1"/>
  <c r="G39" i="10" s="1"/>
  <c r="I39" i="10" s="1"/>
  <c r="F8" i="12" s="1"/>
  <c r="D80" i="9"/>
  <c r="D82" i="9" s="1"/>
  <c r="B29" i="9"/>
  <c r="B31" i="9" s="1"/>
  <c r="H131" i="9"/>
  <c r="H133" i="9" s="1"/>
  <c r="H134" i="9" s="1"/>
  <c r="G134" i="9" s="1"/>
  <c r="F134" i="9" s="1"/>
  <c r="E134" i="9" s="1"/>
  <c r="B29" i="10"/>
  <c r="B31" i="10" s="1"/>
  <c r="E47" i="10" s="1"/>
  <c r="F47" i="10" s="1"/>
  <c r="G47" i="10" s="1"/>
  <c r="I47" i="10" s="1"/>
  <c r="F16" i="12" s="1"/>
  <c r="E92" i="10"/>
  <c r="F92" i="10" s="1"/>
  <c r="G92" i="10" s="1"/>
  <c r="I92" i="10" s="1"/>
  <c r="F26" i="12" s="1"/>
  <c r="B29" i="2"/>
  <c r="B31" i="2" s="1"/>
  <c r="Q164" i="11"/>
  <c r="R128" i="11"/>
  <c r="D90" i="2"/>
  <c r="I134" i="6"/>
  <c r="C142" i="6" s="1"/>
  <c r="D142" i="6" s="1"/>
  <c r="H83" i="6"/>
  <c r="C92" i="6" s="1"/>
  <c r="D92" i="6" s="1"/>
  <c r="B131" i="6"/>
  <c r="B133" i="6" s="1"/>
  <c r="B131" i="2"/>
  <c r="B133" i="2" s="1"/>
  <c r="E131" i="2"/>
  <c r="E133" i="2" s="1"/>
  <c r="D141" i="2"/>
  <c r="C131" i="6"/>
  <c r="C133" i="6" s="1"/>
  <c r="C131" i="2"/>
  <c r="C133" i="2" s="1"/>
  <c r="G131" i="6"/>
  <c r="G133" i="6" s="1"/>
  <c r="E131" i="6"/>
  <c r="E133" i="6" s="1"/>
  <c r="F131" i="2"/>
  <c r="F133" i="2" s="1"/>
  <c r="H131" i="2"/>
  <c r="H133" i="2" s="1"/>
  <c r="F131" i="6"/>
  <c r="F133" i="6" s="1"/>
  <c r="D131" i="6"/>
  <c r="D133" i="6" s="1"/>
  <c r="B150" i="6"/>
  <c r="D140" i="2"/>
  <c r="C39" i="12" s="1"/>
  <c r="B150" i="2"/>
  <c r="G131" i="2"/>
  <c r="G133" i="2" s="1"/>
  <c r="E140" i="6"/>
  <c r="E89" i="6"/>
  <c r="R195" i="11" l="1"/>
  <c r="F134" i="10"/>
  <c r="E134" i="10" s="1"/>
  <c r="D134" i="10" s="1"/>
  <c r="C134" i="10" s="1"/>
  <c r="B134" i="10" s="1"/>
  <c r="E32" i="10"/>
  <c r="D32" i="10" s="1"/>
  <c r="C32" i="10" s="1"/>
  <c r="B32" i="10" s="1"/>
  <c r="H83" i="2"/>
  <c r="C92" i="2" s="1"/>
  <c r="D92" i="2" s="1"/>
  <c r="G83" i="2"/>
  <c r="C93" i="2" s="1"/>
  <c r="D93" i="2" s="1"/>
  <c r="C9" i="12"/>
  <c r="E40" i="2"/>
  <c r="Q129" i="11"/>
  <c r="E83" i="9"/>
  <c r="T28" i="11"/>
  <c r="T44" i="11"/>
  <c r="C23" i="12"/>
  <c r="E89" i="2"/>
  <c r="V176" i="11"/>
  <c r="V192" i="11" s="1"/>
  <c r="V160" i="11"/>
  <c r="E90" i="2"/>
  <c r="C24" i="12"/>
  <c r="R113" i="11"/>
  <c r="R97" i="11"/>
  <c r="G32" i="2"/>
  <c r="C41" i="2"/>
  <c r="D41" i="2" s="1"/>
  <c r="E142" i="2"/>
  <c r="C41" i="12"/>
  <c r="C7" i="12"/>
  <c r="E38" i="2"/>
  <c r="H134" i="6"/>
  <c r="C143" i="6" s="1"/>
  <c r="D143" i="6" s="1"/>
  <c r="V191" i="11"/>
  <c r="Q31" i="11"/>
  <c r="Q47" i="11"/>
  <c r="W25" i="11"/>
  <c r="X41" i="11" s="1"/>
  <c r="W41" i="11"/>
  <c r="W57" i="11" s="1"/>
  <c r="W108" i="11"/>
  <c r="W92" i="11"/>
  <c r="X108" i="11" s="1"/>
  <c r="X56" i="11"/>
  <c r="F83" i="2"/>
  <c r="C94" i="2" s="1"/>
  <c r="D94" i="2" s="1"/>
  <c r="S60" i="11"/>
  <c r="E142" i="6"/>
  <c r="D41" i="12"/>
  <c r="E141" i="2"/>
  <c r="C40" i="12"/>
  <c r="G40" i="12"/>
  <c r="R164" i="11"/>
  <c r="R180" i="11"/>
  <c r="V26" i="11"/>
  <c r="V42" i="11"/>
  <c r="Q181" i="11"/>
  <c r="Q165" i="11"/>
  <c r="T126" i="11"/>
  <c r="R62" i="11"/>
  <c r="R30" i="11"/>
  <c r="R46" i="11"/>
  <c r="E93" i="2"/>
  <c r="C27" i="12"/>
  <c r="E91" i="2"/>
  <c r="C25" i="12"/>
  <c r="V124" i="11"/>
  <c r="W124" i="11"/>
  <c r="S127" i="11"/>
  <c r="E92" i="2"/>
  <c r="C26" i="12"/>
  <c r="V93" i="11"/>
  <c r="V109" i="11"/>
  <c r="V125" i="11" s="1"/>
  <c r="S96" i="11"/>
  <c r="S112" i="11"/>
  <c r="U110" i="11"/>
  <c r="U126" i="11" s="1"/>
  <c r="U94" i="11"/>
  <c r="Q62" i="11"/>
  <c r="D83" i="9"/>
  <c r="C83" i="9" s="1"/>
  <c r="B83" i="9" s="1"/>
  <c r="D32" i="9"/>
  <c r="C32" i="9" s="1"/>
  <c r="B32" i="9" s="1"/>
  <c r="I140" i="10"/>
  <c r="G150" i="10"/>
  <c r="T111" i="11"/>
  <c r="T127" i="11" s="1"/>
  <c r="T95" i="11"/>
  <c r="E92" i="6"/>
  <c r="D26" i="12"/>
  <c r="U27" i="11"/>
  <c r="U43" i="11"/>
  <c r="C41" i="6"/>
  <c r="D41" i="6" s="1"/>
  <c r="G32" i="6"/>
  <c r="T178" i="11"/>
  <c r="T194" i="11" s="1"/>
  <c r="T162" i="11"/>
  <c r="X190" i="11"/>
  <c r="G41" i="12" s="1"/>
  <c r="Q98" i="11"/>
  <c r="Q114" i="11"/>
  <c r="G99" i="10"/>
  <c r="I89" i="10"/>
  <c r="E32" i="9"/>
  <c r="D134" i="9"/>
  <c r="C134" i="9" s="1"/>
  <c r="B134" i="9" s="1"/>
  <c r="F7" i="12"/>
  <c r="R61" i="11"/>
  <c r="U177" i="11"/>
  <c r="U161" i="11"/>
  <c r="E83" i="2"/>
  <c r="E141" i="6"/>
  <c r="D40" i="12"/>
  <c r="S194" i="11"/>
  <c r="S29" i="11"/>
  <c r="S45" i="11"/>
  <c r="W175" i="11"/>
  <c r="W191" i="11" s="1"/>
  <c r="W159" i="11"/>
  <c r="X175" i="11" s="1"/>
  <c r="X191" i="11" s="1"/>
  <c r="G48" i="10"/>
  <c r="I46" i="10"/>
  <c r="F15" i="12" s="1"/>
  <c r="S163" i="11"/>
  <c r="S179" i="11"/>
  <c r="S195" i="11" s="1"/>
  <c r="G83" i="6"/>
  <c r="C93" i="6" s="1"/>
  <c r="D93" i="6" s="1"/>
  <c r="H134" i="2"/>
  <c r="C143" i="2" s="1"/>
  <c r="D143" i="2" s="1"/>
  <c r="E140" i="2"/>
  <c r="X57" i="11" l="1"/>
  <c r="G10" i="12" s="1"/>
  <c r="X124" i="11"/>
  <c r="G26" i="12" s="1"/>
  <c r="G42" i="12"/>
  <c r="E94" i="2"/>
  <c r="C28" i="12"/>
  <c r="R31" i="11"/>
  <c r="R47" i="11"/>
  <c r="U178" i="11"/>
  <c r="U162" i="11"/>
  <c r="V58" i="11"/>
  <c r="G9" i="12"/>
  <c r="C42" i="6"/>
  <c r="D42" i="6" s="1"/>
  <c r="F32" i="6"/>
  <c r="W26" i="11"/>
  <c r="X42" i="11" s="1"/>
  <c r="W42" i="11"/>
  <c r="X58" i="11" s="1"/>
  <c r="E143" i="6"/>
  <c r="D42" i="12"/>
  <c r="U28" i="11"/>
  <c r="U44" i="11"/>
  <c r="V27" i="11"/>
  <c r="V43" i="11"/>
  <c r="V59" i="11" s="1"/>
  <c r="S30" i="11"/>
  <c r="S46" i="11"/>
  <c r="Q130" i="11"/>
  <c r="C95" i="2"/>
  <c r="D95" i="2" s="1"/>
  <c r="D83" i="2"/>
  <c r="E93" i="6"/>
  <c r="D27" i="12"/>
  <c r="R98" i="11"/>
  <c r="R114" i="11"/>
  <c r="U111" i="11"/>
  <c r="U127" i="11" s="1"/>
  <c r="U95" i="11"/>
  <c r="R129" i="11"/>
  <c r="T96" i="11"/>
  <c r="T112" i="11"/>
  <c r="S61" i="11"/>
  <c r="W109" i="11"/>
  <c r="W93" i="11"/>
  <c r="X109" i="11" s="1"/>
  <c r="V177" i="11"/>
  <c r="V161" i="11"/>
  <c r="R196" i="11"/>
  <c r="C10" i="12"/>
  <c r="E41" i="2"/>
  <c r="V110" i="11"/>
  <c r="V94" i="11"/>
  <c r="W176" i="11"/>
  <c r="W192" i="11" s="1"/>
  <c r="W160" i="11"/>
  <c r="X176" i="11" s="1"/>
  <c r="F83" i="6"/>
  <c r="E83" i="6" s="1"/>
  <c r="R181" i="11"/>
  <c r="R197" i="11" s="1"/>
  <c r="R165" i="11"/>
  <c r="E143" i="2"/>
  <c r="C42" i="12"/>
  <c r="T29" i="11"/>
  <c r="T45" i="11"/>
  <c r="T61" i="11" s="1"/>
  <c r="D10" i="12"/>
  <c r="E41" i="6"/>
  <c r="T179" i="11"/>
  <c r="T195" i="11" s="1"/>
  <c r="T163" i="11"/>
  <c r="S164" i="11"/>
  <c r="S180" i="11"/>
  <c r="R130" i="11"/>
  <c r="U194" i="11"/>
  <c r="U193" i="11"/>
  <c r="F32" i="2"/>
  <c r="C42" i="2"/>
  <c r="D42" i="2" s="1"/>
  <c r="T60" i="11"/>
  <c r="G134" i="6"/>
  <c r="C144" i="6" s="1"/>
  <c r="D144" i="6" s="1"/>
  <c r="I48" i="10"/>
  <c r="F17" i="12" s="1"/>
  <c r="I99" i="10"/>
  <c r="F33" i="12" s="1"/>
  <c r="F23" i="12"/>
  <c r="W125" i="11"/>
  <c r="U59" i="11"/>
  <c r="I150" i="10"/>
  <c r="F49" i="12" s="1"/>
  <c r="F39" i="12"/>
  <c r="S128" i="11"/>
  <c r="T128" i="11"/>
  <c r="Q197" i="11"/>
  <c r="S62" i="11"/>
  <c r="Q63" i="11"/>
  <c r="S113" i="11"/>
  <c r="S129" i="11" s="1"/>
  <c r="S97" i="11"/>
  <c r="G134" i="2"/>
  <c r="W58" i="11" l="1"/>
  <c r="G11" i="12"/>
  <c r="S31" i="11"/>
  <c r="S47" i="11"/>
  <c r="T97" i="11"/>
  <c r="T113" i="11"/>
  <c r="T129" i="11" s="1"/>
  <c r="T164" i="11"/>
  <c r="T180" i="11"/>
  <c r="T196" i="11" s="1"/>
  <c r="X192" i="11"/>
  <c r="X125" i="11"/>
  <c r="G27" i="12" s="1"/>
  <c r="V193" i="11"/>
  <c r="S181" i="11"/>
  <c r="S165" i="11"/>
  <c r="E144" i="6"/>
  <c r="D43" i="12"/>
  <c r="V95" i="11"/>
  <c r="V111" i="11"/>
  <c r="C94" i="6"/>
  <c r="D94" i="6" s="1"/>
  <c r="D28" i="12" s="1"/>
  <c r="U29" i="11"/>
  <c r="U45" i="11"/>
  <c r="U61" i="11" s="1"/>
  <c r="C11" i="12"/>
  <c r="E42" i="2"/>
  <c r="U179" i="11"/>
  <c r="U195" i="11" s="1"/>
  <c r="U163" i="11"/>
  <c r="W94" i="11"/>
  <c r="X110" i="11" s="1"/>
  <c r="W110" i="11"/>
  <c r="W126" i="11" s="1"/>
  <c r="S196" i="11"/>
  <c r="S98" i="11"/>
  <c r="S114" i="11"/>
  <c r="T30" i="11"/>
  <c r="T46" i="11"/>
  <c r="T62" i="11" s="1"/>
  <c r="F134" i="6"/>
  <c r="C145" i="6" s="1"/>
  <c r="D145" i="6" s="1"/>
  <c r="D44" i="12" s="1"/>
  <c r="E32" i="2"/>
  <c r="C43" i="2"/>
  <c r="D43" i="2" s="1"/>
  <c r="V126" i="11"/>
  <c r="C43" i="6"/>
  <c r="D43" i="6" s="1"/>
  <c r="E32" i="6"/>
  <c r="C96" i="2"/>
  <c r="D96" i="2" s="1"/>
  <c r="C83" i="2"/>
  <c r="U60" i="11"/>
  <c r="E42" i="6"/>
  <c r="D11" i="12"/>
  <c r="U112" i="11"/>
  <c r="U128" i="11" s="1"/>
  <c r="U96" i="11"/>
  <c r="W27" i="11"/>
  <c r="X43" i="11" s="1"/>
  <c r="W43" i="11"/>
  <c r="V178" i="11"/>
  <c r="V162" i="11"/>
  <c r="W161" i="11"/>
  <c r="X177" i="11" s="1"/>
  <c r="W177" i="11"/>
  <c r="W193" i="11" s="1"/>
  <c r="E95" i="2"/>
  <c r="C29" i="12"/>
  <c r="V28" i="11"/>
  <c r="V44" i="11"/>
  <c r="V60" i="11" s="1"/>
  <c r="R63" i="11"/>
  <c r="C144" i="2"/>
  <c r="D144" i="2" s="1"/>
  <c r="F134" i="2"/>
  <c r="C95" i="6"/>
  <c r="D95" i="6" s="1"/>
  <c r="D83" i="6"/>
  <c r="E134" i="6" l="1"/>
  <c r="X193" i="11"/>
  <c r="G44" i="12" s="1"/>
  <c r="D32" i="2"/>
  <c r="C44" i="2"/>
  <c r="D44" i="2" s="1"/>
  <c r="E144" i="2"/>
  <c r="C43" i="12"/>
  <c r="C44" i="6"/>
  <c r="D44" i="6" s="1"/>
  <c r="D32" i="6"/>
  <c r="V127" i="11"/>
  <c r="U97" i="11"/>
  <c r="U113" i="11"/>
  <c r="U129" i="11" s="1"/>
  <c r="E43" i="6"/>
  <c r="D12" i="12"/>
  <c r="V179" i="11"/>
  <c r="V195" i="11" s="1"/>
  <c r="V163" i="11"/>
  <c r="W95" i="11"/>
  <c r="X111" i="11" s="1"/>
  <c r="X127" i="11" s="1"/>
  <c r="G29" i="12" s="1"/>
  <c r="W111" i="11"/>
  <c r="W127" i="11" s="1"/>
  <c r="S63" i="11"/>
  <c r="T31" i="11"/>
  <c r="T47" i="11"/>
  <c r="T63" i="11" s="1"/>
  <c r="U30" i="11"/>
  <c r="U46" i="11"/>
  <c r="U62" i="11" s="1"/>
  <c r="E94" i="6"/>
  <c r="W59" i="11"/>
  <c r="X59" i="11"/>
  <c r="S130" i="11"/>
  <c r="T165" i="11"/>
  <c r="T181" i="11"/>
  <c r="T197" i="11" s="1"/>
  <c r="G43" i="12"/>
  <c r="E95" i="6"/>
  <c r="D29" i="12"/>
  <c r="W28" i="11"/>
  <c r="X44" i="11" s="1"/>
  <c r="W44" i="11"/>
  <c r="W60" i="11" s="1"/>
  <c r="C97" i="2"/>
  <c r="D97" i="2" s="1"/>
  <c r="B83" i="2"/>
  <c r="C98" i="2" s="1"/>
  <c r="D98" i="2" s="1"/>
  <c r="X126" i="11"/>
  <c r="G28" i="12" s="1"/>
  <c r="T114" i="11"/>
  <c r="T130" i="11" s="1"/>
  <c r="T98" i="11"/>
  <c r="S197" i="11"/>
  <c r="W162" i="11"/>
  <c r="X178" i="11" s="1"/>
  <c r="X194" i="11" s="1"/>
  <c r="W178" i="11"/>
  <c r="W194" i="11" s="1"/>
  <c r="V194" i="11"/>
  <c r="V112" i="11"/>
  <c r="V128" i="11" s="1"/>
  <c r="V96" i="11"/>
  <c r="C30" i="12"/>
  <c r="E96" i="2"/>
  <c r="D99" i="2"/>
  <c r="C33" i="12" s="1"/>
  <c r="C12" i="12"/>
  <c r="E43" i="2"/>
  <c r="V29" i="11"/>
  <c r="V45" i="11"/>
  <c r="V61" i="11" s="1"/>
  <c r="U164" i="11"/>
  <c r="U180" i="11"/>
  <c r="C145" i="2"/>
  <c r="D145" i="2" s="1"/>
  <c r="E134" i="2"/>
  <c r="E145" i="6"/>
  <c r="C146" i="6"/>
  <c r="D146" i="6" s="1"/>
  <c r="D134" i="6"/>
  <c r="C96" i="6"/>
  <c r="D96" i="6" s="1"/>
  <c r="C83" i="6"/>
  <c r="X60" i="11" l="1"/>
  <c r="G13" i="12" s="1"/>
  <c r="G45" i="12"/>
  <c r="E145" i="2"/>
  <c r="C44" i="12"/>
  <c r="G12" i="12"/>
  <c r="V180" i="11"/>
  <c r="V196" i="11" s="1"/>
  <c r="V164" i="11"/>
  <c r="W96" i="11"/>
  <c r="X112" i="11" s="1"/>
  <c r="X128" i="11" s="1"/>
  <c r="G30" i="12" s="1"/>
  <c r="W112" i="11"/>
  <c r="W128" i="11" s="1"/>
  <c r="E96" i="6"/>
  <c r="D30" i="12"/>
  <c r="C13" i="12"/>
  <c r="E44" i="2"/>
  <c r="W29" i="11"/>
  <c r="X45" i="11" s="1"/>
  <c r="W45" i="11"/>
  <c r="W61" i="11" s="1"/>
  <c r="V97" i="11"/>
  <c r="V113" i="11"/>
  <c r="V129" i="11" s="1"/>
  <c r="E146" i="6"/>
  <c r="D45" i="12"/>
  <c r="E97" i="2"/>
  <c r="C31" i="12"/>
  <c r="U181" i="11"/>
  <c r="U197" i="11" s="1"/>
  <c r="U165" i="11"/>
  <c r="W179" i="11"/>
  <c r="W195" i="11" s="1"/>
  <c r="W163" i="11"/>
  <c r="X179" i="11" s="1"/>
  <c r="C45" i="6"/>
  <c r="D45" i="6" s="1"/>
  <c r="C32" i="6"/>
  <c r="E44" i="6"/>
  <c r="D13" i="12"/>
  <c r="U196" i="11"/>
  <c r="U31" i="11"/>
  <c r="U47" i="11"/>
  <c r="U114" i="11"/>
  <c r="U98" i="11"/>
  <c r="C32" i="2"/>
  <c r="C45" i="2"/>
  <c r="D45" i="2" s="1"/>
  <c r="E98" i="2"/>
  <c r="E99" i="2" s="1"/>
  <c r="C32" i="12"/>
  <c r="V30" i="11"/>
  <c r="V46" i="11"/>
  <c r="V62" i="11" s="1"/>
  <c r="C146" i="2"/>
  <c r="D146" i="2" s="1"/>
  <c r="D134" i="2"/>
  <c r="C147" i="6"/>
  <c r="D147" i="6" s="1"/>
  <c r="C134" i="6"/>
  <c r="C97" i="6"/>
  <c r="D97" i="6" s="1"/>
  <c r="D31" i="12" s="1"/>
  <c r="B83" i="6"/>
  <c r="C98" i="6" s="1"/>
  <c r="D98" i="6" s="1"/>
  <c r="X195" i="11" l="1"/>
  <c r="G46" i="12" s="1"/>
  <c r="C14" i="12"/>
  <c r="E45" i="2"/>
  <c r="C46" i="2"/>
  <c r="D46" i="2" s="1"/>
  <c r="B32" i="2"/>
  <c r="C47" i="2" s="1"/>
  <c r="D47" i="2" s="1"/>
  <c r="V114" i="11"/>
  <c r="V130" i="11" s="1"/>
  <c r="V98" i="11"/>
  <c r="C46" i="6"/>
  <c r="D46" i="6" s="1"/>
  <c r="B32" i="6"/>
  <c r="C47" i="6" s="1"/>
  <c r="D47" i="6" s="1"/>
  <c r="V181" i="11"/>
  <c r="V197" i="11" s="1"/>
  <c r="V165" i="11"/>
  <c r="U130" i="11"/>
  <c r="E45" i="6"/>
  <c r="D14" i="12"/>
  <c r="E146" i="2"/>
  <c r="C45" i="12"/>
  <c r="U63" i="11"/>
  <c r="W30" i="11"/>
  <c r="X46" i="11" s="1"/>
  <c r="W46" i="11"/>
  <c r="W62" i="11" s="1"/>
  <c r="V31" i="11"/>
  <c r="V47" i="11"/>
  <c r="V63" i="11" s="1"/>
  <c r="E98" i="6"/>
  <c r="D32" i="12"/>
  <c r="W97" i="11"/>
  <c r="X113" i="11" s="1"/>
  <c r="X129" i="11" s="1"/>
  <c r="G31" i="12" s="1"/>
  <c r="W113" i="11"/>
  <c r="W129" i="11" s="1"/>
  <c r="X61" i="11"/>
  <c r="W164" i="11"/>
  <c r="X180" i="11" s="1"/>
  <c r="W180" i="11"/>
  <c r="W196" i="11" s="1"/>
  <c r="E147" i="6"/>
  <c r="D46" i="12"/>
  <c r="C147" i="2"/>
  <c r="D147" i="2" s="1"/>
  <c r="C134" i="2"/>
  <c r="C148" i="6"/>
  <c r="D148" i="6" s="1"/>
  <c r="B134" i="6"/>
  <c r="C149" i="6" s="1"/>
  <c r="D149" i="6" s="1"/>
  <c r="D48" i="12" s="1"/>
  <c r="E97" i="6"/>
  <c r="D99" i="6"/>
  <c r="D33" i="12" s="1"/>
  <c r="D16" i="12" l="1"/>
  <c r="E47" i="6"/>
  <c r="D48" i="6"/>
  <c r="D17" i="12" s="1"/>
  <c r="D15" i="12"/>
  <c r="E46" i="6"/>
  <c r="W114" i="11"/>
  <c r="W98" i="11"/>
  <c r="X114" i="11" s="1"/>
  <c r="W31" i="11"/>
  <c r="X47" i="11" s="1"/>
  <c r="X63" i="11" s="1"/>
  <c r="G16" i="12" s="1"/>
  <c r="W47" i="11"/>
  <c r="W63" i="11" s="1"/>
  <c r="C16" i="12"/>
  <c r="E47" i="2"/>
  <c r="D48" i="2"/>
  <c r="C17" i="12" s="1"/>
  <c r="E148" i="6"/>
  <c r="D47" i="12"/>
  <c r="C15" i="12"/>
  <c r="E46" i="2"/>
  <c r="X196" i="11"/>
  <c r="G47" i="12" s="1"/>
  <c r="G14" i="12"/>
  <c r="W181" i="11"/>
  <c r="W197" i="11" s="1"/>
  <c r="W165" i="11"/>
  <c r="X181" i="11" s="1"/>
  <c r="X197" i="11" s="1"/>
  <c r="E99" i="6"/>
  <c r="X62" i="11"/>
  <c r="G15" i="12" s="1"/>
  <c r="E147" i="2"/>
  <c r="C46" i="12"/>
  <c r="C148" i="2"/>
  <c r="D148" i="2" s="1"/>
  <c r="C47" i="12" s="1"/>
  <c r="B134" i="2"/>
  <c r="C149" i="2" s="1"/>
  <c r="D149" i="2" s="1"/>
  <c r="E149" i="6"/>
  <c r="D150" i="6"/>
  <c r="D49" i="12" s="1"/>
  <c r="G48" i="12" l="1"/>
  <c r="X198" i="11"/>
  <c r="G49" i="12" s="1"/>
  <c r="E150" i="6"/>
  <c r="E149" i="2"/>
  <c r="C48" i="12"/>
  <c r="E48" i="2"/>
  <c r="E48" i="6"/>
  <c r="W130" i="11"/>
  <c r="X130" i="11"/>
  <c r="X64" i="11"/>
  <c r="G17" i="12" s="1"/>
  <c r="E148" i="2"/>
  <c r="E150" i="2" s="1"/>
  <c r="D150" i="2"/>
  <c r="C49" i="12" s="1"/>
  <c r="X131" i="11" l="1"/>
  <c r="G33" i="12" s="1"/>
  <c r="G3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5" authorId="0" shapeId="0" xr:uid="{B42B7067-D89E-3E49-86F5-A4A152013D1D}">
      <text>
        <r>
          <rPr>
            <sz val="10"/>
            <color rgb="FF000000"/>
            <rFont val="Calibri"/>
            <family val="2"/>
            <scheme val="minor"/>
          </rPr>
          <t>ELR = Paid Claim / Earned Premium</t>
        </r>
      </text>
    </comment>
    <comment ref="C86" authorId="0" shapeId="0" xr:uid="{D295B4EA-7A0C-CC44-A8F6-59414CD6C44B}">
      <text>
        <r>
          <rPr>
            <sz val="10"/>
            <color rgb="FF000000"/>
            <rFont val="Calibri"/>
            <family val="2"/>
            <scheme val="minor"/>
          </rPr>
          <t>ELR = Paid Claim / Earned Premium</t>
        </r>
      </text>
    </comment>
    <comment ref="C137" authorId="0" shapeId="0" xr:uid="{C0487C8D-0E24-584C-A658-E87F6EA7FB0F}">
      <text>
        <r>
          <rPr>
            <sz val="10"/>
            <color rgb="FF000000"/>
            <rFont val="Calibri"/>
            <family val="2"/>
            <scheme val="minor"/>
          </rPr>
          <t>ELR = Paid Claim / Earned Premium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5" authorId="0" shapeId="0" xr:uid="{3DC4ED74-2E69-5E4A-ADB2-0C087CD55391}">
      <text>
        <r>
          <rPr>
            <sz val="10"/>
            <color rgb="FF000000"/>
            <rFont val="Calibri"/>
            <family val="2"/>
            <scheme val="minor"/>
          </rPr>
          <t>ELR = Paid Claim / Earned Premium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5" authorId="0" shapeId="0" xr:uid="{919F313E-521F-EB4C-8223-B1BEB0805B5A}">
      <text>
        <r>
          <rPr>
            <sz val="10"/>
            <color rgb="FF000000"/>
            <rFont val="Tahoma"/>
            <family val="2"/>
          </rPr>
          <t>Unpaid Factor = 1 - (1/CDF)</t>
        </r>
      </text>
    </comment>
    <comment ref="C86" authorId="0" shapeId="0" xr:uid="{17CC414E-3A78-034C-AEF5-A2FCBAD1A0E5}">
      <text>
        <r>
          <rPr>
            <sz val="10"/>
            <color rgb="FF000000"/>
            <rFont val="Calibri"/>
            <family val="2"/>
            <scheme val="minor"/>
          </rPr>
          <t>ELR = Paid Claim / Earned Premium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86" authorId="0" shapeId="0" xr:uid="{512F4DA0-4379-CF4E-8DB6-A9FA582E9348}">
      <text>
        <r>
          <rPr>
            <sz val="10"/>
            <color rgb="FF000000"/>
            <rFont val="Tahoma"/>
            <family val="2"/>
          </rPr>
          <t>Unpaid Factor = 1 - (1/CDF)</t>
        </r>
      </text>
    </comment>
    <comment ref="C137" authorId="0" shapeId="0" xr:uid="{92545B42-4D99-D744-ADA1-0CA723462412}">
      <text>
        <r>
          <rPr>
            <sz val="10"/>
            <color rgb="FF000000"/>
            <rFont val="Calibri"/>
            <family val="2"/>
            <scheme val="minor"/>
          </rPr>
          <t>ELR = Paid Claim / Earned Premium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37" authorId="0" shapeId="0" xr:uid="{A1186E55-7A67-754B-8666-990F23CEE3FA}">
      <text>
        <r>
          <rPr>
            <sz val="10"/>
            <color rgb="FF000000"/>
            <rFont val="Tahoma"/>
            <family val="2"/>
          </rPr>
          <t>Unpaid Factor = 1 - (1/CDF)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33" authorId="0" shapeId="0" xr:uid="{E0E44DF6-5A74-BB49-8A1F-B0114BCE180D}">
      <text>
        <r>
          <rPr>
            <sz val="10"/>
            <color rgb="FF000000"/>
            <rFont val="Tahoma"/>
            <family val="2"/>
          </rPr>
          <t xml:space="preserve">Value does not seem appropriate, may have mistake in reserving calculations.
</t>
        </r>
      </text>
    </comment>
    <comment ref="G49" authorId="0" shapeId="0" xr:uid="{E39DA947-0FC0-A849-85E2-185B61736802}">
      <text>
        <r>
          <rPr>
            <sz val="10"/>
            <color rgb="FF000000"/>
            <rFont val="Calibri"/>
            <family val="2"/>
            <scheme val="minor"/>
          </rPr>
          <t>Value</t>
        </r>
        <r>
          <rPr>
            <sz val="10"/>
            <color rgb="FF000000"/>
            <rFont val="Calibri"/>
            <family val="2"/>
            <scheme val="minor"/>
          </rPr>
          <t xml:space="preserve"> does not seem appropriate, may have mistake in reserving calculations.</t>
        </r>
      </text>
    </comment>
  </commentList>
</comments>
</file>

<file path=xl/sharedStrings.xml><?xml version="1.0" encoding="utf-8"?>
<sst xmlns="http://schemas.openxmlformats.org/spreadsheetml/2006/main" count="1022" uniqueCount="128">
  <si>
    <t>Incremental Paid Losses by Calendar Year</t>
  </si>
  <si>
    <t>Accident</t>
  </si>
  <si>
    <t>Calendar Year</t>
  </si>
  <si>
    <t>Year (AY)</t>
  </si>
  <si>
    <t>Personal Auto Physical Damage</t>
  </si>
  <si>
    <t>Personal Auto Liability</t>
  </si>
  <si>
    <t>Homeowners Property</t>
  </si>
  <si>
    <t>Cumulative Paid Losses by Development Year</t>
  </si>
  <si>
    <t>Development Year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</si>
  <si>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</si>
  <si>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</si>
  <si>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</si>
  <si>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</si>
  <si>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</si>
  <si>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</si>
  <si>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</si>
  <si>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</si>
  <si>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</si>
  <si>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</si>
  <si>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Incremental Reported Losses by Calendar Year</t>
  </si>
  <si>
    <t>Cumulative Reported Losses by Development Year</t>
  </si>
  <si>
    <t>Annual cumulative reported and paid dollar triangles</t>
  </si>
  <si>
    <t>2. Open the data workbook and enable external data connections on this workbook and the data workbook.</t>
  </si>
  <si>
    <t>1. Make sure that the title of the data workbook is "2022 BAS Case Competition Data.xlsx" and that it is downloaded to your computer.</t>
  </si>
  <si>
    <t>Annual cumulative reported and paid claim count triangles</t>
  </si>
  <si>
    <t>Annual average paid and reported claim severity triangles</t>
  </si>
  <si>
    <t>Annual average case outstanding triangle</t>
  </si>
  <si>
    <t>Incremental Paid Claim Count by Calendar Year</t>
  </si>
  <si>
    <t>Cumulative Paid Claim Count by Development Year</t>
  </si>
  <si>
    <t>Incremental Reported Claim Count by Calendar Year</t>
  </si>
  <si>
    <t>Cumulative Reported Claim Count by Development Year</t>
  </si>
  <si>
    <t>Table of Contents</t>
  </si>
  <si>
    <t>physdam</t>
  </si>
  <si>
    <t>liability</t>
  </si>
  <si>
    <t>homeprop</t>
  </si>
  <si>
    <t>Loss, Claim Count, Claim Severity, and Case Outstanding Triangles</t>
  </si>
  <si>
    <t>a.</t>
  </si>
  <si>
    <t>b.</t>
  </si>
  <si>
    <t>c.</t>
  </si>
  <si>
    <t>1)</t>
  </si>
  <si>
    <t>2)</t>
  </si>
  <si>
    <t>Reserving Method Calculations</t>
  </si>
  <si>
    <t>Age-to-Age Paid Loss Development Factors</t>
  </si>
  <si>
    <t>1/0</t>
  </si>
  <si>
    <t>2/1</t>
  </si>
  <si>
    <t>3/2</t>
  </si>
  <si>
    <t>4/3</t>
  </si>
  <si>
    <t>5/4</t>
  </si>
  <si>
    <t>6/5</t>
  </si>
  <si>
    <t>7/6</t>
  </si>
  <si>
    <t>8/7</t>
  </si>
  <si>
    <t>9/8</t>
  </si>
  <si>
    <t>Average</t>
  </si>
  <si>
    <t>Selected</t>
  </si>
  <si>
    <t>Cumulative LDF's</t>
  </si>
  <si>
    <t>Estimated</t>
  </si>
  <si>
    <t>Paid</t>
  </si>
  <si>
    <t>Cumulative</t>
  </si>
  <si>
    <t>Ultimate</t>
  </si>
  <si>
    <t>Total</t>
  </si>
  <si>
    <t>Losses</t>
  </si>
  <si>
    <t>LDFs</t>
  </si>
  <si>
    <t>Reserves</t>
  </si>
  <si>
    <t>(a)</t>
  </si>
  <si>
    <t>(b)</t>
  </si>
  <si>
    <t>(c )=(a)x(b)</t>
  </si>
  <si>
    <t>(d)=(c)-(a)</t>
  </si>
  <si>
    <t>Age-to-Age Reported Loss Development Factors</t>
  </si>
  <si>
    <t>Auto Liability</t>
  </si>
  <si>
    <t>Auto Physical Damage</t>
  </si>
  <si>
    <t>d.</t>
  </si>
  <si>
    <t>e.</t>
  </si>
  <si>
    <t>Paid Chain Ladder Method</t>
  </si>
  <si>
    <t>Reported Chain Ladder Method</t>
  </si>
  <si>
    <t>reported CL</t>
  </si>
  <si>
    <t>paid CL</t>
  </si>
  <si>
    <t>expected</t>
  </si>
  <si>
    <t>Expected Method</t>
  </si>
  <si>
    <t>born-ferg</t>
  </si>
  <si>
    <t>Bornheutter-Ferguson Method</t>
  </si>
  <si>
    <t>case out</t>
  </si>
  <si>
    <t>Case Outstanding Method</t>
  </si>
  <si>
    <t>(d)</t>
  </si>
  <si>
    <t>(e)</t>
  </si>
  <si>
    <t>(c )</t>
  </si>
  <si>
    <t>Earned</t>
  </si>
  <si>
    <t>Premium</t>
  </si>
  <si>
    <t>Expected</t>
  </si>
  <si>
    <t>Loss Ratio</t>
  </si>
  <si>
    <t>(d) = (a) x (b)</t>
  </si>
  <si>
    <t>(c ) = (a) x (b)</t>
  </si>
  <si>
    <t>Unpaid</t>
  </si>
  <si>
    <t>Factor</t>
  </si>
  <si>
    <t>(f) = (c) x (e)</t>
  </si>
  <si>
    <t>(g)</t>
  </si>
  <si>
    <t>(h) = (f) + (g)</t>
  </si>
  <si>
    <t>Age-to-Age Paid Case Outstanding Ratios</t>
  </si>
  <si>
    <t>Ratio of Incremental Paid Claims to Previous Case Outstanding</t>
  </si>
  <si>
    <t>To Ult</t>
  </si>
  <si>
    <t xml:space="preserve"> Ultimate Loss</t>
  </si>
  <si>
    <t>3)</t>
  </si>
  <si>
    <t>Summary of Indicated Ultimate Losses</t>
  </si>
  <si>
    <t xml:space="preserve">Before you get started in the workbook: </t>
  </si>
  <si>
    <t xml:space="preserve"> At the time of the initial reserve there are no paid claims, so the reported loss = case reserves.</t>
  </si>
  <si>
    <t>Notes:</t>
  </si>
  <si>
    <t>Summary of Indicated Ultimate Losses (by Method)</t>
  </si>
  <si>
    <t>Reported</t>
  </si>
  <si>
    <t>Chain Ladder</t>
  </si>
  <si>
    <t>Loss</t>
  </si>
  <si>
    <t>Bornheutter</t>
  </si>
  <si>
    <t>-Ferguson</t>
  </si>
  <si>
    <t>Case</t>
  </si>
  <si>
    <t>Outstanding</t>
  </si>
  <si>
    <t>a. Auto Physical Damage</t>
  </si>
  <si>
    <t>b. Auto Liability</t>
  </si>
  <si>
    <t>c. Homeowners Property</t>
  </si>
  <si>
    <t xml:space="preserve"> Average Case Outstanding by Development Year</t>
  </si>
  <si>
    <t>Average Paid Claim Severity by Development Year</t>
  </si>
  <si>
    <t>Average Reported Claim Severity by Development Year</t>
  </si>
  <si>
    <t>= Recommended Ultimate Loss Selection</t>
  </si>
  <si>
    <t>Four of five reserving methods give very close estimate for ultimate losses.</t>
  </si>
  <si>
    <t xml:space="preserve">Born-Ferg and Expected Loss depend on the new data with anomalies more than the C-L methods, so C-L methods would give a more reasonable estimate. </t>
  </si>
  <si>
    <t>Ultimate losses are unusually small for 2018 to 2020 (possibly to COVID-19 and quarantine leading to decrease in driving), especially for Expected Loss and Born-Ferg methods.</t>
  </si>
  <si>
    <t>Ultimate losses are unusually small for 2020 especially in Expected Loss and Born-Ferg methods.</t>
  </si>
  <si>
    <t>Reported CL method gives a comparatively high estimate.</t>
  </si>
  <si>
    <t>Normally, the Born-Ferg method goes off of historical data and new data, so it would be the most stable method to use.</t>
  </si>
  <si>
    <t>However, the pandemic will skew our reserving if we use the data, so using Paid CL would be better.</t>
  </si>
  <si>
    <t>The data is relatively stable year to year, so the Paid CL.is reliable since it uses historical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</si>
</sst>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  <numFmt numFmtId="167" formatCode="_(* #,##0.000_);_(* \(#,##0.000\);_(* &quot;-&quot;?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 (Body)"/>
    </font>
    <font>
      <sz val="11"/>
      <color rgb="FF0070C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indexed="64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/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rgb="FFA5A5A5"/>
      </bottom>
      <diagonal/>
    </border>
    <border>
      <left style="thin">
        <color rgb="FFA5A5A5"/>
      </left>
      <right/>
      <top/>
      <bottom style="medium">
        <color rgb="FFA5A5A5"/>
      </bottom>
      <diagonal/>
    </border>
    <border>
      <left/>
      <right style="thin">
        <color indexed="64"/>
      </right>
      <top style="thin">
        <color rgb="FFA5A5A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14" fontId="0" fillId="0" borderId="0" xfId="0" applyNumberFormat="1"/>
    <xf numFmtId="164" fontId="3" fillId="0" borderId="0" xfId="1" quotePrefix="1" applyNumberFormat="1" applyFont="1"/>
    <xf numFmtId="16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6" fillId="0" borderId="0" xfId="1" applyNumberFormat="1" applyFont="1"/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13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>
      <alignment horizontal="center" wrapText="1"/>
    </xf>
    <xf numFmtId="164" fontId="6" fillId="0" borderId="0" xfId="0" applyNumberFormat="1" applyFont="1" applyFill="1" applyBorder="1"/>
    <xf numFmtId="0" fontId="3" fillId="0" borderId="1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165" fontId="6" fillId="0" borderId="0" xfId="0" applyNumberFormat="1" applyFont="1"/>
    <xf numFmtId="17" fontId="2" fillId="0" borderId="4" xfId="0" quotePrefix="1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165" fontId="6" fillId="0" borderId="0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6" fillId="0" borderId="14" xfId="0" applyNumberFormat="1" applyFont="1" applyBorder="1"/>
    <xf numFmtId="165" fontId="6" fillId="0" borderId="12" xfId="0" applyNumberFormat="1" applyFont="1" applyBorder="1"/>
    <xf numFmtId="165" fontId="14" fillId="0" borderId="0" xfId="0" applyNumberFormat="1" applyFont="1"/>
    <xf numFmtId="0" fontId="14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6" xfId="0" quotePrefix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6" fillId="0" borderId="15" xfId="0" quotePrefix="1" applyFont="1" applyBorder="1" applyAlignment="1">
      <alignment horizontal="center" vertical="top"/>
    </xf>
    <xf numFmtId="164" fontId="0" fillId="0" borderId="15" xfId="1" applyNumberFormat="1" applyFont="1" applyBorder="1"/>
    <xf numFmtId="0" fontId="0" fillId="0" borderId="13" xfId="0" applyBorder="1" applyAlignment="1">
      <alignment horizontal="center"/>
    </xf>
    <xf numFmtId="164" fontId="0" fillId="0" borderId="17" xfId="1" applyNumberFormat="1" applyFont="1" applyBorder="1"/>
    <xf numFmtId="164" fontId="0" fillId="0" borderId="13" xfId="0" applyNumberFormat="1" applyBorder="1"/>
    <xf numFmtId="0" fontId="0" fillId="0" borderId="2" xfId="0" applyBorder="1"/>
    <xf numFmtId="0" fontId="0" fillId="0" borderId="15" xfId="0" applyBorder="1"/>
    <xf numFmtId="0" fontId="0" fillId="0" borderId="0" xfId="0" applyBorder="1"/>
    <xf numFmtId="164" fontId="0" fillId="0" borderId="0" xfId="0" applyNumberFormat="1"/>
    <xf numFmtId="164" fontId="0" fillId="0" borderId="2" xfId="0" applyNumberFormat="1" applyBorder="1"/>
    <xf numFmtId="164" fontId="0" fillId="0" borderId="16" xfId="0" applyNumberFormat="1" applyBorder="1"/>
    <xf numFmtId="166" fontId="0" fillId="0" borderId="15" xfId="0" applyNumberFormat="1" applyBorder="1"/>
    <xf numFmtId="166" fontId="0" fillId="0" borderId="2" xfId="0" applyNumberFormat="1" applyBorder="1"/>
    <xf numFmtId="166" fontId="0" fillId="0" borderId="16" xfId="0" applyNumberFormat="1" applyBorder="1"/>
    <xf numFmtId="165" fontId="1" fillId="0" borderId="15" xfId="1" applyNumberFormat="1" applyFont="1" applyBorder="1"/>
    <xf numFmtId="165" fontId="1" fillId="0" borderId="15" xfId="0" applyNumberFormat="1" applyFont="1" applyBorder="1" applyAlignment="1"/>
    <xf numFmtId="165" fontId="1" fillId="0" borderId="15" xfId="0" applyNumberFormat="1" applyFont="1" applyBorder="1"/>
    <xf numFmtId="165" fontId="1" fillId="0" borderId="2" xfId="0" applyNumberFormat="1" applyFont="1" applyBorder="1"/>
    <xf numFmtId="165" fontId="1" fillId="0" borderId="16" xfId="0" applyNumberFormat="1" applyFont="1" applyBorder="1"/>
    <xf numFmtId="164" fontId="1" fillId="0" borderId="15" xfId="1" applyNumberFormat="1" applyFont="1" applyBorder="1"/>
    <xf numFmtId="0" fontId="16" fillId="0" borderId="0" xfId="0" applyFont="1" applyFill="1" applyBorder="1" applyAlignment="1">
      <alignment horizontal="center" vertical="top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quotePrefix="1" applyFill="1" applyBorder="1" applyAlignment="1">
      <alignment horizontal="center"/>
    </xf>
    <xf numFmtId="0" fontId="16" fillId="3" borderId="15" xfId="0" quotePrefix="1" applyFont="1" applyFill="1" applyBorder="1" applyAlignment="1">
      <alignment horizontal="center" vertical="top"/>
    </xf>
    <xf numFmtId="164" fontId="1" fillId="3" borderId="15" xfId="1" applyNumberFormat="1" applyFont="1" applyFill="1" applyBorder="1"/>
    <xf numFmtId="164" fontId="1" fillId="3" borderId="17" xfId="1" applyNumberFormat="1" applyFont="1" applyFill="1" applyBorder="1"/>
    <xf numFmtId="0" fontId="0" fillId="3" borderId="15" xfId="0" applyFont="1" applyFill="1" applyBorder="1" applyAlignment="1">
      <alignment horizontal="center"/>
    </xf>
    <xf numFmtId="0" fontId="0" fillId="3" borderId="16" xfId="0" quotePrefix="1" applyFont="1" applyFill="1" applyBorder="1" applyAlignment="1">
      <alignment horizontal="center"/>
    </xf>
    <xf numFmtId="164" fontId="0" fillId="3" borderId="15" xfId="1" applyNumberFormat="1" applyFont="1" applyFill="1" applyBorder="1"/>
    <xf numFmtId="164" fontId="0" fillId="3" borderId="17" xfId="1" applyNumberFormat="1" applyFont="1" applyFill="1" applyBorder="1"/>
    <xf numFmtId="0" fontId="0" fillId="0" borderId="17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164" fontId="0" fillId="0" borderId="3" xfId="0" applyNumberFormat="1" applyBorder="1"/>
    <xf numFmtId="0" fontId="16" fillId="0" borderId="17" xfId="0" quotePrefix="1" applyFont="1" applyBorder="1" applyAlignment="1">
      <alignment horizontal="center" vertical="top"/>
    </xf>
    <xf numFmtId="0" fontId="0" fillId="0" borderId="16" xfId="0" applyBorder="1" applyAlignment="1">
      <alignment horizontal="center"/>
    </xf>
    <xf numFmtId="164" fontId="0" fillId="0" borderId="17" xfId="0" applyNumberFormat="1" applyBorder="1"/>
    <xf numFmtId="0" fontId="0" fillId="0" borderId="15" xfId="0" applyFill="1" applyBorder="1" applyAlignment="1">
      <alignment horizontal="center"/>
    </xf>
    <xf numFmtId="0" fontId="16" fillId="0" borderId="2" xfId="0" quotePrefix="1" applyFont="1" applyBorder="1" applyAlignment="1">
      <alignment horizontal="center" vertical="top"/>
    </xf>
    <xf numFmtId="164" fontId="0" fillId="0" borderId="2" xfId="1" applyNumberFormat="1" applyFont="1" applyBorder="1"/>
    <xf numFmtId="164" fontId="0" fillId="0" borderId="4" xfId="0" applyNumberFormat="1" applyBorder="1"/>
    <xf numFmtId="165" fontId="0" fillId="0" borderId="15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4" fontId="0" fillId="0" borderId="15" xfId="0" applyNumberFormat="1" applyBorder="1"/>
    <xf numFmtId="0" fontId="9" fillId="0" borderId="4" xfId="0" applyFont="1" applyBorder="1" applyAlignment="1">
      <alignment horizontal="center"/>
    </xf>
    <xf numFmtId="164" fontId="3" fillId="4" borderId="0" xfId="0" applyNumberFormat="1" applyFont="1" applyFill="1" applyBorder="1"/>
    <xf numFmtId="0" fontId="0" fillId="4" borderId="0" xfId="0" applyFont="1" applyFill="1" applyAlignment="1">
      <alignment horizontal="right"/>
    </xf>
    <xf numFmtId="164" fontId="3" fillId="4" borderId="0" xfId="0" applyNumberFormat="1" applyFont="1" applyFill="1"/>
    <xf numFmtId="0" fontId="9" fillId="3" borderId="4" xfId="0" applyFont="1" applyFill="1" applyBorder="1" applyAlignment="1">
      <alignment horizontal="center"/>
    </xf>
    <xf numFmtId="164" fontId="3" fillId="3" borderId="0" xfId="0" applyNumberFormat="1" applyFont="1" applyFill="1"/>
    <xf numFmtId="0" fontId="19" fillId="0" borderId="0" xfId="0" applyFont="1"/>
    <xf numFmtId="0" fontId="20" fillId="0" borderId="0" xfId="0" applyFont="1"/>
    <xf numFmtId="0" fontId="0" fillId="0" borderId="12" xfId="0" applyBorder="1"/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3" borderId="12" xfId="0" applyNumberFormat="1" applyFont="1" applyFill="1" applyBorder="1"/>
    <xf numFmtId="164" fontId="2" fillId="3" borderId="19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0" fillId="3" borderId="11" xfId="0" quotePrefix="1" applyFont="1" applyFill="1" applyBorder="1" applyAlignment="1">
      <alignment horizontal="center"/>
    </xf>
    <xf numFmtId="0" fontId="16" fillId="3" borderId="2" xfId="0" quotePrefix="1" applyFont="1" applyFill="1" applyBorder="1" applyAlignment="1">
      <alignment horizontal="center" vertical="top"/>
    </xf>
    <xf numFmtId="164" fontId="0" fillId="3" borderId="2" xfId="1" applyNumberFormat="1" applyFont="1" applyFill="1" applyBorder="1"/>
    <xf numFmtId="164" fontId="0" fillId="3" borderId="11" xfId="1" applyNumberFormat="1" applyFont="1" applyFill="1" applyBorder="1"/>
    <xf numFmtId="0" fontId="15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6" fillId="0" borderId="0" xfId="0" quotePrefix="1" applyFont="1" applyBorder="1" applyAlignment="1">
      <alignment horizontal="center" vertical="top"/>
    </xf>
    <xf numFmtId="164" fontId="1" fillId="0" borderId="0" xfId="1" applyNumberFormat="1" applyFont="1" applyBorder="1"/>
    <xf numFmtId="164" fontId="0" fillId="0" borderId="0" xfId="1" applyNumberFormat="1" applyFont="1" applyBorder="1"/>
    <xf numFmtId="0" fontId="2" fillId="0" borderId="18" xfId="0" applyFont="1" applyFill="1" applyBorder="1" applyAlignment="1">
      <alignment horizontal="center"/>
    </xf>
    <xf numFmtId="164" fontId="2" fillId="0" borderId="19" xfId="0" applyNumberFormat="1" applyFont="1" applyFill="1" applyBorder="1"/>
    <xf numFmtId="164" fontId="2" fillId="0" borderId="20" xfId="0" applyNumberFormat="1" applyFont="1" applyFill="1" applyBorder="1"/>
    <xf numFmtId="164" fontId="21" fillId="0" borderId="20" xfId="0" applyNumberFormat="1" applyFont="1" applyFill="1" applyBorder="1"/>
    <xf numFmtId="0" fontId="0" fillId="0" borderId="0" xfId="0" quotePrefix="1" applyFont="1"/>
    <xf numFmtId="0" fontId="10" fillId="0" borderId="0" xfId="0" applyFont="1" applyBorder="1"/>
    <xf numFmtId="0" fontId="10" fillId="3" borderId="21" xfId="0" applyFont="1" applyFill="1" applyBorder="1"/>
    <xf numFmtId="0" fontId="19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7" xfId="0" applyBorder="1"/>
    <xf numFmtId="0" fontId="0" fillId="0" borderId="28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86"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rgb="FF000000"/>
        <name val="Calibri"/>
        <family val="2"/>
        <scheme val="none"/>
      </font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A5A5A5"/>
        </top>
        <bottom style="thin">
          <color rgb="FFA5A5A5"/>
        </bottom>
      </border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EDEDED"/>
          <bgColor rgb="FFEDEDED"/>
        </patternFill>
      </fill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%20BAS%20Case%20Competi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ed Premium"/>
      <sheetName val="Claims"/>
    </sheetNames>
    <sheetDataSet>
      <sheetData sheetId="0">
        <row r="2">
          <cell r="B2">
            <v>33439540.777181707</v>
          </cell>
          <cell r="C2">
            <v>7353694.4430374661</v>
          </cell>
          <cell r="D2">
            <v>8552397.0091272108</v>
          </cell>
        </row>
        <row r="3">
          <cell r="B3">
            <v>40720006.347662702</v>
          </cell>
          <cell r="C3">
            <v>7638746.6804798702</v>
          </cell>
          <cell r="D3">
            <v>10019061.185186433</v>
          </cell>
        </row>
        <row r="4">
          <cell r="B4">
            <v>39122068.732825331</v>
          </cell>
          <cell r="C4">
            <v>7032064.7680398598</v>
          </cell>
          <cell r="D4">
            <v>8413536.4570471365</v>
          </cell>
        </row>
        <row r="5">
          <cell r="B5">
            <v>40074626.450955279</v>
          </cell>
          <cell r="C5">
            <v>7653561.3856745698</v>
          </cell>
          <cell r="D5">
            <v>8748275.2258696016</v>
          </cell>
        </row>
        <row r="6">
          <cell r="B6">
            <v>44640616.488621816</v>
          </cell>
          <cell r="C6">
            <v>7168276.7335453508</v>
          </cell>
          <cell r="D6">
            <v>8551780.1599217989</v>
          </cell>
        </row>
        <row r="7">
          <cell r="B7">
            <v>44984128.701063134</v>
          </cell>
          <cell r="C7">
            <v>8635306.5876279436</v>
          </cell>
          <cell r="D7">
            <v>8636798.3418751787</v>
          </cell>
        </row>
        <row r="8">
          <cell r="B8">
            <v>52302686.935153194</v>
          </cell>
          <cell r="C8">
            <v>8829254.4199604839</v>
          </cell>
          <cell r="D8">
            <v>9973704.6500881575</v>
          </cell>
        </row>
        <row r="9">
          <cell r="B9">
            <v>51966832.109879375</v>
          </cell>
          <cell r="C9">
            <v>7950804.3860330665</v>
          </cell>
          <cell r="D9">
            <v>8312835.016226572</v>
          </cell>
        </row>
        <row r="10">
          <cell r="B10">
            <v>55158865.331171319</v>
          </cell>
          <cell r="C10">
            <v>8817935.7953938153</v>
          </cell>
          <cell r="D10">
            <v>10093138.012501972</v>
          </cell>
        </row>
        <row r="11">
          <cell r="B11">
            <v>54975431.439973272</v>
          </cell>
          <cell r="C11">
            <v>9287920.0013700314</v>
          </cell>
          <cell r="D11">
            <v>9311144.1818404458</v>
          </cell>
        </row>
      </sheetData>
      <sheetData sheetId="1">
        <row r="1">
          <cell r="C1" t="str">
            <v>Type</v>
          </cell>
          <cell r="E1" t="str">
            <v>occurrenceDate</v>
          </cell>
          <cell r="F1" t="str">
            <v>reportDate</v>
          </cell>
          <cell r="G1" t="str">
            <v>settlementDate</v>
          </cell>
          <cell r="H1" t="str">
            <v>initialReserve</v>
          </cell>
          <cell r="I1" t="str">
            <v>Paid</v>
          </cell>
        </row>
        <row r="2">
          <cell r="C2" t="str">
            <v>Homeowners</v>
          </cell>
          <cell r="E2">
            <v>40553</v>
          </cell>
          <cell r="F2">
            <v>40679</v>
          </cell>
          <cell r="G2">
            <v>40942</v>
          </cell>
          <cell r="H2">
            <v>99202.259661556644</v>
          </cell>
          <cell r="I2">
            <v>138091.16</v>
          </cell>
        </row>
        <row r="3">
          <cell r="C3" t="str">
            <v>Homeowners</v>
          </cell>
          <cell r="E3">
            <v>40573</v>
          </cell>
          <cell r="F3">
            <v>40672</v>
          </cell>
          <cell r="G3">
            <v>40773</v>
          </cell>
          <cell r="H3">
            <v>99831.606269901007</v>
          </cell>
          <cell r="I3">
            <v>99831.61</v>
          </cell>
        </row>
        <row r="4">
          <cell r="C4" t="str">
            <v>Homeowners</v>
          </cell>
          <cell r="E4">
            <v>40545</v>
          </cell>
          <cell r="F4">
            <v>40547</v>
          </cell>
          <cell r="G4">
            <v>40770</v>
          </cell>
          <cell r="H4">
            <v>17909.6682646933</v>
          </cell>
          <cell r="I4">
            <v>17909.669999999998</v>
          </cell>
        </row>
        <row r="5">
          <cell r="C5" t="str">
            <v>Homeowners</v>
          </cell>
          <cell r="E5">
            <v>40568</v>
          </cell>
          <cell r="F5">
            <v>41277</v>
          </cell>
          <cell r="G5">
            <v>42809</v>
          </cell>
          <cell r="H5">
            <v>88302.343603212357</v>
          </cell>
          <cell r="I5">
            <v>133371.75</v>
          </cell>
        </row>
        <row r="6">
          <cell r="C6" t="str">
            <v>Homeowners</v>
          </cell>
          <cell r="E6">
            <v>40564</v>
          </cell>
          <cell r="F6">
            <v>40689</v>
          </cell>
          <cell r="G6">
            <v>41763</v>
          </cell>
          <cell r="H6">
            <v>26473.865048341122</v>
          </cell>
          <cell r="I6">
            <v>0</v>
          </cell>
        </row>
        <row r="7">
          <cell r="C7" t="str">
            <v>Homeowners</v>
          </cell>
          <cell r="E7">
            <v>40552</v>
          </cell>
          <cell r="F7">
            <v>40818</v>
          </cell>
          <cell r="G7">
            <v>41714</v>
          </cell>
          <cell r="H7">
            <v>5686.7129434328644</v>
          </cell>
          <cell r="I7">
            <v>0</v>
          </cell>
        </row>
        <row r="8">
          <cell r="C8" t="str">
            <v>Homeowners</v>
          </cell>
          <cell r="E8">
            <v>40564</v>
          </cell>
          <cell r="F8">
            <v>40717</v>
          </cell>
          <cell r="G8">
            <v>41378</v>
          </cell>
          <cell r="H8">
            <v>107600.35815215971</v>
          </cell>
          <cell r="I8">
            <v>141431.57999999999</v>
          </cell>
        </row>
        <row r="9">
          <cell r="C9" t="str">
            <v>Homeowners</v>
          </cell>
          <cell r="E9">
            <v>40571</v>
          </cell>
          <cell r="F9">
            <v>40656</v>
          </cell>
          <cell r="G9">
            <v>40894</v>
          </cell>
          <cell r="H9">
            <v>90917.936004343806</v>
          </cell>
          <cell r="I9">
            <v>90917.94</v>
          </cell>
        </row>
        <row r="10">
          <cell r="C10" t="str">
            <v>Homeowners</v>
          </cell>
          <cell r="E10">
            <v>40571</v>
          </cell>
          <cell r="F10">
            <v>40894</v>
          </cell>
          <cell r="G10">
            <v>40898</v>
          </cell>
          <cell r="H10">
            <v>23481.533712248402</v>
          </cell>
          <cell r="I10">
            <v>23481.53</v>
          </cell>
        </row>
        <row r="11">
          <cell r="C11" t="str">
            <v>Homeowners</v>
          </cell>
          <cell r="E11">
            <v>40572</v>
          </cell>
          <cell r="F11">
            <v>40691</v>
          </cell>
          <cell r="G11">
            <v>42454</v>
          </cell>
          <cell r="H11">
            <v>103324.77037073552</v>
          </cell>
          <cell r="I11">
            <v>265440.77</v>
          </cell>
        </row>
        <row r="12">
          <cell r="C12" t="str">
            <v>Homeowners</v>
          </cell>
          <cell r="E12">
            <v>40548</v>
          </cell>
          <cell r="F12">
            <v>41010</v>
          </cell>
          <cell r="G12">
            <v>41408</v>
          </cell>
          <cell r="H12">
            <v>82576.919450258341</v>
          </cell>
          <cell r="I12">
            <v>108507.55</v>
          </cell>
        </row>
        <row r="13">
          <cell r="C13" t="str">
            <v>Homeowners</v>
          </cell>
          <cell r="E13">
            <v>40561</v>
          </cell>
          <cell r="F13">
            <v>40579</v>
          </cell>
          <cell r="G13">
            <v>41266</v>
          </cell>
          <cell r="H13">
            <v>5426.1097476499281</v>
          </cell>
          <cell r="I13">
            <v>6698.08</v>
          </cell>
        </row>
        <row r="14">
          <cell r="C14" t="str">
            <v>Homeowners</v>
          </cell>
          <cell r="E14">
            <v>40549</v>
          </cell>
          <cell r="F14">
            <v>40979</v>
          </cell>
          <cell r="G14">
            <v>41301</v>
          </cell>
          <cell r="H14">
            <v>22915.193883577915</v>
          </cell>
          <cell r="I14">
            <v>31510.86</v>
          </cell>
        </row>
        <row r="15">
          <cell r="C15" t="str">
            <v>Homeowners</v>
          </cell>
          <cell r="E15">
            <v>40564</v>
          </cell>
          <cell r="F15">
            <v>40741</v>
          </cell>
          <cell r="G15">
            <v>40749</v>
          </cell>
          <cell r="H15">
            <v>171991.382232904</v>
          </cell>
          <cell r="I15">
            <v>171991.38</v>
          </cell>
        </row>
        <row r="16">
          <cell r="C16" t="str">
            <v>Homeowners</v>
          </cell>
          <cell r="E16">
            <v>40553</v>
          </cell>
          <cell r="F16">
            <v>40591</v>
          </cell>
          <cell r="G16">
            <v>41120</v>
          </cell>
          <cell r="H16">
            <v>84894.875096582095</v>
          </cell>
          <cell r="I16">
            <v>116634.12</v>
          </cell>
        </row>
        <row r="17">
          <cell r="C17" t="str">
            <v>Homeowners</v>
          </cell>
          <cell r="E17">
            <v>40556</v>
          </cell>
          <cell r="F17">
            <v>40634</v>
          </cell>
          <cell r="G17">
            <v>40754</v>
          </cell>
          <cell r="H17">
            <v>136796.633033472</v>
          </cell>
          <cell r="I17">
            <v>136796.63</v>
          </cell>
        </row>
        <row r="18">
          <cell r="C18" t="str">
            <v>Homeowners</v>
          </cell>
          <cell r="E18">
            <v>40548</v>
          </cell>
          <cell r="F18">
            <v>40806</v>
          </cell>
          <cell r="G18">
            <v>41017</v>
          </cell>
          <cell r="H18">
            <v>27976.782802318117</v>
          </cell>
          <cell r="I18">
            <v>36823.93</v>
          </cell>
        </row>
        <row r="19">
          <cell r="C19" t="str">
            <v>Homeowners</v>
          </cell>
          <cell r="E19">
            <v>40551</v>
          </cell>
          <cell r="F19">
            <v>40780</v>
          </cell>
          <cell r="G19">
            <v>41624</v>
          </cell>
          <cell r="H19">
            <v>49474.485421189973</v>
          </cell>
          <cell r="I19">
            <v>67255.14</v>
          </cell>
        </row>
        <row r="20">
          <cell r="C20" t="str">
            <v>Homeowners</v>
          </cell>
          <cell r="E20">
            <v>40549</v>
          </cell>
          <cell r="F20">
            <v>40568</v>
          </cell>
          <cell r="G20">
            <v>40637</v>
          </cell>
          <cell r="H20">
            <v>19433.765971505702</v>
          </cell>
          <cell r="I20">
            <v>19433.77</v>
          </cell>
        </row>
        <row r="21">
          <cell r="C21" t="str">
            <v>Homeowners</v>
          </cell>
          <cell r="E21">
            <v>40566</v>
          </cell>
          <cell r="F21">
            <v>40641</v>
          </cell>
          <cell r="G21">
            <v>41603</v>
          </cell>
          <cell r="H21">
            <v>116591.43370714507</v>
          </cell>
          <cell r="I21">
            <v>0</v>
          </cell>
        </row>
        <row r="22">
          <cell r="C22" t="str">
            <v>Homeowners</v>
          </cell>
          <cell r="E22">
            <v>40545</v>
          </cell>
          <cell r="F22">
            <v>40547</v>
          </cell>
          <cell r="G22">
            <v>40687</v>
          </cell>
          <cell r="H22">
            <v>62332.082964357403</v>
          </cell>
          <cell r="I22">
            <v>62332.08</v>
          </cell>
        </row>
        <row r="23">
          <cell r="C23" t="str">
            <v>Homeowners</v>
          </cell>
          <cell r="E23">
            <v>40557</v>
          </cell>
          <cell r="F23">
            <v>40564</v>
          </cell>
          <cell r="G23">
            <v>40699</v>
          </cell>
          <cell r="H23">
            <v>7768.9779993165703</v>
          </cell>
          <cell r="I23">
            <v>7768.98</v>
          </cell>
        </row>
        <row r="24">
          <cell r="C24" t="str">
            <v>Homeowners</v>
          </cell>
          <cell r="E24">
            <v>40570</v>
          </cell>
          <cell r="F24">
            <v>40896</v>
          </cell>
          <cell r="G24">
            <v>42054</v>
          </cell>
          <cell r="H24">
            <v>29683.238988673296</v>
          </cell>
          <cell r="I24">
            <v>0</v>
          </cell>
        </row>
        <row r="25">
          <cell r="C25" t="str">
            <v>Homeowners</v>
          </cell>
          <cell r="E25">
            <v>40545</v>
          </cell>
          <cell r="F25">
            <v>40977</v>
          </cell>
          <cell r="G25">
            <v>41667</v>
          </cell>
          <cell r="H25">
            <v>97525.880416515865</v>
          </cell>
          <cell r="I25">
            <v>184251.8</v>
          </cell>
        </row>
        <row r="26">
          <cell r="C26" t="str">
            <v>Homeowners</v>
          </cell>
          <cell r="E26">
            <v>40564</v>
          </cell>
          <cell r="F26">
            <v>41500</v>
          </cell>
          <cell r="G26">
            <v>41574</v>
          </cell>
          <cell r="H26">
            <v>5102.7510604144445</v>
          </cell>
          <cell r="I26">
            <v>6745.62</v>
          </cell>
        </row>
        <row r="27">
          <cell r="C27" t="str">
            <v>Homeowners</v>
          </cell>
          <cell r="E27">
            <v>40560</v>
          </cell>
          <cell r="F27">
            <v>40954</v>
          </cell>
          <cell r="G27">
            <v>41010</v>
          </cell>
          <cell r="H27">
            <v>40937.737487892955</v>
          </cell>
          <cell r="I27">
            <v>0</v>
          </cell>
        </row>
        <row r="28">
          <cell r="C28" t="str">
            <v>Homeowners</v>
          </cell>
          <cell r="E28">
            <v>40550</v>
          </cell>
          <cell r="F28">
            <v>40696</v>
          </cell>
          <cell r="G28">
            <v>40771</v>
          </cell>
          <cell r="H28">
            <v>2236.4452050433702</v>
          </cell>
          <cell r="I28">
            <v>2236.4499999999998</v>
          </cell>
        </row>
        <row r="29">
          <cell r="C29" t="str">
            <v>Homeowners</v>
          </cell>
          <cell r="E29">
            <v>40562</v>
          </cell>
          <cell r="F29">
            <v>40563</v>
          </cell>
          <cell r="G29">
            <v>40610</v>
          </cell>
          <cell r="H29">
            <v>51317.563134903001</v>
          </cell>
          <cell r="I29">
            <v>51317.56</v>
          </cell>
        </row>
        <row r="30">
          <cell r="C30" t="str">
            <v>Homeowners</v>
          </cell>
          <cell r="E30">
            <v>40573</v>
          </cell>
          <cell r="F30">
            <v>41030</v>
          </cell>
          <cell r="G30">
            <v>41353</v>
          </cell>
          <cell r="H30">
            <v>51627.527788576175</v>
          </cell>
          <cell r="I30">
            <v>69047.86</v>
          </cell>
        </row>
        <row r="31">
          <cell r="C31" t="str">
            <v>Homeowners</v>
          </cell>
          <cell r="E31">
            <v>40561</v>
          </cell>
          <cell r="F31">
            <v>40823</v>
          </cell>
          <cell r="G31">
            <v>41169</v>
          </cell>
          <cell r="H31">
            <v>22732.306345236699</v>
          </cell>
          <cell r="I31">
            <v>32900.04</v>
          </cell>
        </row>
        <row r="32">
          <cell r="C32" t="str">
            <v>Homeowners</v>
          </cell>
          <cell r="E32">
            <v>40572</v>
          </cell>
          <cell r="F32">
            <v>41315</v>
          </cell>
          <cell r="G32">
            <v>41380</v>
          </cell>
          <cell r="H32">
            <v>6979.0650208386705</v>
          </cell>
          <cell r="I32">
            <v>0</v>
          </cell>
        </row>
        <row r="33">
          <cell r="C33" t="str">
            <v>Homeowners</v>
          </cell>
          <cell r="E33">
            <v>40573</v>
          </cell>
          <cell r="F33">
            <v>40631</v>
          </cell>
          <cell r="G33">
            <v>41479</v>
          </cell>
          <cell r="H33">
            <v>84757.289272463444</v>
          </cell>
          <cell r="I33">
            <v>112720.71</v>
          </cell>
        </row>
        <row r="34">
          <cell r="C34" t="str">
            <v>Homeowners</v>
          </cell>
          <cell r="E34">
            <v>40573</v>
          </cell>
          <cell r="F34">
            <v>41415</v>
          </cell>
          <cell r="G34">
            <v>43753</v>
          </cell>
          <cell r="H34">
            <v>2103.9758222383493</v>
          </cell>
          <cell r="I34">
            <v>4473.59</v>
          </cell>
        </row>
        <row r="35">
          <cell r="C35" t="str">
            <v>Homeowners</v>
          </cell>
          <cell r="E35">
            <v>40564</v>
          </cell>
          <cell r="F35">
            <v>40633</v>
          </cell>
          <cell r="G35">
            <v>40872</v>
          </cell>
          <cell r="H35">
            <v>25078.245630712299</v>
          </cell>
          <cell r="I35">
            <v>25078.25</v>
          </cell>
        </row>
        <row r="36">
          <cell r="C36" t="str">
            <v>Homeowners</v>
          </cell>
          <cell r="E36">
            <v>40563</v>
          </cell>
          <cell r="F36">
            <v>40738</v>
          </cell>
          <cell r="G36">
            <v>41087</v>
          </cell>
          <cell r="H36">
            <v>78181.005926545186</v>
          </cell>
          <cell r="I36">
            <v>0</v>
          </cell>
        </row>
        <row r="37">
          <cell r="C37" t="str">
            <v>Homeowners</v>
          </cell>
          <cell r="E37">
            <v>40557</v>
          </cell>
          <cell r="F37">
            <v>40634</v>
          </cell>
          <cell r="G37">
            <v>41228</v>
          </cell>
          <cell r="H37">
            <v>10699.367385195917</v>
          </cell>
          <cell r="I37">
            <v>13271.92</v>
          </cell>
        </row>
        <row r="38">
          <cell r="C38" t="str">
            <v>Homeowners</v>
          </cell>
          <cell r="E38">
            <v>40550</v>
          </cell>
          <cell r="F38">
            <v>40903</v>
          </cell>
          <cell r="G38">
            <v>41675</v>
          </cell>
          <cell r="H38">
            <v>44947.470936244645</v>
          </cell>
          <cell r="I38">
            <v>67840.63</v>
          </cell>
        </row>
        <row r="39">
          <cell r="C39" t="str">
            <v>Homeowners</v>
          </cell>
          <cell r="E39">
            <v>40548</v>
          </cell>
          <cell r="F39">
            <v>40894</v>
          </cell>
          <cell r="G39">
            <v>41146</v>
          </cell>
          <cell r="H39">
            <v>125967.46803153487</v>
          </cell>
          <cell r="I39">
            <v>0</v>
          </cell>
        </row>
        <row r="40">
          <cell r="C40" t="str">
            <v>Homeowners</v>
          </cell>
          <cell r="E40">
            <v>40568</v>
          </cell>
          <cell r="F40">
            <v>40703</v>
          </cell>
          <cell r="G40">
            <v>41248</v>
          </cell>
          <cell r="H40">
            <v>27444.741334107955</v>
          </cell>
          <cell r="I40">
            <v>0</v>
          </cell>
        </row>
        <row r="41">
          <cell r="C41" t="str">
            <v>Homeowners</v>
          </cell>
          <cell r="E41">
            <v>40546</v>
          </cell>
          <cell r="F41">
            <v>40635</v>
          </cell>
          <cell r="G41">
            <v>41736</v>
          </cell>
          <cell r="H41">
            <v>46715.064770984834</v>
          </cell>
          <cell r="I41">
            <v>0</v>
          </cell>
        </row>
        <row r="42">
          <cell r="C42" t="str">
            <v>Homeowners</v>
          </cell>
          <cell r="E42">
            <v>40557</v>
          </cell>
          <cell r="F42">
            <v>40776</v>
          </cell>
          <cell r="G42">
            <v>40825</v>
          </cell>
          <cell r="H42">
            <v>194225.37411274001</v>
          </cell>
          <cell r="I42">
            <v>194225.37</v>
          </cell>
        </row>
        <row r="43">
          <cell r="C43" t="str">
            <v>Homeowners</v>
          </cell>
          <cell r="E43">
            <v>40547</v>
          </cell>
          <cell r="F43">
            <v>40685</v>
          </cell>
          <cell r="G43">
            <v>40858</v>
          </cell>
          <cell r="H43">
            <v>20503.1073648782</v>
          </cell>
          <cell r="I43">
            <v>20503.11</v>
          </cell>
        </row>
        <row r="44">
          <cell r="C44" t="str">
            <v>Homeowners</v>
          </cell>
          <cell r="E44">
            <v>40565</v>
          </cell>
          <cell r="F44">
            <v>40961</v>
          </cell>
          <cell r="G44">
            <v>40999</v>
          </cell>
          <cell r="H44">
            <v>5831.2692825758913</v>
          </cell>
          <cell r="I44">
            <v>7522.28</v>
          </cell>
        </row>
        <row r="45">
          <cell r="C45" t="str">
            <v>Homeowners</v>
          </cell>
          <cell r="E45">
            <v>40566</v>
          </cell>
          <cell r="F45">
            <v>41067</v>
          </cell>
          <cell r="G45">
            <v>42226</v>
          </cell>
          <cell r="H45">
            <v>10747.415637368606</v>
          </cell>
          <cell r="I45">
            <v>15600.65</v>
          </cell>
        </row>
        <row r="46">
          <cell r="C46" t="str">
            <v>Homeowners</v>
          </cell>
          <cell r="E46">
            <v>40553</v>
          </cell>
          <cell r="F46">
            <v>41012</v>
          </cell>
          <cell r="G46">
            <v>41197</v>
          </cell>
          <cell r="H46">
            <v>17979.128123637442</v>
          </cell>
          <cell r="I46">
            <v>0</v>
          </cell>
        </row>
        <row r="47">
          <cell r="C47" t="str">
            <v>Homeowners</v>
          </cell>
          <cell r="E47">
            <v>40559</v>
          </cell>
          <cell r="F47">
            <v>40561</v>
          </cell>
          <cell r="G47">
            <v>42774</v>
          </cell>
          <cell r="H47">
            <v>40835.668324742823</v>
          </cell>
          <cell r="I47">
            <v>84735.33</v>
          </cell>
        </row>
        <row r="48">
          <cell r="C48" t="str">
            <v>Homeowners</v>
          </cell>
          <cell r="E48">
            <v>40566</v>
          </cell>
          <cell r="F48">
            <v>40598</v>
          </cell>
          <cell r="G48">
            <v>41228</v>
          </cell>
          <cell r="H48">
            <v>17870.209797012118</v>
          </cell>
          <cell r="I48">
            <v>21681.69</v>
          </cell>
        </row>
        <row r="49">
          <cell r="C49" t="str">
            <v>Homeowners</v>
          </cell>
          <cell r="E49">
            <v>40580</v>
          </cell>
          <cell r="F49">
            <v>40755</v>
          </cell>
          <cell r="G49">
            <v>41172</v>
          </cell>
          <cell r="H49">
            <v>3983.4502379851015</v>
          </cell>
          <cell r="I49">
            <v>5546.23</v>
          </cell>
        </row>
        <row r="50">
          <cell r="C50" t="str">
            <v>Homeowners</v>
          </cell>
          <cell r="E50">
            <v>40576</v>
          </cell>
          <cell r="F50">
            <v>40599</v>
          </cell>
          <cell r="G50">
            <v>40710</v>
          </cell>
          <cell r="H50">
            <v>63204.9349678816</v>
          </cell>
          <cell r="I50">
            <v>63204.93</v>
          </cell>
        </row>
        <row r="51">
          <cell r="C51" t="str">
            <v>Homeowners</v>
          </cell>
          <cell r="E51">
            <v>40600</v>
          </cell>
          <cell r="F51">
            <v>40725</v>
          </cell>
          <cell r="G51">
            <v>40876</v>
          </cell>
          <cell r="H51">
            <v>111738.755477535</v>
          </cell>
          <cell r="I51">
            <v>111738.76</v>
          </cell>
        </row>
        <row r="52">
          <cell r="C52" t="str">
            <v>Homeowners</v>
          </cell>
          <cell r="E52">
            <v>40583</v>
          </cell>
          <cell r="F52">
            <v>40764</v>
          </cell>
          <cell r="G52">
            <v>41340</v>
          </cell>
          <cell r="H52">
            <v>1937.7424288399959</v>
          </cell>
          <cell r="I52">
            <v>2586.3000000000002</v>
          </cell>
        </row>
        <row r="53">
          <cell r="C53" t="str">
            <v>Homeowners</v>
          </cell>
          <cell r="E53">
            <v>40578</v>
          </cell>
          <cell r="F53">
            <v>40625</v>
          </cell>
          <cell r="G53">
            <v>40717</v>
          </cell>
          <cell r="H53">
            <v>105436.12395754</v>
          </cell>
          <cell r="I53">
            <v>105436.12</v>
          </cell>
        </row>
        <row r="54">
          <cell r="C54" t="str">
            <v>Homeowners</v>
          </cell>
          <cell r="E54">
            <v>40577</v>
          </cell>
          <cell r="F54">
            <v>40577</v>
          </cell>
          <cell r="G54">
            <v>40613</v>
          </cell>
          <cell r="H54">
            <v>131432.35542159699</v>
          </cell>
          <cell r="I54">
            <v>131432.35999999999</v>
          </cell>
        </row>
        <row r="55">
          <cell r="C55" t="str">
            <v>Homeowners</v>
          </cell>
          <cell r="E55">
            <v>40576</v>
          </cell>
          <cell r="F55">
            <v>40586</v>
          </cell>
          <cell r="G55">
            <v>40703</v>
          </cell>
          <cell r="H55">
            <v>2288.8478679462501</v>
          </cell>
          <cell r="I55">
            <v>2288.85</v>
          </cell>
        </row>
        <row r="56">
          <cell r="C56" t="str">
            <v>Homeowners</v>
          </cell>
          <cell r="E56">
            <v>40585</v>
          </cell>
          <cell r="F56">
            <v>40628</v>
          </cell>
          <cell r="G56">
            <v>41123</v>
          </cell>
          <cell r="H56">
            <v>148006.21550574852</v>
          </cell>
          <cell r="I56">
            <v>202311.29</v>
          </cell>
        </row>
        <row r="57">
          <cell r="C57" t="str">
            <v>Homeowners</v>
          </cell>
          <cell r="E57">
            <v>40582</v>
          </cell>
          <cell r="F57">
            <v>40760</v>
          </cell>
          <cell r="G57">
            <v>40839</v>
          </cell>
          <cell r="H57">
            <v>88031.958899021702</v>
          </cell>
          <cell r="I57">
            <v>88031.96</v>
          </cell>
        </row>
        <row r="58">
          <cell r="C58" t="str">
            <v>Homeowners</v>
          </cell>
          <cell r="E58">
            <v>40581</v>
          </cell>
          <cell r="F58">
            <v>40628</v>
          </cell>
          <cell r="G58">
            <v>41109</v>
          </cell>
          <cell r="H58">
            <v>112836.9015498192</v>
          </cell>
          <cell r="I58">
            <v>0</v>
          </cell>
        </row>
        <row r="59">
          <cell r="C59" t="str">
            <v>Homeowners</v>
          </cell>
          <cell r="E59">
            <v>40585</v>
          </cell>
          <cell r="F59">
            <v>40720</v>
          </cell>
          <cell r="G59">
            <v>41133</v>
          </cell>
          <cell r="H59">
            <v>105394.00712179465</v>
          </cell>
          <cell r="I59">
            <v>0</v>
          </cell>
        </row>
        <row r="60">
          <cell r="C60" t="str">
            <v>Homeowners</v>
          </cell>
          <cell r="E60">
            <v>40586</v>
          </cell>
          <cell r="F60">
            <v>40633</v>
          </cell>
          <cell r="G60">
            <v>40753</v>
          </cell>
          <cell r="H60">
            <v>47780.0806575635</v>
          </cell>
          <cell r="I60">
            <v>47780.08</v>
          </cell>
        </row>
        <row r="61">
          <cell r="C61" t="str">
            <v>Homeowners</v>
          </cell>
          <cell r="E61">
            <v>40593</v>
          </cell>
          <cell r="F61">
            <v>40629</v>
          </cell>
          <cell r="G61">
            <v>42125</v>
          </cell>
          <cell r="H61">
            <v>211919.89869918517</v>
          </cell>
          <cell r="I61">
            <v>378829.03</v>
          </cell>
        </row>
        <row r="62">
          <cell r="C62" t="str">
            <v>Homeowners</v>
          </cell>
          <cell r="E62">
            <v>40586</v>
          </cell>
          <cell r="F62">
            <v>40708</v>
          </cell>
          <cell r="G62">
            <v>41312</v>
          </cell>
          <cell r="H62">
            <v>79474.221162968388</v>
          </cell>
          <cell r="I62">
            <v>0</v>
          </cell>
        </row>
        <row r="63">
          <cell r="C63" t="str">
            <v>Homeowners</v>
          </cell>
          <cell r="E63">
            <v>40595</v>
          </cell>
          <cell r="F63">
            <v>40648</v>
          </cell>
          <cell r="G63">
            <v>41146</v>
          </cell>
          <cell r="H63">
            <v>44007.76567783564</v>
          </cell>
          <cell r="I63">
            <v>54538.720000000001</v>
          </cell>
        </row>
        <row r="64">
          <cell r="C64" t="str">
            <v>Homeowners</v>
          </cell>
          <cell r="E64">
            <v>40588</v>
          </cell>
          <cell r="F64">
            <v>40789</v>
          </cell>
          <cell r="G64">
            <v>41359</v>
          </cell>
          <cell r="H64">
            <v>69494.77884419098</v>
          </cell>
          <cell r="I64">
            <v>89213.7</v>
          </cell>
        </row>
        <row r="65">
          <cell r="C65" t="str">
            <v>Homeowners</v>
          </cell>
          <cell r="E65">
            <v>40578</v>
          </cell>
          <cell r="F65">
            <v>41060</v>
          </cell>
          <cell r="G65">
            <v>41875</v>
          </cell>
          <cell r="H65">
            <v>120792.42849882187</v>
          </cell>
          <cell r="I65">
            <v>0</v>
          </cell>
        </row>
        <row r="66">
          <cell r="C66" t="str">
            <v>Homeowners</v>
          </cell>
          <cell r="E66">
            <v>40595</v>
          </cell>
          <cell r="F66">
            <v>40686</v>
          </cell>
          <cell r="G66">
            <v>40788</v>
          </cell>
          <cell r="H66">
            <v>169737.56982427801</v>
          </cell>
          <cell r="I66">
            <v>169737.57</v>
          </cell>
        </row>
        <row r="67">
          <cell r="C67" t="str">
            <v>Homeowners</v>
          </cell>
          <cell r="E67">
            <v>40597</v>
          </cell>
          <cell r="F67">
            <v>40828</v>
          </cell>
          <cell r="G67">
            <v>41273</v>
          </cell>
          <cell r="H67">
            <v>51459.425924603638</v>
          </cell>
          <cell r="I67">
            <v>67231.69</v>
          </cell>
        </row>
        <row r="68">
          <cell r="C68" t="str">
            <v>Homeowners</v>
          </cell>
          <cell r="E68">
            <v>40579</v>
          </cell>
          <cell r="F68">
            <v>40703</v>
          </cell>
          <cell r="G68">
            <v>40766</v>
          </cell>
          <cell r="H68">
            <v>102651.181298533</v>
          </cell>
          <cell r="I68">
            <v>102651.18</v>
          </cell>
        </row>
        <row r="69">
          <cell r="C69" t="str">
            <v>Homeowners</v>
          </cell>
          <cell r="E69">
            <v>40576</v>
          </cell>
          <cell r="F69">
            <v>40706</v>
          </cell>
          <cell r="G69">
            <v>40977</v>
          </cell>
          <cell r="H69">
            <v>11753.339550416687</v>
          </cell>
          <cell r="I69">
            <v>0</v>
          </cell>
        </row>
        <row r="70">
          <cell r="C70" t="str">
            <v>Homeowners</v>
          </cell>
          <cell r="E70">
            <v>40590</v>
          </cell>
          <cell r="F70">
            <v>40710</v>
          </cell>
          <cell r="G70">
            <v>41161</v>
          </cell>
          <cell r="H70">
            <v>8298.9235436019226</v>
          </cell>
          <cell r="I70">
            <v>10659.59</v>
          </cell>
        </row>
        <row r="71">
          <cell r="C71" t="str">
            <v>Homeowners</v>
          </cell>
          <cell r="E71">
            <v>40582</v>
          </cell>
          <cell r="F71">
            <v>40801</v>
          </cell>
          <cell r="G71">
            <v>41211</v>
          </cell>
          <cell r="H71">
            <v>48968.963927694349</v>
          </cell>
          <cell r="I71">
            <v>57454.01</v>
          </cell>
        </row>
        <row r="72">
          <cell r="C72" t="str">
            <v>Homeowners</v>
          </cell>
          <cell r="E72">
            <v>40579</v>
          </cell>
          <cell r="F72">
            <v>40671</v>
          </cell>
          <cell r="G72">
            <v>40756</v>
          </cell>
          <cell r="H72">
            <v>11722.352386189201</v>
          </cell>
          <cell r="I72">
            <v>11722.35</v>
          </cell>
        </row>
        <row r="73">
          <cell r="C73" t="str">
            <v>Homeowners</v>
          </cell>
          <cell r="E73">
            <v>40585</v>
          </cell>
          <cell r="F73">
            <v>42128</v>
          </cell>
          <cell r="G73">
            <v>43498</v>
          </cell>
          <cell r="H73">
            <v>34282.787094174564</v>
          </cell>
          <cell r="I73">
            <v>71074.75</v>
          </cell>
        </row>
        <row r="74">
          <cell r="C74" t="str">
            <v>Homeowners</v>
          </cell>
          <cell r="E74">
            <v>40592</v>
          </cell>
          <cell r="F74">
            <v>40788</v>
          </cell>
          <cell r="G74">
            <v>41117</v>
          </cell>
          <cell r="H74">
            <v>30677.829928093044</v>
          </cell>
          <cell r="I74">
            <v>38049.870000000003</v>
          </cell>
        </row>
        <row r="75">
          <cell r="C75" t="str">
            <v>Homeowners</v>
          </cell>
          <cell r="E75">
            <v>40600</v>
          </cell>
          <cell r="F75">
            <v>40637</v>
          </cell>
          <cell r="G75">
            <v>40946</v>
          </cell>
          <cell r="H75">
            <v>176384.22828492138</v>
          </cell>
          <cell r="I75">
            <v>210660.91</v>
          </cell>
        </row>
        <row r="76">
          <cell r="C76" t="str">
            <v>Homeowners</v>
          </cell>
          <cell r="E76">
            <v>40598</v>
          </cell>
          <cell r="F76">
            <v>40884</v>
          </cell>
          <cell r="G76">
            <v>42234</v>
          </cell>
          <cell r="H76">
            <v>33728.096564512489</v>
          </cell>
          <cell r="I76">
            <v>61468.87</v>
          </cell>
        </row>
        <row r="77">
          <cell r="C77" t="str">
            <v>Homeowners</v>
          </cell>
          <cell r="E77">
            <v>40582</v>
          </cell>
          <cell r="F77">
            <v>40744</v>
          </cell>
          <cell r="G77">
            <v>41422</v>
          </cell>
          <cell r="H77">
            <v>109521.34948101042</v>
          </cell>
          <cell r="I77">
            <v>140209.37</v>
          </cell>
        </row>
        <row r="78">
          <cell r="C78" t="str">
            <v>Homeowners</v>
          </cell>
          <cell r="E78">
            <v>40588</v>
          </cell>
          <cell r="F78">
            <v>40604</v>
          </cell>
          <cell r="G78">
            <v>40950</v>
          </cell>
          <cell r="H78">
            <v>1753.4118499371129</v>
          </cell>
          <cell r="I78">
            <v>2266.66</v>
          </cell>
        </row>
        <row r="79">
          <cell r="C79" t="str">
            <v>Homeowners</v>
          </cell>
          <cell r="E79">
            <v>40579</v>
          </cell>
          <cell r="F79">
            <v>40619</v>
          </cell>
          <cell r="G79">
            <v>40900</v>
          </cell>
          <cell r="H79">
            <v>5416.0103528500204</v>
          </cell>
          <cell r="I79">
            <v>5416.01</v>
          </cell>
        </row>
        <row r="80">
          <cell r="C80" t="str">
            <v>Homeowners</v>
          </cell>
          <cell r="E80">
            <v>40593</v>
          </cell>
          <cell r="F80">
            <v>40780</v>
          </cell>
          <cell r="G80">
            <v>41721</v>
          </cell>
          <cell r="H80">
            <v>36698.952098158465</v>
          </cell>
          <cell r="I80">
            <v>0</v>
          </cell>
        </row>
        <row r="81">
          <cell r="C81" t="str">
            <v>Homeowners</v>
          </cell>
          <cell r="E81">
            <v>40589</v>
          </cell>
          <cell r="F81">
            <v>40768</v>
          </cell>
          <cell r="G81">
            <v>41077</v>
          </cell>
          <cell r="H81">
            <v>4468.1366221753187</v>
          </cell>
          <cell r="I81">
            <v>0</v>
          </cell>
        </row>
        <row r="82">
          <cell r="C82" t="str">
            <v>Homeowners</v>
          </cell>
          <cell r="E82">
            <v>40593</v>
          </cell>
          <cell r="F82">
            <v>41041</v>
          </cell>
          <cell r="G82">
            <v>41478</v>
          </cell>
          <cell r="H82">
            <v>118874.57654854434</v>
          </cell>
          <cell r="I82">
            <v>155091.46</v>
          </cell>
        </row>
        <row r="83">
          <cell r="C83" t="str">
            <v>Homeowners</v>
          </cell>
          <cell r="E83">
            <v>40575</v>
          </cell>
          <cell r="F83">
            <v>40609</v>
          </cell>
          <cell r="G83">
            <v>42186</v>
          </cell>
          <cell r="H83">
            <v>2002.5749487342227</v>
          </cell>
          <cell r="I83">
            <v>2928.16</v>
          </cell>
        </row>
        <row r="84">
          <cell r="C84" t="str">
            <v>Homeowners</v>
          </cell>
          <cell r="E84">
            <v>40579</v>
          </cell>
          <cell r="F84">
            <v>40686</v>
          </cell>
          <cell r="G84">
            <v>41034</v>
          </cell>
          <cell r="H84">
            <v>51752.939769221935</v>
          </cell>
          <cell r="I84">
            <v>68526.600000000006</v>
          </cell>
        </row>
        <row r="85">
          <cell r="C85" t="str">
            <v>Homeowners</v>
          </cell>
          <cell r="E85">
            <v>40631</v>
          </cell>
          <cell r="F85">
            <v>40643</v>
          </cell>
          <cell r="G85">
            <v>40918</v>
          </cell>
          <cell r="H85">
            <v>940.21171690004599</v>
          </cell>
          <cell r="I85">
            <v>1281.43</v>
          </cell>
        </row>
        <row r="86">
          <cell r="C86" t="str">
            <v>Homeowners</v>
          </cell>
          <cell r="E86">
            <v>40616</v>
          </cell>
          <cell r="F86">
            <v>40819</v>
          </cell>
          <cell r="G86">
            <v>41523</v>
          </cell>
          <cell r="H86">
            <v>96761.249327420577</v>
          </cell>
          <cell r="I86">
            <v>128552.54</v>
          </cell>
        </row>
        <row r="87">
          <cell r="C87" t="str">
            <v>Homeowners</v>
          </cell>
          <cell r="E87">
            <v>40622</v>
          </cell>
          <cell r="F87">
            <v>40807</v>
          </cell>
          <cell r="G87">
            <v>40975</v>
          </cell>
          <cell r="H87">
            <v>72559.268857737916</v>
          </cell>
          <cell r="I87">
            <v>102930.32</v>
          </cell>
        </row>
        <row r="88">
          <cell r="C88" t="str">
            <v>Homeowners</v>
          </cell>
          <cell r="E88">
            <v>40613</v>
          </cell>
          <cell r="F88">
            <v>40773</v>
          </cell>
          <cell r="G88">
            <v>41268</v>
          </cell>
          <cell r="H88">
            <v>15204.543822567382</v>
          </cell>
          <cell r="I88">
            <v>20582.88</v>
          </cell>
        </row>
        <row r="89">
          <cell r="C89" t="str">
            <v>Homeowners</v>
          </cell>
          <cell r="E89">
            <v>40605</v>
          </cell>
          <cell r="F89">
            <v>41055</v>
          </cell>
          <cell r="G89">
            <v>41316</v>
          </cell>
          <cell r="H89">
            <v>28967.863319957221</v>
          </cell>
          <cell r="I89">
            <v>41560.93</v>
          </cell>
        </row>
        <row r="90">
          <cell r="C90" t="str">
            <v>Homeowners</v>
          </cell>
          <cell r="E90">
            <v>40621</v>
          </cell>
          <cell r="F90">
            <v>40655</v>
          </cell>
          <cell r="G90">
            <v>41154</v>
          </cell>
          <cell r="H90">
            <v>11094.538010704202</v>
          </cell>
          <cell r="I90">
            <v>0</v>
          </cell>
        </row>
        <row r="91">
          <cell r="C91" t="str">
            <v>Homeowners</v>
          </cell>
          <cell r="E91">
            <v>40608</v>
          </cell>
          <cell r="F91">
            <v>40655</v>
          </cell>
          <cell r="G91">
            <v>41915</v>
          </cell>
          <cell r="H91">
            <v>33618.58217907884</v>
          </cell>
          <cell r="I91">
            <v>50070.11</v>
          </cell>
        </row>
        <row r="92">
          <cell r="C92" t="str">
            <v>Homeowners</v>
          </cell>
          <cell r="E92">
            <v>40630</v>
          </cell>
          <cell r="F92">
            <v>41222</v>
          </cell>
          <cell r="G92">
            <v>42427</v>
          </cell>
          <cell r="H92">
            <v>12887.120513451697</v>
          </cell>
          <cell r="I92">
            <v>0</v>
          </cell>
        </row>
        <row r="93">
          <cell r="C93" t="str">
            <v>Homeowners</v>
          </cell>
          <cell r="E93">
            <v>40612</v>
          </cell>
          <cell r="F93">
            <v>40791</v>
          </cell>
          <cell r="G93">
            <v>41480</v>
          </cell>
          <cell r="H93">
            <v>107272.61061227862</v>
          </cell>
          <cell r="I93">
            <v>0</v>
          </cell>
        </row>
        <row r="94">
          <cell r="C94" t="str">
            <v>Homeowners</v>
          </cell>
          <cell r="E94">
            <v>40615</v>
          </cell>
          <cell r="F94">
            <v>40900</v>
          </cell>
          <cell r="G94">
            <v>41817</v>
          </cell>
          <cell r="H94">
            <v>14370.037543465585</v>
          </cell>
          <cell r="I94">
            <v>19203.43</v>
          </cell>
        </row>
        <row r="95">
          <cell r="C95" t="str">
            <v>Homeowners</v>
          </cell>
          <cell r="E95">
            <v>40607</v>
          </cell>
          <cell r="F95">
            <v>40714</v>
          </cell>
          <cell r="G95">
            <v>40768</v>
          </cell>
          <cell r="H95">
            <v>11214.780596513699</v>
          </cell>
          <cell r="I95">
            <v>11214.78</v>
          </cell>
        </row>
        <row r="96">
          <cell r="C96" t="str">
            <v>Homeowners</v>
          </cell>
          <cell r="E96">
            <v>40632</v>
          </cell>
          <cell r="F96">
            <v>40736</v>
          </cell>
          <cell r="G96">
            <v>41310</v>
          </cell>
          <cell r="H96">
            <v>2462.4873051937302</v>
          </cell>
          <cell r="I96">
            <v>3362.27</v>
          </cell>
        </row>
        <row r="97">
          <cell r="C97" t="str">
            <v>Homeowners</v>
          </cell>
          <cell r="E97">
            <v>40629</v>
          </cell>
          <cell r="F97">
            <v>40647</v>
          </cell>
          <cell r="G97">
            <v>40708</v>
          </cell>
          <cell r="H97">
            <v>18289.133859672402</v>
          </cell>
          <cell r="I97">
            <v>18289.13</v>
          </cell>
        </row>
        <row r="98">
          <cell r="C98" t="str">
            <v>Homeowners</v>
          </cell>
          <cell r="E98">
            <v>40627</v>
          </cell>
          <cell r="F98">
            <v>41247</v>
          </cell>
          <cell r="G98">
            <v>41341</v>
          </cell>
          <cell r="H98">
            <v>5308.4104852910432</v>
          </cell>
          <cell r="I98">
            <v>8344.16</v>
          </cell>
        </row>
        <row r="99">
          <cell r="C99" t="str">
            <v>Homeowners</v>
          </cell>
          <cell r="E99">
            <v>40626</v>
          </cell>
          <cell r="F99">
            <v>40652</v>
          </cell>
          <cell r="G99">
            <v>41820</v>
          </cell>
          <cell r="H99">
            <v>7324.6031094292593</v>
          </cell>
          <cell r="I99">
            <v>16250.7</v>
          </cell>
        </row>
        <row r="100">
          <cell r="C100" t="str">
            <v>Homeowners</v>
          </cell>
          <cell r="E100">
            <v>40622</v>
          </cell>
          <cell r="F100">
            <v>40634</v>
          </cell>
          <cell r="G100">
            <v>41475</v>
          </cell>
          <cell r="H100">
            <v>298167.53180672164</v>
          </cell>
          <cell r="I100">
            <v>392933.68</v>
          </cell>
        </row>
        <row r="101">
          <cell r="C101" t="str">
            <v>Homeowners</v>
          </cell>
          <cell r="E101">
            <v>40608</v>
          </cell>
          <cell r="F101">
            <v>41094</v>
          </cell>
          <cell r="G101">
            <v>41125</v>
          </cell>
          <cell r="H101">
            <v>50194.622810927263</v>
          </cell>
          <cell r="I101">
            <v>0</v>
          </cell>
        </row>
        <row r="102">
          <cell r="C102" t="str">
            <v>Homeowners</v>
          </cell>
          <cell r="E102">
            <v>40614</v>
          </cell>
          <cell r="F102">
            <v>40640</v>
          </cell>
          <cell r="G102">
            <v>41331</v>
          </cell>
          <cell r="H102">
            <v>51830.804821371727</v>
          </cell>
          <cell r="I102">
            <v>64510.27</v>
          </cell>
        </row>
        <row r="103">
          <cell r="C103" t="str">
            <v>Homeowners</v>
          </cell>
          <cell r="E103">
            <v>40624</v>
          </cell>
          <cell r="F103">
            <v>41162</v>
          </cell>
          <cell r="G103">
            <v>41293</v>
          </cell>
          <cell r="H103">
            <v>23283.410376947901</v>
          </cell>
          <cell r="I103">
            <v>0</v>
          </cell>
        </row>
        <row r="104">
          <cell r="C104" t="str">
            <v>Homeowners</v>
          </cell>
          <cell r="E104">
            <v>40623</v>
          </cell>
          <cell r="F104">
            <v>41154</v>
          </cell>
          <cell r="G104">
            <v>41226</v>
          </cell>
          <cell r="H104">
            <v>76998.854577560676</v>
          </cell>
          <cell r="I104">
            <v>0</v>
          </cell>
        </row>
        <row r="105">
          <cell r="C105" t="str">
            <v>Homeowners</v>
          </cell>
          <cell r="E105">
            <v>40612</v>
          </cell>
          <cell r="F105">
            <v>40929</v>
          </cell>
          <cell r="G105">
            <v>40998</v>
          </cell>
          <cell r="H105">
            <v>50225.297752202052</v>
          </cell>
          <cell r="I105">
            <v>0</v>
          </cell>
        </row>
        <row r="106">
          <cell r="C106" t="str">
            <v>Homeowners</v>
          </cell>
          <cell r="E106">
            <v>40622</v>
          </cell>
          <cell r="F106">
            <v>40664</v>
          </cell>
          <cell r="G106">
            <v>40667</v>
          </cell>
          <cell r="H106">
            <v>8609.6257140959697</v>
          </cell>
          <cell r="I106">
            <v>8609.6299999999992</v>
          </cell>
        </row>
        <row r="107">
          <cell r="C107" t="str">
            <v>Homeowners</v>
          </cell>
          <cell r="E107">
            <v>40621</v>
          </cell>
          <cell r="F107">
            <v>41073</v>
          </cell>
          <cell r="G107">
            <v>41170</v>
          </cell>
          <cell r="H107">
            <v>114357.30993295737</v>
          </cell>
          <cell r="I107">
            <v>134275.76</v>
          </cell>
        </row>
        <row r="108">
          <cell r="C108" t="str">
            <v>Homeowners</v>
          </cell>
          <cell r="E108">
            <v>40626</v>
          </cell>
          <cell r="F108">
            <v>40869</v>
          </cell>
          <cell r="G108">
            <v>40944</v>
          </cell>
          <cell r="H108">
            <v>84790.878766387657</v>
          </cell>
          <cell r="I108">
            <v>110617.17</v>
          </cell>
        </row>
        <row r="109">
          <cell r="C109" t="str">
            <v>Homeowners</v>
          </cell>
          <cell r="E109">
            <v>40623</v>
          </cell>
          <cell r="F109">
            <v>40710</v>
          </cell>
          <cell r="G109">
            <v>41360</v>
          </cell>
          <cell r="H109">
            <v>54050.892918090729</v>
          </cell>
          <cell r="I109">
            <v>81329.259999999995</v>
          </cell>
        </row>
        <row r="110">
          <cell r="C110" t="str">
            <v>Homeowners</v>
          </cell>
          <cell r="E110">
            <v>40615</v>
          </cell>
          <cell r="F110">
            <v>40790</v>
          </cell>
          <cell r="G110">
            <v>40821</v>
          </cell>
          <cell r="H110">
            <v>23133.3837719638</v>
          </cell>
          <cell r="I110">
            <v>23133.38</v>
          </cell>
        </row>
        <row r="111">
          <cell r="C111" t="str">
            <v>Homeowners</v>
          </cell>
          <cell r="E111">
            <v>40613</v>
          </cell>
          <cell r="F111">
            <v>40655</v>
          </cell>
          <cell r="G111">
            <v>40662</v>
          </cell>
          <cell r="H111">
            <v>25503.822296205301</v>
          </cell>
          <cell r="I111">
            <v>25503.82</v>
          </cell>
        </row>
        <row r="112">
          <cell r="C112" t="str">
            <v>Homeowners</v>
          </cell>
          <cell r="E112">
            <v>40613</v>
          </cell>
          <cell r="F112">
            <v>40635</v>
          </cell>
          <cell r="G112">
            <v>41154</v>
          </cell>
          <cell r="H112">
            <v>102737.42416457112</v>
          </cell>
          <cell r="I112">
            <v>127658.2</v>
          </cell>
        </row>
        <row r="113">
          <cell r="C113" t="str">
            <v>Homeowners</v>
          </cell>
          <cell r="E113">
            <v>40627</v>
          </cell>
          <cell r="F113">
            <v>40644</v>
          </cell>
          <cell r="G113">
            <v>40667</v>
          </cell>
          <cell r="H113">
            <v>32930.714814200197</v>
          </cell>
          <cell r="I113">
            <v>32930.71</v>
          </cell>
        </row>
        <row r="114">
          <cell r="C114" t="str">
            <v>Homeowners</v>
          </cell>
          <cell r="E114">
            <v>40618</v>
          </cell>
          <cell r="F114">
            <v>40664</v>
          </cell>
          <cell r="G114">
            <v>40672</v>
          </cell>
          <cell r="H114">
            <v>10565.4872084242</v>
          </cell>
          <cell r="I114">
            <v>10565.49</v>
          </cell>
        </row>
        <row r="115">
          <cell r="C115" t="str">
            <v>Homeowners</v>
          </cell>
          <cell r="E115">
            <v>40611</v>
          </cell>
          <cell r="F115">
            <v>40971</v>
          </cell>
          <cell r="G115">
            <v>41192</v>
          </cell>
          <cell r="H115">
            <v>2925.6771315742126</v>
          </cell>
          <cell r="I115">
            <v>3563.32</v>
          </cell>
        </row>
        <row r="116">
          <cell r="C116" t="str">
            <v>Homeowners</v>
          </cell>
          <cell r="E116">
            <v>40625</v>
          </cell>
          <cell r="F116">
            <v>40652</v>
          </cell>
          <cell r="G116">
            <v>40675</v>
          </cell>
          <cell r="H116">
            <v>10351.965690208001</v>
          </cell>
          <cell r="I116">
            <v>10351.969999999999</v>
          </cell>
        </row>
        <row r="117">
          <cell r="C117" t="str">
            <v>Homeowners</v>
          </cell>
          <cell r="E117">
            <v>40605</v>
          </cell>
          <cell r="F117">
            <v>40683</v>
          </cell>
          <cell r="G117">
            <v>41058</v>
          </cell>
          <cell r="H117">
            <v>52798.242093464039</v>
          </cell>
          <cell r="I117">
            <v>0</v>
          </cell>
        </row>
        <row r="118">
          <cell r="C118" t="str">
            <v>Homeowners</v>
          </cell>
          <cell r="E118">
            <v>40605</v>
          </cell>
          <cell r="F118">
            <v>40791</v>
          </cell>
          <cell r="G118">
            <v>41618</v>
          </cell>
          <cell r="H118">
            <v>121994.75418078285</v>
          </cell>
          <cell r="I118">
            <v>0</v>
          </cell>
        </row>
        <row r="119">
          <cell r="C119" t="str">
            <v>Homeowners</v>
          </cell>
          <cell r="E119">
            <v>40616</v>
          </cell>
          <cell r="F119">
            <v>40713</v>
          </cell>
          <cell r="G119">
            <v>41030</v>
          </cell>
          <cell r="H119">
            <v>14014.663643936514</v>
          </cell>
          <cell r="I119">
            <v>20369.53</v>
          </cell>
        </row>
        <row r="120">
          <cell r="C120" t="str">
            <v>Homeowners</v>
          </cell>
          <cell r="E120">
            <v>40620</v>
          </cell>
          <cell r="F120">
            <v>40633</v>
          </cell>
          <cell r="G120">
            <v>40910</v>
          </cell>
          <cell r="H120">
            <v>397.86750681487734</v>
          </cell>
          <cell r="I120">
            <v>540.26</v>
          </cell>
        </row>
        <row r="121">
          <cell r="C121" t="str">
            <v>Homeowners</v>
          </cell>
          <cell r="E121">
            <v>40629</v>
          </cell>
          <cell r="F121">
            <v>40840</v>
          </cell>
          <cell r="G121">
            <v>41150</v>
          </cell>
          <cell r="H121">
            <v>14834.996367377278</v>
          </cell>
          <cell r="I121">
            <v>0</v>
          </cell>
        </row>
        <row r="122">
          <cell r="C122" t="str">
            <v>Homeowners</v>
          </cell>
          <cell r="E122">
            <v>40632</v>
          </cell>
          <cell r="F122">
            <v>40964</v>
          </cell>
          <cell r="G122">
            <v>41121</v>
          </cell>
          <cell r="H122">
            <v>10360.464664400457</v>
          </cell>
          <cell r="I122">
            <v>0</v>
          </cell>
        </row>
        <row r="123">
          <cell r="C123" t="str">
            <v>Homeowners</v>
          </cell>
          <cell r="E123">
            <v>40620</v>
          </cell>
          <cell r="F123">
            <v>40733</v>
          </cell>
          <cell r="G123">
            <v>41247</v>
          </cell>
          <cell r="H123">
            <v>28825.346794793655</v>
          </cell>
          <cell r="I123">
            <v>0</v>
          </cell>
        </row>
        <row r="124">
          <cell r="C124" t="str">
            <v>Homeowners</v>
          </cell>
          <cell r="E124">
            <v>40620</v>
          </cell>
          <cell r="F124">
            <v>40953</v>
          </cell>
          <cell r="G124">
            <v>41261</v>
          </cell>
          <cell r="H124">
            <v>24833.273360941159</v>
          </cell>
          <cell r="I124">
            <v>30078.65</v>
          </cell>
        </row>
        <row r="125">
          <cell r="C125" t="str">
            <v>Homeowners</v>
          </cell>
          <cell r="E125">
            <v>40660</v>
          </cell>
          <cell r="F125">
            <v>40800</v>
          </cell>
          <cell r="G125">
            <v>40931</v>
          </cell>
          <cell r="H125">
            <v>141827.57046567442</v>
          </cell>
          <cell r="I125">
            <v>172236</v>
          </cell>
        </row>
        <row r="126">
          <cell r="C126" t="str">
            <v>Homeowners</v>
          </cell>
          <cell r="E126">
            <v>40659</v>
          </cell>
          <cell r="F126">
            <v>40671</v>
          </cell>
          <cell r="G126">
            <v>40807</v>
          </cell>
          <cell r="H126">
            <v>8.5748782109654602</v>
          </cell>
          <cell r="I126">
            <v>8.57</v>
          </cell>
        </row>
        <row r="127">
          <cell r="C127" t="str">
            <v>Homeowners</v>
          </cell>
          <cell r="E127">
            <v>40661</v>
          </cell>
          <cell r="F127">
            <v>41283</v>
          </cell>
          <cell r="G127">
            <v>41997</v>
          </cell>
          <cell r="H127">
            <v>20680.033705517486</v>
          </cell>
          <cell r="I127">
            <v>51696.93</v>
          </cell>
        </row>
        <row r="128">
          <cell r="C128" t="str">
            <v>Homeowners</v>
          </cell>
          <cell r="E128">
            <v>40640</v>
          </cell>
          <cell r="F128">
            <v>40845</v>
          </cell>
          <cell r="G128">
            <v>42673</v>
          </cell>
          <cell r="H128">
            <v>135340.11678457248</v>
          </cell>
          <cell r="I128">
            <v>236421.97</v>
          </cell>
        </row>
        <row r="129">
          <cell r="C129" t="str">
            <v>Homeowners</v>
          </cell>
          <cell r="E129">
            <v>40645</v>
          </cell>
          <cell r="F129">
            <v>40661</v>
          </cell>
          <cell r="G129">
            <v>41304</v>
          </cell>
          <cell r="H129">
            <v>15941.634623138412</v>
          </cell>
          <cell r="I129">
            <v>0</v>
          </cell>
        </row>
        <row r="130">
          <cell r="C130" t="str">
            <v>Homeowners</v>
          </cell>
          <cell r="E130">
            <v>40646</v>
          </cell>
          <cell r="F130">
            <v>40760</v>
          </cell>
          <cell r="G130">
            <v>41014</v>
          </cell>
          <cell r="H130">
            <v>59302.758415658835</v>
          </cell>
          <cell r="I130">
            <v>69889.960000000006</v>
          </cell>
        </row>
        <row r="131">
          <cell r="C131" t="str">
            <v>Homeowners</v>
          </cell>
          <cell r="E131">
            <v>40656</v>
          </cell>
          <cell r="F131">
            <v>40662</v>
          </cell>
          <cell r="G131">
            <v>40934</v>
          </cell>
          <cell r="H131">
            <v>10409.642687230875</v>
          </cell>
          <cell r="I131">
            <v>15517.29</v>
          </cell>
        </row>
        <row r="132">
          <cell r="C132" t="str">
            <v>Homeowners</v>
          </cell>
          <cell r="E132">
            <v>40642</v>
          </cell>
          <cell r="F132">
            <v>40745</v>
          </cell>
          <cell r="G132">
            <v>41513</v>
          </cell>
          <cell r="H132">
            <v>13447.490660793583</v>
          </cell>
          <cell r="I132">
            <v>17752.18</v>
          </cell>
        </row>
        <row r="133">
          <cell r="C133" t="str">
            <v>Homeowners</v>
          </cell>
          <cell r="E133">
            <v>40656</v>
          </cell>
          <cell r="F133">
            <v>40940</v>
          </cell>
          <cell r="G133">
            <v>42324</v>
          </cell>
          <cell r="H133">
            <v>56115.409171021449</v>
          </cell>
          <cell r="I133">
            <v>116758.14</v>
          </cell>
        </row>
        <row r="134">
          <cell r="C134" t="str">
            <v>Homeowners</v>
          </cell>
          <cell r="E134">
            <v>40642</v>
          </cell>
          <cell r="F134">
            <v>40832</v>
          </cell>
          <cell r="G134">
            <v>42186</v>
          </cell>
          <cell r="H134">
            <v>10275.703060321453</v>
          </cell>
          <cell r="I134">
            <v>27037.439999999999</v>
          </cell>
        </row>
        <row r="135">
          <cell r="C135" t="str">
            <v>Homeowners</v>
          </cell>
          <cell r="E135">
            <v>40661</v>
          </cell>
          <cell r="F135">
            <v>41132</v>
          </cell>
          <cell r="G135">
            <v>41418</v>
          </cell>
          <cell r="H135">
            <v>47859.419123647931</v>
          </cell>
          <cell r="I135">
            <v>0</v>
          </cell>
        </row>
        <row r="136">
          <cell r="C136" t="str">
            <v>Homeowners</v>
          </cell>
          <cell r="E136">
            <v>40637</v>
          </cell>
          <cell r="F136">
            <v>40686</v>
          </cell>
          <cell r="G136">
            <v>40772</v>
          </cell>
          <cell r="H136">
            <v>20581.412781435702</v>
          </cell>
          <cell r="I136">
            <v>20581.41</v>
          </cell>
        </row>
        <row r="137">
          <cell r="C137" t="str">
            <v>Homeowners</v>
          </cell>
          <cell r="E137">
            <v>40640</v>
          </cell>
          <cell r="F137">
            <v>41043</v>
          </cell>
          <cell r="G137">
            <v>41065</v>
          </cell>
          <cell r="H137">
            <v>64970.451869067016</v>
          </cell>
          <cell r="I137">
            <v>95852.59</v>
          </cell>
        </row>
        <row r="138">
          <cell r="C138" t="str">
            <v>Homeowners</v>
          </cell>
          <cell r="E138">
            <v>40638</v>
          </cell>
          <cell r="F138">
            <v>40932</v>
          </cell>
          <cell r="G138">
            <v>41176</v>
          </cell>
          <cell r="H138">
            <v>44693.753041730823</v>
          </cell>
          <cell r="I138">
            <v>54993.41</v>
          </cell>
        </row>
        <row r="139">
          <cell r="C139" t="str">
            <v>Homeowners</v>
          </cell>
          <cell r="E139">
            <v>40643</v>
          </cell>
          <cell r="F139">
            <v>40821</v>
          </cell>
          <cell r="G139">
            <v>41433</v>
          </cell>
          <cell r="H139">
            <v>4530.763750860754</v>
          </cell>
          <cell r="I139">
            <v>0</v>
          </cell>
        </row>
        <row r="140">
          <cell r="C140" t="str">
            <v>Homeowners</v>
          </cell>
          <cell r="E140">
            <v>40641</v>
          </cell>
          <cell r="F140">
            <v>41001</v>
          </cell>
          <cell r="G140">
            <v>41077</v>
          </cell>
          <cell r="H140">
            <v>46598.961679557615</v>
          </cell>
          <cell r="I140">
            <v>56617.440000000002</v>
          </cell>
        </row>
        <row r="141">
          <cell r="C141" t="str">
            <v>Homeowners</v>
          </cell>
          <cell r="E141">
            <v>40642</v>
          </cell>
          <cell r="F141">
            <v>40774</v>
          </cell>
          <cell r="G141">
            <v>41025</v>
          </cell>
          <cell r="H141">
            <v>18554.850707302245</v>
          </cell>
          <cell r="I141">
            <v>0</v>
          </cell>
        </row>
        <row r="142">
          <cell r="C142" t="str">
            <v>Homeowners</v>
          </cell>
          <cell r="E142">
            <v>40656</v>
          </cell>
          <cell r="F142">
            <v>40846</v>
          </cell>
          <cell r="G142">
            <v>41066</v>
          </cell>
          <cell r="H142">
            <v>51280.666951777988</v>
          </cell>
          <cell r="I142">
            <v>60652.1</v>
          </cell>
        </row>
        <row r="143">
          <cell r="C143" t="str">
            <v>Homeowners</v>
          </cell>
          <cell r="E143">
            <v>40662</v>
          </cell>
          <cell r="F143">
            <v>41021</v>
          </cell>
          <cell r="G143">
            <v>41197</v>
          </cell>
          <cell r="H143">
            <v>79263.418125936223</v>
          </cell>
          <cell r="I143">
            <v>0</v>
          </cell>
        </row>
        <row r="144">
          <cell r="C144" t="str">
            <v>Homeowners</v>
          </cell>
          <cell r="E144">
            <v>40649</v>
          </cell>
          <cell r="F144">
            <v>40662</v>
          </cell>
          <cell r="G144">
            <v>40668</v>
          </cell>
          <cell r="H144">
            <v>6919.7337507218299</v>
          </cell>
          <cell r="I144">
            <v>6919.73</v>
          </cell>
        </row>
        <row r="145">
          <cell r="C145" t="str">
            <v>Homeowners</v>
          </cell>
          <cell r="E145">
            <v>40661</v>
          </cell>
          <cell r="F145">
            <v>40783</v>
          </cell>
          <cell r="G145">
            <v>40784</v>
          </cell>
          <cell r="H145">
            <v>22495.796763622999</v>
          </cell>
          <cell r="I145">
            <v>22495.8</v>
          </cell>
        </row>
        <row r="146">
          <cell r="C146" t="str">
            <v>Homeowners</v>
          </cell>
          <cell r="E146">
            <v>40653</v>
          </cell>
          <cell r="F146">
            <v>40808</v>
          </cell>
          <cell r="G146">
            <v>42965</v>
          </cell>
          <cell r="H146">
            <v>18651.692811041616</v>
          </cell>
          <cell r="I146">
            <v>36417.56</v>
          </cell>
        </row>
        <row r="147">
          <cell r="C147" t="str">
            <v>Homeowners</v>
          </cell>
          <cell r="E147">
            <v>40643</v>
          </cell>
          <cell r="F147">
            <v>40936</v>
          </cell>
          <cell r="G147">
            <v>41125</v>
          </cell>
          <cell r="H147">
            <v>9905.3040372585492</v>
          </cell>
          <cell r="I147">
            <v>12706.54</v>
          </cell>
        </row>
        <row r="148">
          <cell r="C148" t="str">
            <v>Homeowners</v>
          </cell>
          <cell r="E148">
            <v>40642</v>
          </cell>
          <cell r="F148">
            <v>40826</v>
          </cell>
          <cell r="G148">
            <v>40888</v>
          </cell>
          <cell r="H148">
            <v>98443.091708730499</v>
          </cell>
          <cell r="I148">
            <v>98443.09</v>
          </cell>
        </row>
        <row r="149">
          <cell r="C149" t="str">
            <v>Homeowners</v>
          </cell>
          <cell r="E149">
            <v>40635</v>
          </cell>
          <cell r="F149">
            <v>40709</v>
          </cell>
          <cell r="G149">
            <v>42046</v>
          </cell>
          <cell r="H149">
            <v>78103.982528594992</v>
          </cell>
          <cell r="I149">
            <v>140864.28</v>
          </cell>
        </row>
        <row r="150">
          <cell r="C150" t="str">
            <v>Homeowners</v>
          </cell>
          <cell r="E150">
            <v>40662</v>
          </cell>
          <cell r="F150">
            <v>40996</v>
          </cell>
          <cell r="G150">
            <v>41860</v>
          </cell>
          <cell r="H150">
            <v>55273.460961004763</v>
          </cell>
          <cell r="I150">
            <v>160307.6</v>
          </cell>
        </row>
        <row r="151">
          <cell r="C151" t="str">
            <v>Homeowners</v>
          </cell>
          <cell r="E151">
            <v>40662</v>
          </cell>
          <cell r="F151">
            <v>40730</v>
          </cell>
          <cell r="G151">
            <v>41992</v>
          </cell>
          <cell r="H151">
            <v>57378.893483757034</v>
          </cell>
          <cell r="I151">
            <v>82298.929999999993</v>
          </cell>
        </row>
        <row r="152">
          <cell r="C152" t="str">
            <v>Homeowners</v>
          </cell>
          <cell r="E152">
            <v>40659</v>
          </cell>
          <cell r="F152">
            <v>40759</v>
          </cell>
          <cell r="G152">
            <v>40863</v>
          </cell>
          <cell r="H152">
            <v>10336.759554521101</v>
          </cell>
          <cell r="I152">
            <v>10336.76</v>
          </cell>
        </row>
        <row r="153">
          <cell r="C153" t="str">
            <v>Homeowners</v>
          </cell>
          <cell r="E153">
            <v>40644</v>
          </cell>
          <cell r="F153">
            <v>41459</v>
          </cell>
          <cell r="G153">
            <v>41674</v>
          </cell>
          <cell r="H153">
            <v>64642.700524562504</v>
          </cell>
          <cell r="I153">
            <v>103468.86</v>
          </cell>
        </row>
        <row r="154">
          <cell r="C154" t="str">
            <v>Homeowners</v>
          </cell>
          <cell r="E154">
            <v>40635</v>
          </cell>
          <cell r="F154">
            <v>40773</v>
          </cell>
          <cell r="G154">
            <v>40967</v>
          </cell>
          <cell r="H154">
            <v>53825.690541243064</v>
          </cell>
          <cell r="I154">
            <v>65831.94</v>
          </cell>
        </row>
        <row r="155">
          <cell r="C155" t="str">
            <v>Homeowners</v>
          </cell>
          <cell r="E155">
            <v>40657</v>
          </cell>
          <cell r="F155">
            <v>40766</v>
          </cell>
          <cell r="G155">
            <v>41701</v>
          </cell>
          <cell r="H155">
            <v>13775.500896564101</v>
          </cell>
          <cell r="I155">
            <v>15276.45</v>
          </cell>
        </row>
        <row r="156">
          <cell r="C156" t="str">
            <v>Homeowners</v>
          </cell>
          <cell r="E156">
            <v>40644</v>
          </cell>
          <cell r="F156">
            <v>40699</v>
          </cell>
          <cell r="G156">
            <v>40755</v>
          </cell>
          <cell r="H156">
            <v>4674.91268291502</v>
          </cell>
          <cell r="I156">
            <v>4674.91</v>
          </cell>
        </row>
        <row r="157">
          <cell r="C157" t="str">
            <v>Homeowners</v>
          </cell>
          <cell r="E157">
            <v>40638</v>
          </cell>
          <cell r="F157">
            <v>40665</v>
          </cell>
          <cell r="G157">
            <v>40945</v>
          </cell>
          <cell r="H157">
            <v>11390.506708057022</v>
          </cell>
          <cell r="I157">
            <v>13852.83</v>
          </cell>
        </row>
        <row r="158">
          <cell r="C158" t="str">
            <v>Homeowners</v>
          </cell>
          <cell r="E158">
            <v>40647</v>
          </cell>
          <cell r="F158">
            <v>40722</v>
          </cell>
          <cell r="G158">
            <v>40790</v>
          </cell>
          <cell r="H158">
            <v>101754.013533805</v>
          </cell>
          <cell r="I158">
            <v>101754.01</v>
          </cell>
        </row>
        <row r="159">
          <cell r="C159" t="str">
            <v>Homeowners</v>
          </cell>
          <cell r="E159">
            <v>40659</v>
          </cell>
          <cell r="F159">
            <v>40807</v>
          </cell>
          <cell r="G159">
            <v>40929</v>
          </cell>
          <cell r="H159">
            <v>3723.7255678133602</v>
          </cell>
          <cell r="I159">
            <v>4839.41</v>
          </cell>
        </row>
        <row r="160">
          <cell r="C160" t="str">
            <v>Homeowners</v>
          </cell>
          <cell r="E160">
            <v>40654</v>
          </cell>
          <cell r="F160">
            <v>41582</v>
          </cell>
          <cell r="G160">
            <v>41618</v>
          </cell>
          <cell r="H160">
            <v>11948.636628260912</v>
          </cell>
          <cell r="I160">
            <v>16706.86</v>
          </cell>
        </row>
        <row r="161">
          <cell r="C161" t="str">
            <v>Homeowners</v>
          </cell>
          <cell r="E161">
            <v>40656</v>
          </cell>
          <cell r="F161">
            <v>41133</v>
          </cell>
          <cell r="G161">
            <v>41476</v>
          </cell>
          <cell r="H161">
            <v>34676.194413207792</v>
          </cell>
          <cell r="I161">
            <v>48276.62</v>
          </cell>
        </row>
        <row r="162">
          <cell r="C162" t="str">
            <v>Homeowners</v>
          </cell>
          <cell r="E162">
            <v>40661</v>
          </cell>
          <cell r="F162">
            <v>41016</v>
          </cell>
          <cell r="G162">
            <v>41237</v>
          </cell>
          <cell r="H162">
            <v>111526.69393401359</v>
          </cell>
          <cell r="I162">
            <v>169981.37</v>
          </cell>
        </row>
        <row r="163">
          <cell r="C163" t="str">
            <v>Homeowners</v>
          </cell>
          <cell r="E163">
            <v>40669</v>
          </cell>
          <cell r="F163">
            <v>40771</v>
          </cell>
          <cell r="G163">
            <v>41082</v>
          </cell>
          <cell r="H163">
            <v>109752.31786105353</v>
          </cell>
          <cell r="I163">
            <v>129953.76</v>
          </cell>
        </row>
        <row r="164">
          <cell r="C164" t="str">
            <v>Homeowners</v>
          </cell>
          <cell r="E164">
            <v>40685</v>
          </cell>
          <cell r="F164">
            <v>40688</v>
          </cell>
          <cell r="G164">
            <v>40742</v>
          </cell>
          <cell r="H164">
            <v>134581.47932230899</v>
          </cell>
          <cell r="I164">
            <v>134581.48000000001</v>
          </cell>
        </row>
        <row r="165">
          <cell r="C165" t="str">
            <v>Homeowners</v>
          </cell>
          <cell r="E165">
            <v>40670</v>
          </cell>
          <cell r="F165">
            <v>40720</v>
          </cell>
          <cell r="G165">
            <v>41134</v>
          </cell>
          <cell r="H165">
            <v>3813.9866557663618</v>
          </cell>
          <cell r="I165">
            <v>5945.46</v>
          </cell>
        </row>
        <row r="166">
          <cell r="C166" t="str">
            <v>Homeowners</v>
          </cell>
          <cell r="E166">
            <v>40676</v>
          </cell>
          <cell r="F166">
            <v>40972</v>
          </cell>
          <cell r="G166">
            <v>41069</v>
          </cell>
          <cell r="H166">
            <v>86836.288327128961</v>
          </cell>
          <cell r="I166">
            <v>0</v>
          </cell>
        </row>
        <row r="167">
          <cell r="C167" t="str">
            <v>Homeowners</v>
          </cell>
          <cell r="E167">
            <v>40694</v>
          </cell>
          <cell r="F167">
            <v>40905</v>
          </cell>
          <cell r="G167">
            <v>41055</v>
          </cell>
          <cell r="H167">
            <v>31910.010504203085</v>
          </cell>
          <cell r="I167">
            <v>39994.11</v>
          </cell>
        </row>
        <row r="168">
          <cell r="C168" t="str">
            <v>Homeowners</v>
          </cell>
          <cell r="E168">
            <v>40680</v>
          </cell>
          <cell r="F168">
            <v>41060</v>
          </cell>
          <cell r="G168">
            <v>41107</v>
          </cell>
          <cell r="H168">
            <v>10222.911188018308</v>
          </cell>
          <cell r="I168">
            <v>13308.7</v>
          </cell>
        </row>
        <row r="169">
          <cell r="C169" t="str">
            <v>Homeowners</v>
          </cell>
          <cell r="E169">
            <v>40683</v>
          </cell>
          <cell r="F169">
            <v>40830</v>
          </cell>
          <cell r="G169">
            <v>40907</v>
          </cell>
          <cell r="H169">
            <v>5498.6798868504302</v>
          </cell>
          <cell r="I169">
            <v>5498.68</v>
          </cell>
        </row>
        <row r="170">
          <cell r="C170" t="str">
            <v>Homeowners</v>
          </cell>
          <cell r="E170">
            <v>40684</v>
          </cell>
          <cell r="F170">
            <v>40742</v>
          </cell>
          <cell r="G170">
            <v>40833</v>
          </cell>
          <cell r="H170">
            <v>58977.299172296902</v>
          </cell>
          <cell r="I170">
            <v>58977.3</v>
          </cell>
        </row>
        <row r="171">
          <cell r="C171" t="str">
            <v>Homeowners</v>
          </cell>
          <cell r="E171">
            <v>40667</v>
          </cell>
          <cell r="F171">
            <v>40772</v>
          </cell>
          <cell r="G171">
            <v>41807</v>
          </cell>
          <cell r="H171">
            <v>14014.85030633289</v>
          </cell>
          <cell r="I171">
            <v>19504.02</v>
          </cell>
        </row>
        <row r="172">
          <cell r="C172" t="str">
            <v>Homeowners</v>
          </cell>
          <cell r="E172">
            <v>40693</v>
          </cell>
          <cell r="F172">
            <v>40948</v>
          </cell>
          <cell r="G172">
            <v>41188</v>
          </cell>
          <cell r="H172">
            <v>212598.78138272694</v>
          </cell>
          <cell r="I172">
            <v>245074</v>
          </cell>
        </row>
        <row r="173">
          <cell r="C173" t="str">
            <v>Homeowners</v>
          </cell>
          <cell r="E173">
            <v>40690</v>
          </cell>
          <cell r="F173">
            <v>40837</v>
          </cell>
          <cell r="G173">
            <v>41636</v>
          </cell>
          <cell r="H173">
            <v>52076.165412729591</v>
          </cell>
          <cell r="I173">
            <v>68250.42</v>
          </cell>
        </row>
        <row r="174">
          <cell r="C174" t="str">
            <v>Homeowners</v>
          </cell>
          <cell r="E174">
            <v>40684</v>
          </cell>
          <cell r="F174">
            <v>40813</v>
          </cell>
          <cell r="G174">
            <v>40912</v>
          </cell>
          <cell r="H174">
            <v>2262.7076699337658</v>
          </cell>
          <cell r="I174">
            <v>3079.01</v>
          </cell>
        </row>
        <row r="175">
          <cell r="C175" t="str">
            <v>Homeowners</v>
          </cell>
          <cell r="E175">
            <v>40674</v>
          </cell>
          <cell r="F175">
            <v>40689</v>
          </cell>
          <cell r="G175">
            <v>41571</v>
          </cell>
          <cell r="H175">
            <v>13913.032031479335</v>
          </cell>
          <cell r="I175">
            <v>21394.52</v>
          </cell>
        </row>
        <row r="176">
          <cell r="C176" t="str">
            <v>Homeowners</v>
          </cell>
          <cell r="E176">
            <v>40669</v>
          </cell>
          <cell r="F176">
            <v>41030</v>
          </cell>
          <cell r="G176">
            <v>41843</v>
          </cell>
          <cell r="H176">
            <v>6903.3552681177625</v>
          </cell>
          <cell r="I176">
            <v>14272.37</v>
          </cell>
        </row>
        <row r="177">
          <cell r="C177" t="str">
            <v>Homeowners</v>
          </cell>
          <cell r="E177">
            <v>40671</v>
          </cell>
          <cell r="F177">
            <v>40855</v>
          </cell>
          <cell r="G177">
            <v>41430</v>
          </cell>
          <cell r="H177">
            <v>192509.21346625153</v>
          </cell>
          <cell r="I177">
            <v>266262.94</v>
          </cell>
        </row>
        <row r="178">
          <cell r="C178" t="str">
            <v>Homeowners</v>
          </cell>
          <cell r="E178">
            <v>40681</v>
          </cell>
          <cell r="F178">
            <v>40745</v>
          </cell>
          <cell r="G178">
            <v>40776</v>
          </cell>
          <cell r="H178">
            <v>40655.149563495797</v>
          </cell>
          <cell r="I178">
            <v>40655.15</v>
          </cell>
        </row>
        <row r="179">
          <cell r="C179" t="str">
            <v>Homeowners</v>
          </cell>
          <cell r="E179">
            <v>40692</v>
          </cell>
          <cell r="F179">
            <v>40780</v>
          </cell>
          <cell r="G179">
            <v>40953</v>
          </cell>
          <cell r="H179">
            <v>78742.818648509856</v>
          </cell>
          <cell r="I179">
            <v>99234.54</v>
          </cell>
        </row>
        <row r="180">
          <cell r="C180" t="str">
            <v>Homeowners</v>
          </cell>
          <cell r="E180">
            <v>40678</v>
          </cell>
          <cell r="F180">
            <v>41079</v>
          </cell>
          <cell r="G180">
            <v>42467</v>
          </cell>
          <cell r="H180">
            <v>8854.9366031586305</v>
          </cell>
          <cell r="I180">
            <v>0</v>
          </cell>
        </row>
        <row r="181">
          <cell r="C181" t="str">
            <v>Homeowners</v>
          </cell>
          <cell r="E181">
            <v>40687</v>
          </cell>
          <cell r="F181">
            <v>40813</v>
          </cell>
          <cell r="G181">
            <v>40922</v>
          </cell>
          <cell r="H181">
            <v>41392.193441845309</v>
          </cell>
          <cell r="I181">
            <v>54063.6</v>
          </cell>
        </row>
        <row r="182">
          <cell r="C182" t="str">
            <v>Homeowners</v>
          </cell>
          <cell r="E182">
            <v>40687</v>
          </cell>
          <cell r="F182">
            <v>41304</v>
          </cell>
          <cell r="G182">
            <v>42046</v>
          </cell>
          <cell r="H182">
            <v>1471.1874133818369</v>
          </cell>
          <cell r="I182">
            <v>3734.55</v>
          </cell>
        </row>
        <row r="183">
          <cell r="C183" t="str">
            <v>Homeowners</v>
          </cell>
          <cell r="E183">
            <v>40671</v>
          </cell>
          <cell r="F183">
            <v>40773</v>
          </cell>
          <cell r="G183">
            <v>41103</v>
          </cell>
          <cell r="H183">
            <v>69465.666029878921</v>
          </cell>
          <cell r="I183">
            <v>98099.89</v>
          </cell>
        </row>
        <row r="184">
          <cell r="C184" t="str">
            <v>Homeowners</v>
          </cell>
          <cell r="E184">
            <v>40694</v>
          </cell>
          <cell r="F184">
            <v>41076</v>
          </cell>
          <cell r="G184">
            <v>41885</v>
          </cell>
          <cell r="H184">
            <v>7340.7198771570511</v>
          </cell>
          <cell r="I184">
            <v>15995.53</v>
          </cell>
        </row>
        <row r="185">
          <cell r="C185" t="str">
            <v>Homeowners</v>
          </cell>
          <cell r="E185">
            <v>40692</v>
          </cell>
          <cell r="F185">
            <v>40730</v>
          </cell>
          <cell r="G185">
            <v>41576</v>
          </cell>
          <cell r="H185">
            <v>9443.5240563760653</v>
          </cell>
          <cell r="I185">
            <v>0</v>
          </cell>
        </row>
        <row r="186">
          <cell r="C186" t="str">
            <v>Homeowners</v>
          </cell>
          <cell r="E186">
            <v>40665</v>
          </cell>
          <cell r="F186">
            <v>40726</v>
          </cell>
          <cell r="G186">
            <v>40980</v>
          </cell>
          <cell r="H186">
            <v>7577.8451266880929</v>
          </cell>
          <cell r="I186">
            <v>10738.45</v>
          </cell>
        </row>
        <row r="187">
          <cell r="C187" t="str">
            <v>Homeowners</v>
          </cell>
          <cell r="E187">
            <v>40669</v>
          </cell>
          <cell r="F187">
            <v>40861</v>
          </cell>
          <cell r="G187">
            <v>40891</v>
          </cell>
          <cell r="H187">
            <v>28760.216768104601</v>
          </cell>
          <cell r="I187">
            <v>28760.22</v>
          </cell>
        </row>
        <row r="188">
          <cell r="C188" t="str">
            <v>Homeowners</v>
          </cell>
          <cell r="E188">
            <v>40677</v>
          </cell>
          <cell r="F188">
            <v>41030</v>
          </cell>
          <cell r="G188">
            <v>41095</v>
          </cell>
          <cell r="H188">
            <v>8228.844617993771</v>
          </cell>
          <cell r="I188">
            <v>9662.2199999999993</v>
          </cell>
        </row>
        <row r="189">
          <cell r="C189" t="str">
            <v>Homeowners</v>
          </cell>
          <cell r="E189">
            <v>40677</v>
          </cell>
          <cell r="F189">
            <v>40790</v>
          </cell>
          <cell r="G189">
            <v>40933</v>
          </cell>
          <cell r="H189">
            <v>1869.4891227288915</v>
          </cell>
          <cell r="I189">
            <v>2475.87</v>
          </cell>
        </row>
        <row r="190">
          <cell r="C190" t="str">
            <v>Homeowners</v>
          </cell>
          <cell r="E190">
            <v>40685</v>
          </cell>
          <cell r="F190">
            <v>40819</v>
          </cell>
          <cell r="G190">
            <v>41651</v>
          </cell>
          <cell r="H190">
            <v>86126.000328079244</v>
          </cell>
          <cell r="I190">
            <v>112289.44</v>
          </cell>
        </row>
        <row r="191">
          <cell r="C191" t="str">
            <v>Homeowners</v>
          </cell>
          <cell r="E191">
            <v>40688</v>
          </cell>
          <cell r="F191">
            <v>40942</v>
          </cell>
          <cell r="G191">
            <v>41074</v>
          </cell>
          <cell r="H191">
            <v>45729.250234283216</v>
          </cell>
          <cell r="I191">
            <v>54345.43</v>
          </cell>
        </row>
        <row r="192">
          <cell r="C192" t="str">
            <v>Homeowners</v>
          </cell>
          <cell r="E192">
            <v>40677</v>
          </cell>
          <cell r="F192">
            <v>40899</v>
          </cell>
          <cell r="G192">
            <v>41357</v>
          </cell>
          <cell r="H192">
            <v>8505.5672522153</v>
          </cell>
          <cell r="I192">
            <v>12229.78</v>
          </cell>
        </row>
        <row r="193">
          <cell r="C193" t="str">
            <v>Homeowners</v>
          </cell>
          <cell r="E193">
            <v>40694</v>
          </cell>
          <cell r="F193">
            <v>40719</v>
          </cell>
          <cell r="G193">
            <v>40857</v>
          </cell>
          <cell r="H193">
            <v>1926.13337201731</v>
          </cell>
          <cell r="I193">
            <v>1926.13</v>
          </cell>
        </row>
        <row r="194">
          <cell r="C194" t="str">
            <v>Homeowners</v>
          </cell>
          <cell r="E194">
            <v>40685</v>
          </cell>
          <cell r="F194">
            <v>40886</v>
          </cell>
          <cell r="G194">
            <v>41025</v>
          </cell>
          <cell r="H194">
            <v>28199.533837840361</v>
          </cell>
          <cell r="I194">
            <v>38582.35</v>
          </cell>
        </row>
        <row r="195">
          <cell r="C195" t="str">
            <v>Homeowners</v>
          </cell>
          <cell r="E195">
            <v>40687</v>
          </cell>
          <cell r="F195">
            <v>40858</v>
          </cell>
          <cell r="G195">
            <v>41014</v>
          </cell>
          <cell r="H195">
            <v>81661.271810382386</v>
          </cell>
          <cell r="I195">
            <v>106592.13</v>
          </cell>
        </row>
        <row r="196">
          <cell r="C196" t="str">
            <v>Homeowners</v>
          </cell>
          <cell r="E196">
            <v>40675</v>
          </cell>
          <cell r="F196">
            <v>40823</v>
          </cell>
          <cell r="G196">
            <v>40846</v>
          </cell>
          <cell r="H196">
            <v>199.147086611829</v>
          </cell>
          <cell r="I196">
            <v>199.15</v>
          </cell>
        </row>
        <row r="197">
          <cell r="C197" t="str">
            <v>Homeowners</v>
          </cell>
          <cell r="E197">
            <v>40676</v>
          </cell>
          <cell r="F197">
            <v>40859</v>
          </cell>
          <cell r="G197">
            <v>40878</v>
          </cell>
          <cell r="H197">
            <v>172901.61997157001</v>
          </cell>
          <cell r="I197">
            <v>172901.62</v>
          </cell>
        </row>
        <row r="198">
          <cell r="C198" t="str">
            <v>Homeowners</v>
          </cell>
          <cell r="E198">
            <v>40673</v>
          </cell>
          <cell r="F198">
            <v>40725</v>
          </cell>
          <cell r="G198">
            <v>41982</v>
          </cell>
          <cell r="H198">
            <v>41668.502061219609</v>
          </cell>
          <cell r="I198">
            <v>54855.01</v>
          </cell>
        </row>
        <row r="199">
          <cell r="C199" t="str">
            <v>Homeowners</v>
          </cell>
          <cell r="E199">
            <v>40680</v>
          </cell>
          <cell r="F199">
            <v>41337</v>
          </cell>
          <cell r="G199">
            <v>43089</v>
          </cell>
          <cell r="H199">
            <v>147319.81590267402</v>
          </cell>
          <cell r="I199">
            <v>173435.79</v>
          </cell>
        </row>
        <row r="200">
          <cell r="C200" t="str">
            <v>Homeowners</v>
          </cell>
          <cell r="E200">
            <v>40665</v>
          </cell>
          <cell r="F200">
            <v>41361</v>
          </cell>
          <cell r="G200">
            <v>42219</v>
          </cell>
          <cell r="H200">
            <v>122902.23185834329</v>
          </cell>
          <cell r="I200">
            <v>285524.96000000002</v>
          </cell>
        </row>
        <row r="201">
          <cell r="C201" t="str">
            <v>Homeowners</v>
          </cell>
          <cell r="E201">
            <v>40669</v>
          </cell>
          <cell r="F201">
            <v>40936</v>
          </cell>
          <cell r="G201">
            <v>42259</v>
          </cell>
          <cell r="H201">
            <v>44426.353582170566</v>
          </cell>
          <cell r="I201">
            <v>78246.009999999995</v>
          </cell>
        </row>
        <row r="202">
          <cell r="C202" t="str">
            <v>Homeowners</v>
          </cell>
          <cell r="E202">
            <v>40722</v>
          </cell>
          <cell r="F202">
            <v>41095</v>
          </cell>
          <cell r="G202">
            <v>41097</v>
          </cell>
          <cell r="H202">
            <v>424.66635918328586</v>
          </cell>
          <cell r="I202">
            <v>522.19000000000005</v>
          </cell>
        </row>
        <row r="203">
          <cell r="C203" t="str">
            <v>Homeowners</v>
          </cell>
          <cell r="E203">
            <v>40713</v>
          </cell>
          <cell r="F203">
            <v>41116</v>
          </cell>
          <cell r="G203">
            <v>43704</v>
          </cell>
          <cell r="H203">
            <v>13336.015964535878</v>
          </cell>
          <cell r="I203">
            <v>18625.07</v>
          </cell>
        </row>
        <row r="204">
          <cell r="C204" t="str">
            <v>Homeowners</v>
          </cell>
          <cell r="E204">
            <v>40705</v>
          </cell>
          <cell r="F204">
            <v>40800</v>
          </cell>
          <cell r="G204">
            <v>41805</v>
          </cell>
          <cell r="H204">
            <v>38449.80996379818</v>
          </cell>
          <cell r="I204">
            <v>51966.68</v>
          </cell>
        </row>
        <row r="205">
          <cell r="C205" t="str">
            <v>Homeowners</v>
          </cell>
          <cell r="E205">
            <v>40723</v>
          </cell>
          <cell r="F205">
            <v>41035</v>
          </cell>
          <cell r="G205">
            <v>41115</v>
          </cell>
          <cell r="H205">
            <v>82151.069509799316</v>
          </cell>
          <cell r="I205">
            <v>99831.87</v>
          </cell>
        </row>
        <row r="206">
          <cell r="C206" t="str">
            <v>Homeowners</v>
          </cell>
          <cell r="E206">
            <v>40719</v>
          </cell>
          <cell r="F206">
            <v>41235</v>
          </cell>
          <cell r="G206">
            <v>41527</v>
          </cell>
          <cell r="H206">
            <v>64082.18004825629</v>
          </cell>
          <cell r="I206">
            <v>98043.75</v>
          </cell>
        </row>
        <row r="207">
          <cell r="C207" t="str">
            <v>Homeowners</v>
          </cell>
          <cell r="E207">
            <v>40703</v>
          </cell>
          <cell r="F207">
            <v>40727</v>
          </cell>
          <cell r="G207">
            <v>40921</v>
          </cell>
          <cell r="H207">
            <v>91018.214433503381</v>
          </cell>
          <cell r="I207">
            <v>108147.52</v>
          </cell>
        </row>
        <row r="208">
          <cell r="C208" t="str">
            <v>Homeowners</v>
          </cell>
          <cell r="E208">
            <v>40713</v>
          </cell>
          <cell r="F208">
            <v>40725</v>
          </cell>
          <cell r="G208">
            <v>41317</v>
          </cell>
          <cell r="H208">
            <v>18093.971993123727</v>
          </cell>
          <cell r="I208">
            <v>27818.47</v>
          </cell>
        </row>
        <row r="209">
          <cell r="C209" t="str">
            <v>Homeowners</v>
          </cell>
          <cell r="E209">
            <v>40706</v>
          </cell>
          <cell r="F209">
            <v>40876</v>
          </cell>
          <cell r="G209">
            <v>41083</v>
          </cell>
          <cell r="H209">
            <v>81.944120635088993</v>
          </cell>
          <cell r="I209">
            <v>107.09</v>
          </cell>
        </row>
        <row r="210">
          <cell r="C210" t="str">
            <v>Homeowners</v>
          </cell>
          <cell r="E210">
            <v>40709</v>
          </cell>
          <cell r="F210">
            <v>40884</v>
          </cell>
          <cell r="G210">
            <v>41804</v>
          </cell>
          <cell r="H210">
            <v>24197.25894733128</v>
          </cell>
          <cell r="I210">
            <v>0</v>
          </cell>
        </row>
        <row r="211">
          <cell r="C211" t="str">
            <v>Homeowners</v>
          </cell>
          <cell r="E211">
            <v>40703</v>
          </cell>
          <cell r="F211">
            <v>41295</v>
          </cell>
          <cell r="G211">
            <v>41745</v>
          </cell>
          <cell r="H211">
            <v>1879.0038835625492</v>
          </cell>
          <cell r="I211">
            <v>3266.53</v>
          </cell>
        </row>
        <row r="212">
          <cell r="C212" t="str">
            <v>Homeowners</v>
          </cell>
          <cell r="E212">
            <v>40722</v>
          </cell>
          <cell r="F212">
            <v>40768</v>
          </cell>
          <cell r="G212">
            <v>41034</v>
          </cell>
          <cell r="H212">
            <v>19897.789053245036</v>
          </cell>
          <cell r="I212">
            <v>24589.71</v>
          </cell>
        </row>
        <row r="213">
          <cell r="C213" t="str">
            <v>Homeowners</v>
          </cell>
          <cell r="E213">
            <v>40695</v>
          </cell>
          <cell r="F213">
            <v>40761</v>
          </cell>
          <cell r="G213">
            <v>41222</v>
          </cell>
          <cell r="H213">
            <v>49836.011886906017</v>
          </cell>
          <cell r="I213">
            <v>61635.29</v>
          </cell>
        </row>
        <row r="214">
          <cell r="C214" t="str">
            <v>Homeowners</v>
          </cell>
          <cell r="E214">
            <v>40719</v>
          </cell>
          <cell r="F214">
            <v>40728</v>
          </cell>
          <cell r="G214">
            <v>40809</v>
          </cell>
          <cell r="H214">
            <v>26085.222161869598</v>
          </cell>
          <cell r="I214">
            <v>26085.22</v>
          </cell>
        </row>
        <row r="215">
          <cell r="C215" t="str">
            <v>Homeowners</v>
          </cell>
          <cell r="E215">
            <v>40721</v>
          </cell>
          <cell r="F215">
            <v>40932</v>
          </cell>
          <cell r="G215">
            <v>41304</v>
          </cell>
          <cell r="H215">
            <v>60950.704066558646</v>
          </cell>
          <cell r="I215">
            <v>0</v>
          </cell>
        </row>
        <row r="216">
          <cell r="C216" t="str">
            <v>Homeowners</v>
          </cell>
          <cell r="E216">
            <v>40708</v>
          </cell>
          <cell r="F216">
            <v>40740</v>
          </cell>
          <cell r="G216">
            <v>40800</v>
          </cell>
          <cell r="H216">
            <v>34949.097575196502</v>
          </cell>
          <cell r="I216">
            <v>34949.1</v>
          </cell>
        </row>
        <row r="217">
          <cell r="C217" t="str">
            <v>Homeowners</v>
          </cell>
          <cell r="E217">
            <v>40696</v>
          </cell>
          <cell r="F217">
            <v>40804</v>
          </cell>
          <cell r="G217">
            <v>41478</v>
          </cell>
          <cell r="H217">
            <v>38988.313532286542</v>
          </cell>
          <cell r="I217">
            <v>0</v>
          </cell>
        </row>
        <row r="218">
          <cell r="C218" t="str">
            <v>Homeowners</v>
          </cell>
          <cell r="E218">
            <v>40716</v>
          </cell>
          <cell r="F218">
            <v>40851</v>
          </cell>
          <cell r="G218">
            <v>41125</v>
          </cell>
          <cell r="H218">
            <v>87781.813551370462</v>
          </cell>
          <cell r="I218">
            <v>115484.21</v>
          </cell>
        </row>
        <row r="219">
          <cell r="C219" t="str">
            <v>Homeowners</v>
          </cell>
          <cell r="E219">
            <v>40701</v>
          </cell>
          <cell r="F219">
            <v>40735</v>
          </cell>
          <cell r="G219">
            <v>40907</v>
          </cell>
          <cell r="H219">
            <v>95349.762613342202</v>
          </cell>
          <cell r="I219">
            <v>95349.759999999995</v>
          </cell>
        </row>
        <row r="220">
          <cell r="C220" t="str">
            <v>Homeowners</v>
          </cell>
          <cell r="E220">
            <v>40709</v>
          </cell>
          <cell r="F220">
            <v>41188</v>
          </cell>
          <cell r="G220">
            <v>41400</v>
          </cell>
          <cell r="H220">
            <v>31493.884711689523</v>
          </cell>
          <cell r="I220">
            <v>0</v>
          </cell>
        </row>
        <row r="221">
          <cell r="C221" t="str">
            <v>Homeowners</v>
          </cell>
          <cell r="E221">
            <v>40699</v>
          </cell>
          <cell r="F221">
            <v>40706</v>
          </cell>
          <cell r="G221">
            <v>41112</v>
          </cell>
          <cell r="H221">
            <v>29790.63297449419</v>
          </cell>
          <cell r="I221">
            <v>36307.410000000003</v>
          </cell>
        </row>
        <row r="222">
          <cell r="C222" t="str">
            <v>Homeowners</v>
          </cell>
          <cell r="E222">
            <v>40704</v>
          </cell>
          <cell r="F222">
            <v>40928</v>
          </cell>
          <cell r="G222">
            <v>41353</v>
          </cell>
          <cell r="H222">
            <v>123145.73233251795</v>
          </cell>
          <cell r="I222">
            <v>0</v>
          </cell>
        </row>
        <row r="223">
          <cell r="C223" t="str">
            <v>Homeowners</v>
          </cell>
          <cell r="E223">
            <v>40695</v>
          </cell>
          <cell r="F223">
            <v>40974</v>
          </cell>
          <cell r="G223">
            <v>41132</v>
          </cell>
          <cell r="H223">
            <v>16230.94810388897</v>
          </cell>
          <cell r="I223">
            <v>20710.259999999998</v>
          </cell>
        </row>
        <row r="224">
          <cell r="C224" t="str">
            <v>Homeowners</v>
          </cell>
          <cell r="E224">
            <v>40702</v>
          </cell>
          <cell r="F224">
            <v>41437</v>
          </cell>
          <cell r="G224">
            <v>41966</v>
          </cell>
          <cell r="H224">
            <v>38456.096391204934</v>
          </cell>
          <cell r="I224">
            <v>119479.65</v>
          </cell>
        </row>
        <row r="225">
          <cell r="C225" t="str">
            <v>Homeowners</v>
          </cell>
          <cell r="E225">
            <v>40719</v>
          </cell>
          <cell r="F225">
            <v>40779</v>
          </cell>
          <cell r="G225">
            <v>41284</v>
          </cell>
          <cell r="H225">
            <v>51711.569765999309</v>
          </cell>
          <cell r="I225">
            <v>0</v>
          </cell>
        </row>
        <row r="226">
          <cell r="C226" t="str">
            <v>Homeowners</v>
          </cell>
          <cell r="E226">
            <v>40724</v>
          </cell>
          <cell r="F226">
            <v>41095</v>
          </cell>
          <cell r="G226">
            <v>41367</v>
          </cell>
          <cell r="H226">
            <v>179332.39923373141</v>
          </cell>
          <cell r="I226">
            <v>253784.12</v>
          </cell>
        </row>
        <row r="227">
          <cell r="C227" t="str">
            <v>Homeowners</v>
          </cell>
          <cell r="E227">
            <v>40705</v>
          </cell>
          <cell r="F227">
            <v>40789</v>
          </cell>
          <cell r="G227">
            <v>41114</v>
          </cell>
          <cell r="H227">
            <v>80027.55102737913</v>
          </cell>
          <cell r="I227">
            <v>0</v>
          </cell>
        </row>
        <row r="228">
          <cell r="C228" t="str">
            <v>Homeowners</v>
          </cell>
          <cell r="E228">
            <v>40723</v>
          </cell>
          <cell r="F228">
            <v>41314</v>
          </cell>
          <cell r="G228">
            <v>42126</v>
          </cell>
          <cell r="H228">
            <v>22140.60954650844</v>
          </cell>
          <cell r="I228">
            <v>59706.87</v>
          </cell>
        </row>
        <row r="229">
          <cell r="C229" t="str">
            <v>Homeowners</v>
          </cell>
          <cell r="E229">
            <v>40720</v>
          </cell>
          <cell r="F229">
            <v>40842</v>
          </cell>
          <cell r="G229">
            <v>40902</v>
          </cell>
          <cell r="H229">
            <v>10140.619914507801</v>
          </cell>
          <cell r="I229">
            <v>10140.620000000001</v>
          </cell>
        </row>
        <row r="230">
          <cell r="C230" t="str">
            <v>Homeowners</v>
          </cell>
          <cell r="E230">
            <v>40720</v>
          </cell>
          <cell r="F230">
            <v>40746</v>
          </cell>
          <cell r="G230">
            <v>41359</v>
          </cell>
          <cell r="H230">
            <v>23021.449633858057</v>
          </cell>
          <cell r="I230">
            <v>33247.67</v>
          </cell>
        </row>
        <row r="231">
          <cell r="C231" t="str">
            <v>Homeowners</v>
          </cell>
          <cell r="E231">
            <v>40696</v>
          </cell>
          <cell r="F231">
            <v>41025</v>
          </cell>
          <cell r="G231">
            <v>42160</v>
          </cell>
          <cell r="H231">
            <v>3266.4624211644277</v>
          </cell>
          <cell r="I231">
            <v>8520.44</v>
          </cell>
        </row>
        <row r="232">
          <cell r="C232" t="str">
            <v>Homeowners</v>
          </cell>
          <cell r="E232">
            <v>40704</v>
          </cell>
          <cell r="F232">
            <v>40815</v>
          </cell>
          <cell r="G232">
            <v>41142</v>
          </cell>
          <cell r="H232">
            <v>72962.740202223606</v>
          </cell>
          <cell r="I232">
            <v>0</v>
          </cell>
        </row>
        <row r="233">
          <cell r="C233" t="str">
            <v>Homeowners</v>
          </cell>
          <cell r="E233">
            <v>40716</v>
          </cell>
          <cell r="F233">
            <v>40890</v>
          </cell>
          <cell r="G233">
            <v>42424</v>
          </cell>
          <cell r="H233">
            <v>48139.984921403047</v>
          </cell>
          <cell r="I233">
            <v>98307.6</v>
          </cell>
        </row>
        <row r="234">
          <cell r="C234" t="str">
            <v>Homeowners</v>
          </cell>
          <cell r="E234">
            <v>40713</v>
          </cell>
          <cell r="F234">
            <v>41029</v>
          </cell>
          <cell r="G234">
            <v>41239</v>
          </cell>
          <cell r="H234">
            <v>51107.883510133965</v>
          </cell>
          <cell r="I234">
            <v>64361.8</v>
          </cell>
        </row>
        <row r="235">
          <cell r="C235" t="str">
            <v>Homeowners</v>
          </cell>
          <cell r="E235">
            <v>40723</v>
          </cell>
          <cell r="F235">
            <v>40869</v>
          </cell>
          <cell r="G235">
            <v>41263</v>
          </cell>
          <cell r="H235">
            <v>89721.692909408404</v>
          </cell>
          <cell r="I235">
            <v>115638.42</v>
          </cell>
        </row>
        <row r="236">
          <cell r="C236" t="str">
            <v>Homeowners</v>
          </cell>
          <cell r="E236">
            <v>40713</v>
          </cell>
          <cell r="F236">
            <v>40917</v>
          </cell>
          <cell r="G236">
            <v>40921</v>
          </cell>
          <cell r="H236">
            <v>15428.056757433364</v>
          </cell>
          <cell r="I236">
            <v>21184.37</v>
          </cell>
        </row>
        <row r="237">
          <cell r="C237" t="str">
            <v>Homeowners</v>
          </cell>
          <cell r="E237">
            <v>40711</v>
          </cell>
          <cell r="F237">
            <v>40765</v>
          </cell>
          <cell r="G237">
            <v>41216</v>
          </cell>
          <cell r="H237">
            <v>7186.2647162299918</v>
          </cell>
          <cell r="I237">
            <v>0</v>
          </cell>
        </row>
        <row r="238">
          <cell r="C238" t="str">
            <v>Homeowners</v>
          </cell>
          <cell r="E238">
            <v>40717</v>
          </cell>
          <cell r="F238">
            <v>40998</v>
          </cell>
          <cell r="G238">
            <v>41193</v>
          </cell>
          <cell r="H238">
            <v>6676.3592567746809</v>
          </cell>
          <cell r="I238">
            <v>7768.48</v>
          </cell>
        </row>
        <row r="239">
          <cell r="C239" t="str">
            <v>Homeowners</v>
          </cell>
          <cell r="E239">
            <v>40720</v>
          </cell>
          <cell r="F239">
            <v>40749</v>
          </cell>
          <cell r="G239">
            <v>41028</v>
          </cell>
          <cell r="H239">
            <v>4083.5390262577985</v>
          </cell>
          <cell r="I239">
            <v>4866.38</v>
          </cell>
        </row>
        <row r="240">
          <cell r="C240" t="str">
            <v>Homeowners</v>
          </cell>
          <cell r="E240">
            <v>40720</v>
          </cell>
          <cell r="F240">
            <v>40978</v>
          </cell>
          <cell r="G240">
            <v>41277</v>
          </cell>
          <cell r="H240">
            <v>9048.2743082538109</v>
          </cell>
          <cell r="I240">
            <v>11689.5</v>
          </cell>
        </row>
        <row r="241">
          <cell r="C241" t="str">
            <v>Homeowners</v>
          </cell>
          <cell r="E241">
            <v>40710</v>
          </cell>
          <cell r="F241">
            <v>40714</v>
          </cell>
          <cell r="G241">
            <v>41044</v>
          </cell>
          <cell r="H241">
            <v>694.37568009366862</v>
          </cell>
          <cell r="I241">
            <v>995.38</v>
          </cell>
        </row>
        <row r="242">
          <cell r="C242" t="str">
            <v>Homeowners</v>
          </cell>
          <cell r="E242">
            <v>40710</v>
          </cell>
          <cell r="F242">
            <v>40844</v>
          </cell>
          <cell r="G242">
            <v>40873</v>
          </cell>
          <cell r="H242">
            <v>95995.993115396501</v>
          </cell>
          <cell r="I242">
            <v>95995.99</v>
          </cell>
        </row>
        <row r="243">
          <cell r="C243" t="str">
            <v>Homeowners</v>
          </cell>
          <cell r="E243">
            <v>40727</v>
          </cell>
          <cell r="F243">
            <v>40983</v>
          </cell>
          <cell r="G243">
            <v>41043</v>
          </cell>
          <cell r="H243">
            <v>28021.916996255561</v>
          </cell>
          <cell r="I243">
            <v>35047.660000000003</v>
          </cell>
        </row>
        <row r="244">
          <cell r="C244" t="str">
            <v>Homeowners</v>
          </cell>
          <cell r="E244">
            <v>40727</v>
          </cell>
          <cell r="F244">
            <v>40828</v>
          </cell>
          <cell r="G244">
            <v>41010</v>
          </cell>
          <cell r="H244">
            <v>31069.957497344334</v>
          </cell>
          <cell r="I244">
            <v>41100.81</v>
          </cell>
        </row>
        <row r="245">
          <cell r="C245" t="str">
            <v>Homeowners</v>
          </cell>
          <cell r="E245">
            <v>40741</v>
          </cell>
          <cell r="F245">
            <v>41139</v>
          </cell>
          <cell r="G245">
            <v>41864</v>
          </cell>
          <cell r="H245">
            <v>13183.267278453573</v>
          </cell>
          <cell r="I245">
            <v>34625.22</v>
          </cell>
        </row>
        <row r="246">
          <cell r="C246" t="str">
            <v>Homeowners</v>
          </cell>
          <cell r="E246">
            <v>40733</v>
          </cell>
          <cell r="F246">
            <v>40793</v>
          </cell>
          <cell r="G246">
            <v>41370</v>
          </cell>
          <cell r="H246">
            <v>268632.37247157044</v>
          </cell>
          <cell r="I246">
            <v>0</v>
          </cell>
        </row>
        <row r="247">
          <cell r="C247" t="str">
            <v>Homeowners</v>
          </cell>
          <cell r="E247">
            <v>40734</v>
          </cell>
          <cell r="F247">
            <v>40747</v>
          </cell>
          <cell r="G247">
            <v>40938</v>
          </cell>
          <cell r="H247">
            <v>31344.611622717133</v>
          </cell>
          <cell r="I247">
            <v>45957.53</v>
          </cell>
        </row>
        <row r="248">
          <cell r="C248" t="str">
            <v>Homeowners</v>
          </cell>
          <cell r="E248">
            <v>40728</v>
          </cell>
          <cell r="F248">
            <v>40904</v>
          </cell>
          <cell r="G248">
            <v>41323</v>
          </cell>
          <cell r="H248">
            <v>48070.012162930623</v>
          </cell>
          <cell r="I248">
            <v>67275.98</v>
          </cell>
        </row>
        <row r="249">
          <cell r="C249" t="str">
            <v>Homeowners</v>
          </cell>
          <cell r="E249">
            <v>40748</v>
          </cell>
          <cell r="F249">
            <v>40916</v>
          </cell>
          <cell r="G249">
            <v>41496</v>
          </cell>
          <cell r="H249">
            <v>75603.669323502152</v>
          </cell>
          <cell r="I249">
            <v>109937.57</v>
          </cell>
        </row>
        <row r="250">
          <cell r="C250" t="str">
            <v>Homeowners</v>
          </cell>
          <cell r="E250">
            <v>40740</v>
          </cell>
          <cell r="F250">
            <v>40806</v>
          </cell>
          <cell r="G250">
            <v>41124</v>
          </cell>
          <cell r="H250">
            <v>10441.033065011799</v>
          </cell>
          <cell r="I250">
            <v>0</v>
          </cell>
        </row>
        <row r="251">
          <cell r="C251" t="str">
            <v>Homeowners</v>
          </cell>
          <cell r="E251">
            <v>40743</v>
          </cell>
          <cell r="F251">
            <v>40891</v>
          </cell>
          <cell r="G251">
            <v>41507</v>
          </cell>
          <cell r="H251">
            <v>16041.517981149012</v>
          </cell>
          <cell r="I251">
            <v>23174.67</v>
          </cell>
        </row>
        <row r="252">
          <cell r="C252" t="str">
            <v>Homeowners</v>
          </cell>
          <cell r="E252">
            <v>40731</v>
          </cell>
          <cell r="F252">
            <v>41215</v>
          </cell>
          <cell r="G252">
            <v>41542</v>
          </cell>
          <cell r="H252">
            <v>53090.723250027484</v>
          </cell>
          <cell r="I252">
            <v>0</v>
          </cell>
        </row>
        <row r="253">
          <cell r="C253" t="str">
            <v>Homeowners</v>
          </cell>
          <cell r="E253">
            <v>40747</v>
          </cell>
          <cell r="F253">
            <v>40904</v>
          </cell>
          <cell r="G253">
            <v>41067</v>
          </cell>
          <cell r="H253">
            <v>45669.682698205957</v>
          </cell>
          <cell r="I253">
            <v>60096.4</v>
          </cell>
        </row>
        <row r="254">
          <cell r="C254" t="str">
            <v>Homeowners</v>
          </cell>
          <cell r="E254">
            <v>40734</v>
          </cell>
          <cell r="F254">
            <v>41009</v>
          </cell>
          <cell r="G254">
            <v>41917</v>
          </cell>
          <cell r="H254">
            <v>11750.303342650921</v>
          </cell>
          <cell r="I254">
            <v>19295.05</v>
          </cell>
        </row>
        <row r="255">
          <cell r="C255" t="str">
            <v>Homeowners</v>
          </cell>
          <cell r="E255">
            <v>40741</v>
          </cell>
          <cell r="F255">
            <v>40845</v>
          </cell>
          <cell r="G255">
            <v>41085</v>
          </cell>
          <cell r="H255">
            <v>13347.807518081085</v>
          </cell>
          <cell r="I255">
            <v>18501.349999999999</v>
          </cell>
        </row>
        <row r="256">
          <cell r="C256" t="str">
            <v>Homeowners</v>
          </cell>
          <cell r="E256">
            <v>40727</v>
          </cell>
          <cell r="F256">
            <v>41223</v>
          </cell>
          <cell r="G256">
            <v>41635</v>
          </cell>
          <cell r="H256">
            <v>38877.078840923226</v>
          </cell>
          <cell r="I256">
            <v>0</v>
          </cell>
        </row>
        <row r="257">
          <cell r="C257" t="str">
            <v>Homeowners</v>
          </cell>
          <cell r="E257">
            <v>40732</v>
          </cell>
          <cell r="F257">
            <v>40831</v>
          </cell>
          <cell r="G257">
            <v>42463</v>
          </cell>
          <cell r="H257">
            <v>57087.980911215236</v>
          </cell>
          <cell r="I257">
            <v>149647.69</v>
          </cell>
        </row>
        <row r="258">
          <cell r="C258" t="str">
            <v>Homeowners</v>
          </cell>
          <cell r="E258">
            <v>40753</v>
          </cell>
          <cell r="F258">
            <v>40771</v>
          </cell>
          <cell r="G258">
            <v>40952</v>
          </cell>
          <cell r="H258">
            <v>14655.477583492726</v>
          </cell>
          <cell r="I258">
            <v>19860.84</v>
          </cell>
        </row>
        <row r="259">
          <cell r="C259" t="str">
            <v>Homeowners</v>
          </cell>
          <cell r="E259">
            <v>40744</v>
          </cell>
          <cell r="F259">
            <v>41087</v>
          </cell>
          <cell r="G259">
            <v>41939</v>
          </cell>
          <cell r="H259">
            <v>12942.860170845111</v>
          </cell>
          <cell r="I259">
            <v>0</v>
          </cell>
        </row>
        <row r="260">
          <cell r="C260" t="str">
            <v>Homeowners</v>
          </cell>
          <cell r="E260">
            <v>40729</v>
          </cell>
          <cell r="F260">
            <v>41138</v>
          </cell>
          <cell r="G260">
            <v>41202</v>
          </cell>
          <cell r="H260">
            <v>10205.947168141849</v>
          </cell>
          <cell r="I260">
            <v>12771.43</v>
          </cell>
        </row>
        <row r="261">
          <cell r="C261" t="str">
            <v>Homeowners</v>
          </cell>
          <cell r="E261">
            <v>40751</v>
          </cell>
          <cell r="F261">
            <v>41419</v>
          </cell>
          <cell r="G261">
            <v>41439</v>
          </cell>
          <cell r="H261">
            <v>1705.7379231749439</v>
          </cell>
          <cell r="I261">
            <v>2097.7800000000002</v>
          </cell>
        </row>
        <row r="262">
          <cell r="C262" t="str">
            <v>Homeowners</v>
          </cell>
          <cell r="E262">
            <v>40749</v>
          </cell>
          <cell r="F262">
            <v>41506</v>
          </cell>
          <cell r="G262">
            <v>41772</v>
          </cell>
          <cell r="H262">
            <v>19633.686604567571</v>
          </cell>
          <cell r="I262">
            <v>36902.639999999999</v>
          </cell>
        </row>
        <row r="263">
          <cell r="C263" t="str">
            <v>Homeowners</v>
          </cell>
          <cell r="E263">
            <v>40745</v>
          </cell>
          <cell r="F263">
            <v>41284</v>
          </cell>
          <cell r="G263">
            <v>41637</v>
          </cell>
          <cell r="H263">
            <v>58008.397129202007</v>
          </cell>
          <cell r="I263">
            <v>86016.7</v>
          </cell>
        </row>
        <row r="264">
          <cell r="C264" t="str">
            <v>Homeowners</v>
          </cell>
          <cell r="E264">
            <v>40731</v>
          </cell>
          <cell r="F264">
            <v>40873</v>
          </cell>
          <cell r="G264">
            <v>41081</v>
          </cell>
          <cell r="H264">
            <v>10683.701308207856</v>
          </cell>
          <cell r="I264">
            <v>12153.89</v>
          </cell>
        </row>
        <row r="265">
          <cell r="C265" t="str">
            <v>Homeowners</v>
          </cell>
          <cell r="E265">
            <v>40728</v>
          </cell>
          <cell r="F265">
            <v>40742</v>
          </cell>
          <cell r="G265">
            <v>41049</v>
          </cell>
          <cell r="H265">
            <v>46839.357471068106</v>
          </cell>
          <cell r="I265">
            <v>56816.86</v>
          </cell>
        </row>
        <row r="266">
          <cell r="C266" t="str">
            <v>Homeowners</v>
          </cell>
          <cell r="E266">
            <v>40752</v>
          </cell>
          <cell r="F266">
            <v>40931</v>
          </cell>
          <cell r="G266">
            <v>42746</v>
          </cell>
          <cell r="H266">
            <v>24501.195652655919</v>
          </cell>
          <cell r="I266">
            <v>0</v>
          </cell>
        </row>
        <row r="267">
          <cell r="C267" t="str">
            <v>Homeowners</v>
          </cell>
          <cell r="E267">
            <v>40744</v>
          </cell>
          <cell r="F267">
            <v>40810</v>
          </cell>
          <cell r="G267">
            <v>40963</v>
          </cell>
          <cell r="H267">
            <v>20779.564736387802</v>
          </cell>
          <cell r="I267">
            <v>25644.87</v>
          </cell>
        </row>
        <row r="268">
          <cell r="C268" t="str">
            <v>Homeowners</v>
          </cell>
          <cell r="E268">
            <v>40746</v>
          </cell>
          <cell r="F268">
            <v>40982</v>
          </cell>
          <cell r="G268">
            <v>41622</v>
          </cell>
          <cell r="H268">
            <v>15975.754522626097</v>
          </cell>
          <cell r="I268">
            <v>21586.53</v>
          </cell>
        </row>
        <row r="269">
          <cell r="C269" t="str">
            <v>Homeowners</v>
          </cell>
          <cell r="E269">
            <v>40746</v>
          </cell>
          <cell r="F269">
            <v>40776</v>
          </cell>
          <cell r="G269">
            <v>40902</v>
          </cell>
          <cell r="H269">
            <v>13030.333241906201</v>
          </cell>
          <cell r="I269">
            <v>13030.33</v>
          </cell>
        </row>
        <row r="270">
          <cell r="C270" t="str">
            <v>Homeowners</v>
          </cell>
          <cell r="E270">
            <v>40740</v>
          </cell>
          <cell r="F270">
            <v>40831</v>
          </cell>
          <cell r="G270">
            <v>42252</v>
          </cell>
          <cell r="H270">
            <v>3241.5567491206862</v>
          </cell>
          <cell r="I270">
            <v>5164.3900000000003</v>
          </cell>
        </row>
        <row r="271">
          <cell r="C271" t="str">
            <v>Homeowners</v>
          </cell>
          <cell r="E271">
            <v>40732</v>
          </cell>
          <cell r="F271">
            <v>41012</v>
          </cell>
          <cell r="G271">
            <v>41865</v>
          </cell>
          <cell r="H271">
            <v>70574.438010419268</v>
          </cell>
          <cell r="I271">
            <v>0</v>
          </cell>
        </row>
        <row r="272">
          <cell r="C272" t="str">
            <v>Homeowners</v>
          </cell>
          <cell r="E272">
            <v>40752</v>
          </cell>
          <cell r="F272">
            <v>40787</v>
          </cell>
          <cell r="G272">
            <v>40845</v>
          </cell>
          <cell r="H272">
            <v>111161.53769696</v>
          </cell>
          <cell r="I272">
            <v>111161.54</v>
          </cell>
        </row>
        <row r="273">
          <cell r="C273" t="str">
            <v>Homeowners</v>
          </cell>
          <cell r="E273">
            <v>40752</v>
          </cell>
          <cell r="F273">
            <v>40897</v>
          </cell>
          <cell r="G273">
            <v>43191</v>
          </cell>
          <cell r="H273">
            <v>87397.899864697392</v>
          </cell>
          <cell r="I273">
            <v>0</v>
          </cell>
        </row>
        <row r="274">
          <cell r="C274" t="str">
            <v>Homeowners</v>
          </cell>
          <cell r="E274">
            <v>40732</v>
          </cell>
          <cell r="F274">
            <v>41442</v>
          </cell>
          <cell r="G274">
            <v>42732</v>
          </cell>
          <cell r="H274">
            <v>122498.11760413324</v>
          </cell>
          <cell r="I274">
            <v>184018.58</v>
          </cell>
        </row>
        <row r="275">
          <cell r="C275" t="str">
            <v>Homeowners</v>
          </cell>
          <cell r="E275">
            <v>40746</v>
          </cell>
          <cell r="F275">
            <v>40978</v>
          </cell>
          <cell r="G275">
            <v>41977</v>
          </cell>
          <cell r="H275">
            <v>4697.0854215011568</v>
          </cell>
          <cell r="I275">
            <v>6062.46</v>
          </cell>
        </row>
        <row r="276">
          <cell r="C276" t="str">
            <v>Homeowners</v>
          </cell>
          <cell r="E276">
            <v>40746</v>
          </cell>
          <cell r="F276">
            <v>40962</v>
          </cell>
          <cell r="G276">
            <v>40995</v>
          </cell>
          <cell r="H276">
            <v>13406.509064995154</v>
          </cell>
          <cell r="I276">
            <v>20068.27</v>
          </cell>
        </row>
        <row r="277">
          <cell r="C277" t="str">
            <v>Homeowners</v>
          </cell>
          <cell r="E277">
            <v>40741</v>
          </cell>
          <cell r="F277">
            <v>41249</v>
          </cell>
          <cell r="G277">
            <v>41864</v>
          </cell>
          <cell r="H277">
            <v>39624.204210628661</v>
          </cell>
          <cell r="I277">
            <v>74644.009999999995</v>
          </cell>
        </row>
        <row r="278">
          <cell r="C278" t="str">
            <v>Homeowners</v>
          </cell>
          <cell r="E278">
            <v>40728</v>
          </cell>
          <cell r="F278">
            <v>41011</v>
          </cell>
          <cell r="G278">
            <v>41463</v>
          </cell>
          <cell r="H278">
            <v>38567.913835777494</v>
          </cell>
          <cell r="I278">
            <v>49124.13</v>
          </cell>
        </row>
        <row r="279">
          <cell r="C279" t="str">
            <v>Homeowners</v>
          </cell>
          <cell r="E279">
            <v>40740</v>
          </cell>
          <cell r="F279">
            <v>40977</v>
          </cell>
          <cell r="G279">
            <v>41933</v>
          </cell>
          <cell r="H279">
            <v>14622.926782047276</v>
          </cell>
          <cell r="I279">
            <v>37017.629999999997</v>
          </cell>
        </row>
        <row r="280">
          <cell r="C280" t="str">
            <v>Homeowners</v>
          </cell>
          <cell r="E280">
            <v>40750</v>
          </cell>
          <cell r="F280">
            <v>40882</v>
          </cell>
          <cell r="G280">
            <v>40911</v>
          </cell>
          <cell r="H280">
            <v>54552.849290661397</v>
          </cell>
          <cell r="I280">
            <v>78198.490000000005</v>
          </cell>
        </row>
        <row r="281">
          <cell r="C281" t="str">
            <v>Homeowners</v>
          </cell>
          <cell r="E281">
            <v>40740</v>
          </cell>
          <cell r="F281">
            <v>41839</v>
          </cell>
          <cell r="G281">
            <v>41924</v>
          </cell>
          <cell r="H281">
            <v>6923.7595391612876</v>
          </cell>
          <cell r="I281">
            <v>13114.67</v>
          </cell>
        </row>
        <row r="282">
          <cell r="C282" t="str">
            <v>Homeowners</v>
          </cell>
          <cell r="E282">
            <v>40742</v>
          </cell>
          <cell r="F282">
            <v>40926</v>
          </cell>
          <cell r="G282">
            <v>41147</v>
          </cell>
          <cell r="H282">
            <v>75342.704621463577</v>
          </cell>
          <cell r="I282">
            <v>111534.29</v>
          </cell>
        </row>
        <row r="283">
          <cell r="C283" t="str">
            <v>Homeowners</v>
          </cell>
          <cell r="E283">
            <v>40729</v>
          </cell>
          <cell r="F283">
            <v>40971</v>
          </cell>
          <cell r="G283">
            <v>41137</v>
          </cell>
          <cell r="H283">
            <v>24149.661828014483</v>
          </cell>
          <cell r="I283">
            <v>34566.71</v>
          </cell>
        </row>
        <row r="284">
          <cell r="C284" t="str">
            <v>Homeowners</v>
          </cell>
          <cell r="E284">
            <v>40739</v>
          </cell>
          <cell r="F284">
            <v>40988</v>
          </cell>
          <cell r="G284">
            <v>41110</v>
          </cell>
          <cell r="H284">
            <v>29116.872993775429</v>
          </cell>
          <cell r="I284">
            <v>40455.19</v>
          </cell>
        </row>
        <row r="285">
          <cell r="C285" t="str">
            <v>Homeowners</v>
          </cell>
          <cell r="E285">
            <v>40741</v>
          </cell>
          <cell r="F285">
            <v>40995</v>
          </cell>
          <cell r="G285">
            <v>41253</v>
          </cell>
          <cell r="H285">
            <v>111073.43144657082</v>
          </cell>
          <cell r="I285">
            <v>0</v>
          </cell>
        </row>
        <row r="286">
          <cell r="C286" t="str">
            <v>Homeowners</v>
          </cell>
          <cell r="E286">
            <v>40743</v>
          </cell>
          <cell r="F286">
            <v>40986</v>
          </cell>
          <cell r="G286">
            <v>41284</v>
          </cell>
          <cell r="H286">
            <v>9475.6116573860581</v>
          </cell>
          <cell r="I286">
            <v>13516.69</v>
          </cell>
        </row>
        <row r="287">
          <cell r="C287" t="str">
            <v>Homeowners</v>
          </cell>
          <cell r="E287">
            <v>40756</v>
          </cell>
          <cell r="F287">
            <v>40787</v>
          </cell>
          <cell r="G287">
            <v>40866</v>
          </cell>
          <cell r="H287">
            <v>825.05925133462597</v>
          </cell>
          <cell r="I287">
            <v>825.06</v>
          </cell>
        </row>
        <row r="288">
          <cell r="C288" t="str">
            <v>Homeowners</v>
          </cell>
          <cell r="E288">
            <v>40760</v>
          </cell>
          <cell r="F288">
            <v>40760</v>
          </cell>
          <cell r="G288">
            <v>40895</v>
          </cell>
          <cell r="H288">
            <v>40980.761814431797</v>
          </cell>
          <cell r="I288">
            <v>40980.76</v>
          </cell>
        </row>
        <row r="289">
          <cell r="C289" t="str">
            <v>Homeowners</v>
          </cell>
          <cell r="E289">
            <v>40783</v>
          </cell>
          <cell r="F289">
            <v>40907</v>
          </cell>
          <cell r="G289">
            <v>41113</v>
          </cell>
          <cell r="H289">
            <v>17995.291105701457</v>
          </cell>
          <cell r="I289">
            <v>22676.62</v>
          </cell>
        </row>
        <row r="290">
          <cell r="C290" t="str">
            <v>Homeowners</v>
          </cell>
          <cell r="E290">
            <v>40786</v>
          </cell>
          <cell r="F290">
            <v>40799</v>
          </cell>
          <cell r="G290">
            <v>40864</v>
          </cell>
          <cell r="H290">
            <v>50566.475683109296</v>
          </cell>
          <cell r="I290">
            <v>50566.48</v>
          </cell>
        </row>
        <row r="291">
          <cell r="C291" t="str">
            <v>Homeowners</v>
          </cell>
          <cell r="E291">
            <v>40767</v>
          </cell>
          <cell r="F291">
            <v>40842</v>
          </cell>
          <cell r="G291">
            <v>41028</v>
          </cell>
          <cell r="H291">
            <v>13672.531726442692</v>
          </cell>
          <cell r="I291">
            <v>17384.560000000001</v>
          </cell>
        </row>
        <row r="292">
          <cell r="C292" t="str">
            <v>Homeowners</v>
          </cell>
          <cell r="E292">
            <v>40765</v>
          </cell>
          <cell r="F292">
            <v>41042</v>
          </cell>
          <cell r="G292">
            <v>42279</v>
          </cell>
          <cell r="H292">
            <v>450130.84780226683</v>
          </cell>
          <cell r="I292">
            <v>431631.42</v>
          </cell>
        </row>
        <row r="293">
          <cell r="C293" t="str">
            <v>Homeowners</v>
          </cell>
          <cell r="E293">
            <v>40772</v>
          </cell>
          <cell r="F293">
            <v>41184</v>
          </cell>
          <cell r="G293">
            <v>41222</v>
          </cell>
          <cell r="H293">
            <v>14784.178280007352</v>
          </cell>
          <cell r="I293">
            <v>18904.12</v>
          </cell>
        </row>
        <row r="294">
          <cell r="C294" t="str">
            <v>Homeowners</v>
          </cell>
          <cell r="E294">
            <v>40769</v>
          </cell>
          <cell r="F294">
            <v>40793</v>
          </cell>
          <cell r="G294">
            <v>41488</v>
          </cell>
          <cell r="H294">
            <v>23624.513625618478</v>
          </cell>
          <cell r="I294">
            <v>34203.83</v>
          </cell>
        </row>
        <row r="295">
          <cell r="C295" t="str">
            <v>Homeowners</v>
          </cell>
          <cell r="E295">
            <v>40769</v>
          </cell>
          <cell r="F295">
            <v>40868</v>
          </cell>
          <cell r="G295">
            <v>41346</v>
          </cell>
          <cell r="H295">
            <v>58237.064563375236</v>
          </cell>
          <cell r="I295">
            <v>0</v>
          </cell>
        </row>
        <row r="296">
          <cell r="C296" t="str">
            <v>Homeowners</v>
          </cell>
          <cell r="E296">
            <v>40769</v>
          </cell>
          <cell r="F296">
            <v>40893</v>
          </cell>
          <cell r="G296">
            <v>41616</v>
          </cell>
          <cell r="H296">
            <v>45937.126100072572</v>
          </cell>
          <cell r="I296">
            <v>59965.08</v>
          </cell>
        </row>
        <row r="297">
          <cell r="C297" t="str">
            <v>Homeowners</v>
          </cell>
          <cell r="E297">
            <v>40763</v>
          </cell>
          <cell r="F297">
            <v>40814</v>
          </cell>
          <cell r="G297">
            <v>40824</v>
          </cell>
          <cell r="H297">
            <v>72444.694750062205</v>
          </cell>
          <cell r="I297">
            <v>72444.69</v>
          </cell>
        </row>
        <row r="298">
          <cell r="C298" t="str">
            <v>Homeowners</v>
          </cell>
          <cell r="E298">
            <v>40774</v>
          </cell>
          <cell r="F298">
            <v>40801</v>
          </cell>
          <cell r="G298">
            <v>40921</v>
          </cell>
          <cell r="H298">
            <v>762.72961790137242</v>
          </cell>
          <cell r="I298">
            <v>1030.8499999999999</v>
          </cell>
        </row>
        <row r="299">
          <cell r="C299" t="str">
            <v>Homeowners</v>
          </cell>
          <cell r="E299">
            <v>40780</v>
          </cell>
          <cell r="F299">
            <v>40814</v>
          </cell>
          <cell r="G299">
            <v>40907</v>
          </cell>
          <cell r="H299">
            <v>74202.251079555805</v>
          </cell>
          <cell r="I299">
            <v>74202.25</v>
          </cell>
        </row>
        <row r="300">
          <cell r="C300" t="str">
            <v>Homeowners</v>
          </cell>
          <cell r="E300">
            <v>40770</v>
          </cell>
          <cell r="F300">
            <v>40951</v>
          </cell>
          <cell r="G300">
            <v>41395</v>
          </cell>
          <cell r="H300">
            <v>36326.734123166738</v>
          </cell>
          <cell r="I300">
            <v>46281.97</v>
          </cell>
        </row>
        <row r="301">
          <cell r="C301" t="str">
            <v>Homeowners</v>
          </cell>
          <cell r="E301">
            <v>40784</v>
          </cell>
          <cell r="F301">
            <v>40866</v>
          </cell>
          <cell r="G301">
            <v>42103</v>
          </cell>
          <cell r="H301">
            <v>41015.420251727708</v>
          </cell>
          <cell r="I301">
            <v>73662.61</v>
          </cell>
        </row>
        <row r="302">
          <cell r="C302" t="str">
            <v>Homeowners</v>
          </cell>
          <cell r="E302">
            <v>40769</v>
          </cell>
          <cell r="F302">
            <v>40812</v>
          </cell>
          <cell r="G302">
            <v>40950</v>
          </cell>
          <cell r="H302">
            <v>7232.2127820003561</v>
          </cell>
          <cell r="I302">
            <v>9850.18</v>
          </cell>
        </row>
        <row r="303">
          <cell r="C303" t="str">
            <v>Homeowners</v>
          </cell>
          <cell r="E303">
            <v>40767</v>
          </cell>
          <cell r="F303">
            <v>40919</v>
          </cell>
          <cell r="G303">
            <v>42189</v>
          </cell>
          <cell r="H303">
            <v>11889.786002890676</v>
          </cell>
          <cell r="I303">
            <v>0</v>
          </cell>
        </row>
        <row r="304">
          <cell r="C304" t="str">
            <v>Homeowners</v>
          </cell>
          <cell r="E304">
            <v>40764</v>
          </cell>
          <cell r="F304">
            <v>40821</v>
          </cell>
          <cell r="G304">
            <v>40834</v>
          </cell>
          <cell r="H304">
            <v>135963.70888875099</v>
          </cell>
          <cell r="I304">
            <v>135963.71</v>
          </cell>
        </row>
        <row r="305">
          <cell r="C305" t="str">
            <v>Homeowners</v>
          </cell>
          <cell r="E305">
            <v>40763</v>
          </cell>
          <cell r="F305">
            <v>40816</v>
          </cell>
          <cell r="G305">
            <v>40841</v>
          </cell>
          <cell r="H305">
            <v>41713.619249657502</v>
          </cell>
          <cell r="I305">
            <v>41713.620000000003</v>
          </cell>
        </row>
        <row r="306">
          <cell r="C306" t="str">
            <v>Homeowners</v>
          </cell>
          <cell r="E306">
            <v>40783</v>
          </cell>
          <cell r="F306">
            <v>40950</v>
          </cell>
          <cell r="G306">
            <v>41273</v>
          </cell>
          <cell r="H306">
            <v>5750.063108273901</v>
          </cell>
          <cell r="I306">
            <v>7905.54</v>
          </cell>
        </row>
        <row r="307">
          <cell r="C307" t="str">
            <v>Homeowners</v>
          </cell>
          <cell r="E307">
            <v>40772</v>
          </cell>
          <cell r="F307">
            <v>40947</v>
          </cell>
          <cell r="G307">
            <v>40992</v>
          </cell>
          <cell r="H307">
            <v>120721.46190619659</v>
          </cell>
          <cell r="I307">
            <v>151659.42000000001</v>
          </cell>
        </row>
        <row r="308">
          <cell r="C308" t="str">
            <v>Homeowners</v>
          </cell>
          <cell r="E308">
            <v>40778</v>
          </cell>
          <cell r="F308">
            <v>40820</v>
          </cell>
          <cell r="G308">
            <v>41172</v>
          </cell>
          <cell r="H308">
            <v>9639.1176913262425</v>
          </cell>
          <cell r="I308">
            <v>11525.19</v>
          </cell>
        </row>
        <row r="309">
          <cell r="C309" t="str">
            <v>Homeowners</v>
          </cell>
          <cell r="E309">
            <v>40761</v>
          </cell>
          <cell r="F309">
            <v>40778</v>
          </cell>
          <cell r="G309">
            <v>41625</v>
          </cell>
          <cell r="H309">
            <v>50300.081651504246</v>
          </cell>
          <cell r="I309">
            <v>0</v>
          </cell>
        </row>
        <row r="310">
          <cell r="C310" t="str">
            <v>Homeowners</v>
          </cell>
          <cell r="E310">
            <v>40767</v>
          </cell>
          <cell r="F310">
            <v>41113</v>
          </cell>
          <cell r="G310">
            <v>41285</v>
          </cell>
          <cell r="H310">
            <v>3514.2171053077309</v>
          </cell>
          <cell r="I310">
            <v>4869.97</v>
          </cell>
        </row>
        <row r="311">
          <cell r="C311" t="str">
            <v>Homeowners</v>
          </cell>
          <cell r="E311">
            <v>40764</v>
          </cell>
          <cell r="F311">
            <v>41036</v>
          </cell>
          <cell r="G311">
            <v>41714</v>
          </cell>
          <cell r="H311">
            <v>8786.5732471073916</v>
          </cell>
          <cell r="I311">
            <v>24296.65</v>
          </cell>
        </row>
        <row r="312">
          <cell r="C312" t="str">
            <v>Homeowners</v>
          </cell>
          <cell r="E312">
            <v>40783</v>
          </cell>
          <cell r="F312">
            <v>40810</v>
          </cell>
          <cell r="G312">
            <v>40810</v>
          </cell>
          <cell r="H312">
            <v>33078.135841805597</v>
          </cell>
          <cell r="I312">
            <v>33078.14</v>
          </cell>
        </row>
        <row r="313">
          <cell r="C313" t="str">
            <v>Homeowners</v>
          </cell>
          <cell r="E313">
            <v>40764</v>
          </cell>
          <cell r="F313">
            <v>41491</v>
          </cell>
          <cell r="G313">
            <v>43304</v>
          </cell>
          <cell r="H313">
            <v>27680.505982814004</v>
          </cell>
          <cell r="I313">
            <v>69580.72</v>
          </cell>
        </row>
        <row r="314">
          <cell r="C314" t="str">
            <v>Homeowners</v>
          </cell>
          <cell r="E314">
            <v>40758</v>
          </cell>
          <cell r="F314">
            <v>40886</v>
          </cell>
          <cell r="G314">
            <v>41113</v>
          </cell>
          <cell r="H314">
            <v>2453.3591696648582</v>
          </cell>
          <cell r="I314">
            <v>2995.78</v>
          </cell>
        </row>
        <row r="315">
          <cell r="C315" t="str">
            <v>Homeowners</v>
          </cell>
          <cell r="E315">
            <v>40758</v>
          </cell>
          <cell r="F315">
            <v>40787</v>
          </cell>
          <cell r="G315">
            <v>41080</v>
          </cell>
          <cell r="H315">
            <v>18102.086938352873</v>
          </cell>
          <cell r="I315">
            <v>24744.35</v>
          </cell>
        </row>
        <row r="316">
          <cell r="C316" t="str">
            <v>Homeowners</v>
          </cell>
          <cell r="E316">
            <v>40767</v>
          </cell>
          <cell r="F316">
            <v>40781</v>
          </cell>
          <cell r="G316">
            <v>41516</v>
          </cell>
          <cell r="H316">
            <v>8200.3970880515062</v>
          </cell>
          <cell r="I316">
            <v>10468.450000000001</v>
          </cell>
        </row>
        <row r="317">
          <cell r="C317" t="str">
            <v>Homeowners</v>
          </cell>
          <cell r="E317">
            <v>40781</v>
          </cell>
          <cell r="F317">
            <v>41046</v>
          </cell>
          <cell r="G317">
            <v>41253</v>
          </cell>
          <cell r="H317">
            <v>145830.44421388581</v>
          </cell>
          <cell r="I317">
            <v>233289.13</v>
          </cell>
        </row>
        <row r="318">
          <cell r="C318" t="str">
            <v>Homeowners</v>
          </cell>
          <cell r="E318">
            <v>40760</v>
          </cell>
          <cell r="F318">
            <v>40918</v>
          </cell>
          <cell r="G318">
            <v>41502</v>
          </cell>
          <cell r="H318">
            <v>2127.2853423875549</v>
          </cell>
          <cell r="I318">
            <v>3054.66</v>
          </cell>
        </row>
        <row r="319">
          <cell r="C319" t="str">
            <v>Homeowners</v>
          </cell>
          <cell r="E319">
            <v>40768</v>
          </cell>
          <cell r="F319">
            <v>40776</v>
          </cell>
          <cell r="G319">
            <v>40832</v>
          </cell>
          <cell r="H319">
            <v>243.33364754025601</v>
          </cell>
          <cell r="I319">
            <v>243.33</v>
          </cell>
        </row>
        <row r="320">
          <cell r="C320" t="str">
            <v>Homeowners</v>
          </cell>
          <cell r="E320">
            <v>40813</v>
          </cell>
          <cell r="F320">
            <v>42277</v>
          </cell>
          <cell r="G320">
            <v>44089</v>
          </cell>
          <cell r="H320">
            <v>3609.5641809843901</v>
          </cell>
          <cell r="I320">
            <v>11664.92</v>
          </cell>
        </row>
        <row r="321">
          <cell r="C321" t="str">
            <v>Homeowners</v>
          </cell>
          <cell r="E321">
            <v>40809</v>
          </cell>
          <cell r="F321">
            <v>40905</v>
          </cell>
          <cell r="G321">
            <v>41259</v>
          </cell>
          <cell r="H321">
            <v>56284.110684674226</v>
          </cell>
          <cell r="I321">
            <v>73488.210000000006</v>
          </cell>
        </row>
        <row r="322">
          <cell r="C322" t="str">
            <v>Homeowners</v>
          </cell>
          <cell r="E322">
            <v>40793</v>
          </cell>
          <cell r="F322">
            <v>40818</v>
          </cell>
          <cell r="G322">
            <v>40868</v>
          </cell>
          <cell r="H322">
            <v>100838.968887572</v>
          </cell>
          <cell r="I322">
            <v>100838.97</v>
          </cell>
        </row>
        <row r="323">
          <cell r="C323" t="str">
            <v>Homeowners</v>
          </cell>
          <cell r="E323">
            <v>40813</v>
          </cell>
          <cell r="F323">
            <v>40894</v>
          </cell>
          <cell r="G323">
            <v>41819</v>
          </cell>
          <cell r="H323">
            <v>78539.814871441064</v>
          </cell>
          <cell r="I323">
            <v>125721.22</v>
          </cell>
        </row>
        <row r="324">
          <cell r="C324" t="str">
            <v>Homeowners</v>
          </cell>
          <cell r="E324">
            <v>40801</v>
          </cell>
          <cell r="F324">
            <v>40997</v>
          </cell>
          <cell r="G324">
            <v>41033</v>
          </cell>
          <cell r="H324">
            <v>37859.817328346813</v>
          </cell>
          <cell r="I324">
            <v>48723.75</v>
          </cell>
        </row>
        <row r="325">
          <cell r="C325" t="str">
            <v>Homeowners</v>
          </cell>
          <cell r="E325">
            <v>40810</v>
          </cell>
          <cell r="F325">
            <v>41221</v>
          </cell>
          <cell r="G325">
            <v>41816</v>
          </cell>
          <cell r="H325">
            <v>14781.908374959678</v>
          </cell>
          <cell r="I325">
            <v>71260.19</v>
          </cell>
        </row>
        <row r="326">
          <cell r="C326" t="str">
            <v>Homeowners</v>
          </cell>
          <cell r="E326">
            <v>40795</v>
          </cell>
          <cell r="F326">
            <v>41161</v>
          </cell>
          <cell r="G326">
            <v>41914</v>
          </cell>
          <cell r="H326">
            <v>115516.92184188211</v>
          </cell>
          <cell r="I326">
            <v>133545.43</v>
          </cell>
        </row>
        <row r="327">
          <cell r="C327" t="str">
            <v>Homeowners</v>
          </cell>
          <cell r="E327">
            <v>40800</v>
          </cell>
          <cell r="F327">
            <v>40920</v>
          </cell>
          <cell r="G327">
            <v>41763</v>
          </cell>
          <cell r="H327">
            <v>442.78940946562847</v>
          </cell>
          <cell r="I327">
            <v>464.3</v>
          </cell>
        </row>
        <row r="328">
          <cell r="C328" t="str">
            <v>Homeowners</v>
          </cell>
          <cell r="E328">
            <v>40808</v>
          </cell>
          <cell r="F328">
            <v>40817</v>
          </cell>
          <cell r="G328">
            <v>40868</v>
          </cell>
          <cell r="H328">
            <v>11192.176344757199</v>
          </cell>
          <cell r="I328">
            <v>11192.18</v>
          </cell>
        </row>
        <row r="329">
          <cell r="C329" t="str">
            <v>Homeowners</v>
          </cell>
          <cell r="E329">
            <v>40805</v>
          </cell>
          <cell r="F329">
            <v>40894</v>
          </cell>
          <cell r="G329">
            <v>40982</v>
          </cell>
          <cell r="H329">
            <v>119930.85867801236</v>
          </cell>
          <cell r="I329">
            <v>182657.44</v>
          </cell>
        </row>
        <row r="330">
          <cell r="C330" t="str">
            <v>Homeowners</v>
          </cell>
          <cell r="E330">
            <v>40811</v>
          </cell>
          <cell r="F330">
            <v>40819</v>
          </cell>
          <cell r="G330">
            <v>41349</v>
          </cell>
          <cell r="H330">
            <v>31606.429053594286</v>
          </cell>
          <cell r="I330">
            <v>42478.05</v>
          </cell>
        </row>
        <row r="331">
          <cell r="C331" t="str">
            <v>Homeowners</v>
          </cell>
          <cell r="E331">
            <v>40788</v>
          </cell>
          <cell r="F331">
            <v>41015</v>
          </cell>
          <cell r="G331">
            <v>41073</v>
          </cell>
          <cell r="H331">
            <v>48412.73528631439</v>
          </cell>
          <cell r="I331">
            <v>66819.92</v>
          </cell>
        </row>
        <row r="332">
          <cell r="C332" t="str">
            <v>Homeowners</v>
          </cell>
          <cell r="E332">
            <v>40796</v>
          </cell>
          <cell r="F332">
            <v>41084</v>
          </cell>
          <cell r="G332">
            <v>42139</v>
          </cell>
          <cell r="H332">
            <v>160523.0597761863</v>
          </cell>
          <cell r="I332">
            <v>310310.64</v>
          </cell>
        </row>
        <row r="333">
          <cell r="C333" t="str">
            <v>Homeowners</v>
          </cell>
          <cell r="E333">
            <v>40789</v>
          </cell>
          <cell r="F333">
            <v>41465</v>
          </cell>
          <cell r="G333">
            <v>41675</v>
          </cell>
          <cell r="H333">
            <v>63576.381390795024</v>
          </cell>
          <cell r="I333">
            <v>112008.82</v>
          </cell>
        </row>
        <row r="334">
          <cell r="C334" t="str">
            <v>Homeowners</v>
          </cell>
          <cell r="E334">
            <v>40796</v>
          </cell>
          <cell r="F334">
            <v>41078</v>
          </cell>
          <cell r="G334">
            <v>41149</v>
          </cell>
          <cell r="H334">
            <v>35587.504260969326</v>
          </cell>
          <cell r="I334">
            <v>44409.919999999998</v>
          </cell>
        </row>
        <row r="335">
          <cell r="C335" t="str">
            <v>Homeowners</v>
          </cell>
          <cell r="E335">
            <v>40792</v>
          </cell>
          <cell r="F335">
            <v>40895</v>
          </cell>
          <cell r="G335">
            <v>42239</v>
          </cell>
          <cell r="H335">
            <v>6849.5243515395405</v>
          </cell>
          <cell r="I335">
            <v>24508.13</v>
          </cell>
        </row>
        <row r="336">
          <cell r="C336" t="str">
            <v>Homeowners</v>
          </cell>
          <cell r="E336">
            <v>40804</v>
          </cell>
          <cell r="F336">
            <v>41062</v>
          </cell>
          <cell r="G336">
            <v>41978</v>
          </cell>
          <cell r="H336">
            <v>196051.01621833007</v>
          </cell>
          <cell r="I336">
            <v>357847.36</v>
          </cell>
        </row>
        <row r="337">
          <cell r="C337" t="str">
            <v>Homeowners</v>
          </cell>
          <cell r="E337">
            <v>40813</v>
          </cell>
          <cell r="F337">
            <v>41181</v>
          </cell>
          <cell r="G337">
            <v>41683</v>
          </cell>
          <cell r="H337">
            <v>65060.474693559867</v>
          </cell>
          <cell r="I337">
            <v>154271.54</v>
          </cell>
        </row>
        <row r="338">
          <cell r="C338" t="str">
            <v>Homeowners</v>
          </cell>
          <cell r="E338">
            <v>40810</v>
          </cell>
          <cell r="F338">
            <v>41044</v>
          </cell>
          <cell r="G338">
            <v>41239</v>
          </cell>
          <cell r="H338">
            <v>60686.744843293178</v>
          </cell>
          <cell r="I338">
            <v>77320.88</v>
          </cell>
        </row>
        <row r="339">
          <cell r="C339" t="str">
            <v>Homeowners</v>
          </cell>
          <cell r="E339">
            <v>40793</v>
          </cell>
          <cell r="F339">
            <v>40894</v>
          </cell>
          <cell r="G339">
            <v>41452</v>
          </cell>
          <cell r="H339">
            <v>71449.023779747993</v>
          </cell>
          <cell r="I339">
            <v>95015.27</v>
          </cell>
        </row>
        <row r="340">
          <cell r="C340" t="str">
            <v>Homeowners</v>
          </cell>
          <cell r="E340">
            <v>40790</v>
          </cell>
          <cell r="F340">
            <v>41445</v>
          </cell>
          <cell r="G340">
            <v>42768</v>
          </cell>
          <cell r="H340">
            <v>40098.56003273213</v>
          </cell>
          <cell r="I340">
            <v>113515.02</v>
          </cell>
        </row>
        <row r="341">
          <cell r="C341" t="str">
            <v>Homeowners</v>
          </cell>
          <cell r="E341">
            <v>40808</v>
          </cell>
          <cell r="F341">
            <v>41656</v>
          </cell>
          <cell r="G341">
            <v>41794</v>
          </cell>
          <cell r="H341">
            <v>42862.279778669814</v>
          </cell>
          <cell r="I341">
            <v>76901.41</v>
          </cell>
        </row>
        <row r="342">
          <cell r="C342" t="str">
            <v>Homeowners</v>
          </cell>
          <cell r="E342">
            <v>40798</v>
          </cell>
          <cell r="F342">
            <v>40846</v>
          </cell>
          <cell r="G342">
            <v>41129</v>
          </cell>
          <cell r="H342">
            <v>6909.0695037678124</v>
          </cell>
          <cell r="I342">
            <v>9599.14</v>
          </cell>
        </row>
        <row r="343">
          <cell r="C343" t="str">
            <v>Homeowners</v>
          </cell>
          <cell r="E343">
            <v>40810</v>
          </cell>
          <cell r="F343">
            <v>40949</v>
          </cell>
          <cell r="G343">
            <v>41563</v>
          </cell>
          <cell r="H343">
            <v>62917.930030599353</v>
          </cell>
          <cell r="I343">
            <v>82049.02</v>
          </cell>
        </row>
        <row r="344">
          <cell r="C344" t="str">
            <v>Homeowners</v>
          </cell>
          <cell r="E344">
            <v>40795</v>
          </cell>
          <cell r="F344">
            <v>41112</v>
          </cell>
          <cell r="G344">
            <v>41281</v>
          </cell>
          <cell r="H344">
            <v>89592.592123181457</v>
          </cell>
          <cell r="I344">
            <v>115758.65</v>
          </cell>
        </row>
        <row r="345">
          <cell r="C345" t="str">
            <v>Homeowners</v>
          </cell>
          <cell r="E345">
            <v>40791</v>
          </cell>
          <cell r="F345">
            <v>41245</v>
          </cell>
          <cell r="G345">
            <v>41618</v>
          </cell>
          <cell r="H345">
            <v>61168.481123975936</v>
          </cell>
          <cell r="I345">
            <v>78975.39</v>
          </cell>
        </row>
        <row r="346">
          <cell r="C346" t="str">
            <v>Homeowners</v>
          </cell>
          <cell r="E346">
            <v>40801</v>
          </cell>
          <cell r="F346">
            <v>40852</v>
          </cell>
          <cell r="G346">
            <v>42791</v>
          </cell>
          <cell r="H346">
            <v>2028.2841942788727</v>
          </cell>
          <cell r="I346">
            <v>3831.89</v>
          </cell>
        </row>
        <row r="347">
          <cell r="C347" t="str">
            <v>Homeowners</v>
          </cell>
          <cell r="E347">
            <v>40800</v>
          </cell>
          <cell r="F347">
            <v>41139</v>
          </cell>
          <cell r="G347">
            <v>41743</v>
          </cell>
          <cell r="H347">
            <v>70826.935637738497</v>
          </cell>
          <cell r="I347">
            <v>98146.89</v>
          </cell>
        </row>
        <row r="348">
          <cell r="C348" t="str">
            <v>Homeowners</v>
          </cell>
          <cell r="E348">
            <v>40792</v>
          </cell>
          <cell r="F348">
            <v>40890</v>
          </cell>
          <cell r="G348">
            <v>42637</v>
          </cell>
          <cell r="H348">
            <v>11491.888033020849</v>
          </cell>
          <cell r="I348">
            <v>30126.34</v>
          </cell>
        </row>
        <row r="349">
          <cell r="C349" t="str">
            <v>Homeowners</v>
          </cell>
          <cell r="E349">
            <v>40810</v>
          </cell>
          <cell r="F349">
            <v>41313</v>
          </cell>
          <cell r="G349">
            <v>41714</v>
          </cell>
          <cell r="H349">
            <v>15560.990266957358</v>
          </cell>
          <cell r="I349">
            <v>0</v>
          </cell>
        </row>
        <row r="350">
          <cell r="C350" t="str">
            <v>Homeowners</v>
          </cell>
          <cell r="E350">
            <v>40816</v>
          </cell>
          <cell r="F350">
            <v>40836</v>
          </cell>
          <cell r="G350">
            <v>41610</v>
          </cell>
          <cell r="H350">
            <v>16443.491146847828</v>
          </cell>
          <cell r="I350">
            <v>0</v>
          </cell>
        </row>
        <row r="351">
          <cell r="C351" t="str">
            <v>Homeowners</v>
          </cell>
          <cell r="E351">
            <v>40794</v>
          </cell>
          <cell r="F351">
            <v>40832</v>
          </cell>
          <cell r="G351">
            <v>41006</v>
          </cell>
          <cell r="H351">
            <v>146.80995405275206</v>
          </cell>
          <cell r="I351">
            <v>206.15</v>
          </cell>
        </row>
        <row r="352">
          <cell r="C352" t="str">
            <v>Homeowners</v>
          </cell>
          <cell r="E352">
            <v>40789</v>
          </cell>
          <cell r="F352">
            <v>42095</v>
          </cell>
          <cell r="G352">
            <v>42263</v>
          </cell>
          <cell r="H352">
            <v>63677.74630632082</v>
          </cell>
          <cell r="I352">
            <v>107249.74</v>
          </cell>
        </row>
        <row r="353">
          <cell r="C353" t="str">
            <v>Homeowners</v>
          </cell>
          <cell r="E353">
            <v>40804</v>
          </cell>
          <cell r="F353">
            <v>40967</v>
          </cell>
          <cell r="G353">
            <v>42253</v>
          </cell>
          <cell r="H353">
            <v>57479.352270671414</v>
          </cell>
          <cell r="I353">
            <v>93045.759999999995</v>
          </cell>
        </row>
        <row r="354">
          <cell r="C354" t="str">
            <v>Homeowners</v>
          </cell>
          <cell r="E354">
            <v>40806</v>
          </cell>
          <cell r="F354">
            <v>40811</v>
          </cell>
          <cell r="G354">
            <v>41220</v>
          </cell>
          <cell r="H354">
            <v>21756.193106365761</v>
          </cell>
          <cell r="I354">
            <v>27631.279999999999</v>
          </cell>
        </row>
        <row r="355">
          <cell r="C355" t="str">
            <v>Homeowners</v>
          </cell>
          <cell r="E355">
            <v>40796</v>
          </cell>
          <cell r="F355">
            <v>40826</v>
          </cell>
          <cell r="G355">
            <v>41545</v>
          </cell>
          <cell r="H355">
            <v>26691.612638855648</v>
          </cell>
          <cell r="I355">
            <v>35734.33</v>
          </cell>
        </row>
        <row r="356">
          <cell r="C356" t="str">
            <v>Homeowners</v>
          </cell>
          <cell r="E356">
            <v>40804</v>
          </cell>
          <cell r="F356">
            <v>40971</v>
          </cell>
          <cell r="G356">
            <v>41417</v>
          </cell>
          <cell r="H356">
            <v>4229.2353633885259</v>
          </cell>
          <cell r="I356">
            <v>0</v>
          </cell>
        </row>
        <row r="357">
          <cell r="C357" t="str">
            <v>Homeowners</v>
          </cell>
          <cell r="E357">
            <v>40796</v>
          </cell>
          <cell r="F357">
            <v>41041</v>
          </cell>
          <cell r="G357">
            <v>41124</v>
          </cell>
          <cell r="H357">
            <v>32962.924915336574</v>
          </cell>
          <cell r="I357">
            <v>41890.400000000001</v>
          </cell>
        </row>
        <row r="358">
          <cell r="C358" t="str">
            <v>Homeowners</v>
          </cell>
          <cell r="E358">
            <v>40796</v>
          </cell>
          <cell r="F358">
            <v>41047</v>
          </cell>
          <cell r="G358">
            <v>41092</v>
          </cell>
          <cell r="H358">
            <v>9400.8087773773714</v>
          </cell>
          <cell r="I358">
            <v>12057.04</v>
          </cell>
        </row>
        <row r="359">
          <cell r="C359" t="str">
            <v>Homeowners</v>
          </cell>
          <cell r="E359">
            <v>40806</v>
          </cell>
          <cell r="F359">
            <v>40893</v>
          </cell>
          <cell r="G359">
            <v>41001</v>
          </cell>
          <cell r="H359">
            <v>41853.746664416205</v>
          </cell>
          <cell r="I359">
            <v>52624.52</v>
          </cell>
        </row>
        <row r="360">
          <cell r="C360" t="str">
            <v>Homeowners</v>
          </cell>
          <cell r="E360">
            <v>40816</v>
          </cell>
          <cell r="F360">
            <v>40974</v>
          </cell>
          <cell r="G360">
            <v>41127</v>
          </cell>
          <cell r="H360">
            <v>32999.461079647765</v>
          </cell>
          <cell r="I360">
            <v>44167.8</v>
          </cell>
        </row>
        <row r="361">
          <cell r="C361" t="str">
            <v>Homeowners</v>
          </cell>
          <cell r="E361">
            <v>40796</v>
          </cell>
          <cell r="F361">
            <v>40889</v>
          </cell>
          <cell r="G361">
            <v>41165</v>
          </cell>
          <cell r="H361">
            <v>4160.0789128186852</v>
          </cell>
          <cell r="I361">
            <v>5583.18</v>
          </cell>
        </row>
        <row r="362">
          <cell r="C362" t="str">
            <v>Homeowners</v>
          </cell>
          <cell r="E362">
            <v>40793</v>
          </cell>
          <cell r="F362">
            <v>41149</v>
          </cell>
          <cell r="G362">
            <v>42532</v>
          </cell>
          <cell r="H362">
            <v>20267.730482534615</v>
          </cell>
          <cell r="I362">
            <v>37005.24</v>
          </cell>
        </row>
        <row r="363">
          <cell r="C363" t="str">
            <v>Homeowners</v>
          </cell>
          <cell r="E363">
            <v>40815</v>
          </cell>
          <cell r="F363">
            <v>41656</v>
          </cell>
          <cell r="G363">
            <v>41786</v>
          </cell>
          <cell r="H363">
            <v>8636.1805270945297</v>
          </cell>
          <cell r="I363">
            <v>0</v>
          </cell>
        </row>
        <row r="364">
          <cell r="C364" t="str">
            <v>Homeowners</v>
          </cell>
          <cell r="E364">
            <v>40808</v>
          </cell>
          <cell r="F364">
            <v>40813</v>
          </cell>
          <cell r="G364">
            <v>41055</v>
          </cell>
          <cell r="H364">
            <v>152774.78776542447</v>
          </cell>
          <cell r="I364">
            <v>195022.5</v>
          </cell>
        </row>
        <row r="365">
          <cell r="C365" t="str">
            <v>Homeowners</v>
          </cell>
          <cell r="E365">
            <v>40811</v>
          </cell>
          <cell r="F365">
            <v>40884</v>
          </cell>
          <cell r="G365">
            <v>41119</v>
          </cell>
          <cell r="H365">
            <v>23327.814728175905</v>
          </cell>
          <cell r="I365">
            <v>28603.21</v>
          </cell>
        </row>
        <row r="366">
          <cell r="C366" t="str">
            <v>Homeowners</v>
          </cell>
          <cell r="E366">
            <v>40798</v>
          </cell>
          <cell r="F366">
            <v>40847</v>
          </cell>
          <cell r="G366">
            <v>42354</v>
          </cell>
          <cell r="H366">
            <v>32959.295717819281</v>
          </cell>
          <cell r="I366">
            <v>57538.01</v>
          </cell>
        </row>
        <row r="367">
          <cell r="C367" t="str">
            <v>Homeowners</v>
          </cell>
          <cell r="E367">
            <v>40803</v>
          </cell>
          <cell r="F367">
            <v>41154</v>
          </cell>
          <cell r="G367">
            <v>41698</v>
          </cell>
          <cell r="H367">
            <v>10923.67270656143</v>
          </cell>
          <cell r="I367">
            <v>47467.12</v>
          </cell>
        </row>
        <row r="368">
          <cell r="C368" t="str">
            <v>Homeowners</v>
          </cell>
          <cell r="E368">
            <v>40810</v>
          </cell>
          <cell r="F368">
            <v>41025</v>
          </cell>
          <cell r="G368">
            <v>41728</v>
          </cell>
          <cell r="H368">
            <v>56975.336526992651</v>
          </cell>
          <cell r="I368">
            <v>130141.74</v>
          </cell>
        </row>
        <row r="369">
          <cell r="C369" t="str">
            <v>Homeowners</v>
          </cell>
          <cell r="E369">
            <v>40810</v>
          </cell>
          <cell r="F369">
            <v>40857</v>
          </cell>
          <cell r="G369">
            <v>40922</v>
          </cell>
          <cell r="H369">
            <v>19492.526757057542</v>
          </cell>
          <cell r="I369">
            <v>23493.62</v>
          </cell>
        </row>
        <row r="370">
          <cell r="C370" t="str">
            <v>Homeowners</v>
          </cell>
          <cell r="E370">
            <v>40799</v>
          </cell>
          <cell r="F370">
            <v>40906</v>
          </cell>
          <cell r="G370">
            <v>42521</v>
          </cell>
          <cell r="H370">
            <v>52788.84936344398</v>
          </cell>
          <cell r="I370">
            <v>107123.18</v>
          </cell>
        </row>
        <row r="371">
          <cell r="C371" t="str">
            <v>Homeowners</v>
          </cell>
          <cell r="E371">
            <v>40810</v>
          </cell>
          <cell r="F371">
            <v>40849</v>
          </cell>
          <cell r="G371">
            <v>41279</v>
          </cell>
          <cell r="H371">
            <v>11126.057108850897</v>
          </cell>
          <cell r="I371">
            <v>14744.25</v>
          </cell>
        </row>
        <row r="372">
          <cell r="C372" t="str">
            <v>Homeowners</v>
          </cell>
          <cell r="E372">
            <v>40817</v>
          </cell>
          <cell r="F372">
            <v>40916</v>
          </cell>
          <cell r="G372">
            <v>41227</v>
          </cell>
          <cell r="H372">
            <v>46608.408278354036</v>
          </cell>
          <cell r="I372">
            <v>53891.85</v>
          </cell>
        </row>
        <row r="373">
          <cell r="C373" t="str">
            <v>Homeowners</v>
          </cell>
          <cell r="E373">
            <v>40835</v>
          </cell>
          <cell r="F373">
            <v>40861</v>
          </cell>
          <cell r="G373">
            <v>40869</v>
          </cell>
          <cell r="H373">
            <v>77242.540011053396</v>
          </cell>
          <cell r="I373">
            <v>77242.539999999994</v>
          </cell>
        </row>
        <row r="374">
          <cell r="C374" t="str">
            <v>Homeowners</v>
          </cell>
          <cell r="E374">
            <v>40828</v>
          </cell>
          <cell r="F374">
            <v>40915</v>
          </cell>
          <cell r="G374">
            <v>41112</v>
          </cell>
          <cell r="H374">
            <v>22894.016198678011</v>
          </cell>
          <cell r="I374">
            <v>29083.63</v>
          </cell>
        </row>
        <row r="375">
          <cell r="C375" t="str">
            <v>Homeowners</v>
          </cell>
          <cell r="E375">
            <v>40830</v>
          </cell>
          <cell r="F375">
            <v>41087</v>
          </cell>
          <cell r="G375">
            <v>42095</v>
          </cell>
          <cell r="H375">
            <v>96703.319360726309</v>
          </cell>
          <cell r="I375">
            <v>0</v>
          </cell>
        </row>
        <row r="376">
          <cell r="C376" t="str">
            <v>Homeowners</v>
          </cell>
          <cell r="E376">
            <v>40821</v>
          </cell>
          <cell r="F376">
            <v>40869</v>
          </cell>
          <cell r="G376">
            <v>41313</v>
          </cell>
          <cell r="H376">
            <v>55288.477376417744</v>
          </cell>
          <cell r="I376">
            <v>82757.820000000007</v>
          </cell>
        </row>
        <row r="377">
          <cell r="C377" t="str">
            <v>Homeowners</v>
          </cell>
          <cell r="E377">
            <v>40824</v>
          </cell>
          <cell r="F377">
            <v>40951</v>
          </cell>
          <cell r="G377">
            <v>41018</v>
          </cell>
          <cell r="H377">
            <v>38300.627210116465</v>
          </cell>
          <cell r="I377">
            <v>48871.83</v>
          </cell>
        </row>
        <row r="378">
          <cell r="C378" t="str">
            <v>Homeowners</v>
          </cell>
          <cell r="E378">
            <v>40819</v>
          </cell>
          <cell r="F378">
            <v>40896</v>
          </cell>
          <cell r="G378">
            <v>41082</v>
          </cell>
          <cell r="H378">
            <v>13805.572120213139</v>
          </cell>
          <cell r="I378">
            <v>19640.490000000002</v>
          </cell>
        </row>
        <row r="379">
          <cell r="C379" t="str">
            <v>Homeowners</v>
          </cell>
          <cell r="E379">
            <v>40832</v>
          </cell>
          <cell r="F379">
            <v>40964</v>
          </cell>
          <cell r="G379">
            <v>41522</v>
          </cell>
          <cell r="H379">
            <v>22309.692304525459</v>
          </cell>
          <cell r="I379">
            <v>0</v>
          </cell>
        </row>
        <row r="380">
          <cell r="C380" t="str">
            <v>Homeowners</v>
          </cell>
          <cell r="E380">
            <v>40835</v>
          </cell>
          <cell r="F380">
            <v>40862</v>
          </cell>
          <cell r="G380">
            <v>41029</v>
          </cell>
          <cell r="H380">
            <v>46932.070867721646</v>
          </cell>
          <cell r="I380">
            <v>56990.91</v>
          </cell>
        </row>
        <row r="381">
          <cell r="C381" t="str">
            <v>Homeowners</v>
          </cell>
          <cell r="E381">
            <v>40839</v>
          </cell>
          <cell r="F381">
            <v>40865</v>
          </cell>
          <cell r="G381">
            <v>42735</v>
          </cell>
          <cell r="H381">
            <v>14724.756559630603</v>
          </cell>
          <cell r="I381">
            <v>28419.75</v>
          </cell>
        </row>
        <row r="382">
          <cell r="C382" t="str">
            <v>Homeowners</v>
          </cell>
          <cell r="E382">
            <v>40819</v>
          </cell>
          <cell r="F382">
            <v>40967</v>
          </cell>
          <cell r="G382">
            <v>42024</v>
          </cell>
          <cell r="H382">
            <v>60862.468786915568</v>
          </cell>
          <cell r="I382">
            <v>106464.43</v>
          </cell>
        </row>
        <row r="383">
          <cell r="C383" t="str">
            <v>Homeowners</v>
          </cell>
          <cell r="E383">
            <v>40830</v>
          </cell>
          <cell r="F383">
            <v>40883</v>
          </cell>
          <cell r="G383">
            <v>41880</v>
          </cell>
          <cell r="H383">
            <v>29077.745885933833</v>
          </cell>
          <cell r="I383">
            <v>61774.1</v>
          </cell>
        </row>
        <row r="384">
          <cell r="C384" t="str">
            <v>Homeowners</v>
          </cell>
          <cell r="E384">
            <v>40834</v>
          </cell>
          <cell r="F384">
            <v>40837</v>
          </cell>
          <cell r="G384">
            <v>42108</v>
          </cell>
          <cell r="H384">
            <v>20364.223620401794</v>
          </cell>
          <cell r="I384">
            <v>37369</v>
          </cell>
        </row>
        <row r="385">
          <cell r="C385" t="str">
            <v>Homeowners</v>
          </cell>
          <cell r="E385">
            <v>40839</v>
          </cell>
          <cell r="F385">
            <v>40865</v>
          </cell>
          <cell r="G385">
            <v>40955</v>
          </cell>
          <cell r="H385">
            <v>6799.9290231214254</v>
          </cell>
          <cell r="I385">
            <v>8332.7900000000009</v>
          </cell>
        </row>
        <row r="386">
          <cell r="C386" t="str">
            <v>Homeowners</v>
          </cell>
          <cell r="E386">
            <v>40820</v>
          </cell>
          <cell r="F386">
            <v>40842</v>
          </cell>
          <cell r="G386">
            <v>41573</v>
          </cell>
          <cell r="H386">
            <v>13204.300867403548</v>
          </cell>
          <cell r="I386">
            <v>17160.55</v>
          </cell>
        </row>
        <row r="387">
          <cell r="C387" t="str">
            <v>Homeowners</v>
          </cell>
          <cell r="E387">
            <v>40820</v>
          </cell>
          <cell r="F387">
            <v>41112</v>
          </cell>
          <cell r="G387">
            <v>42072</v>
          </cell>
          <cell r="H387">
            <v>108048.46476503008</v>
          </cell>
          <cell r="I387">
            <v>156894.46</v>
          </cell>
        </row>
        <row r="388">
          <cell r="C388" t="str">
            <v>Homeowners</v>
          </cell>
          <cell r="E388">
            <v>40830</v>
          </cell>
          <cell r="F388">
            <v>40957</v>
          </cell>
          <cell r="G388">
            <v>41075</v>
          </cell>
          <cell r="H388">
            <v>24164.601860854604</v>
          </cell>
          <cell r="I388">
            <v>32014.23</v>
          </cell>
        </row>
        <row r="389">
          <cell r="C389" t="str">
            <v>Homeowners</v>
          </cell>
          <cell r="E389">
            <v>40834</v>
          </cell>
          <cell r="F389">
            <v>40936</v>
          </cell>
          <cell r="G389">
            <v>41182</v>
          </cell>
          <cell r="H389">
            <v>109526.67616162336</v>
          </cell>
          <cell r="I389">
            <v>152482.70000000001</v>
          </cell>
        </row>
        <row r="390">
          <cell r="C390" t="str">
            <v>Homeowners</v>
          </cell>
          <cell r="E390">
            <v>40844</v>
          </cell>
          <cell r="F390">
            <v>40847</v>
          </cell>
          <cell r="G390">
            <v>41441</v>
          </cell>
          <cell r="H390">
            <v>16203.537462120305</v>
          </cell>
          <cell r="I390">
            <v>25803.41</v>
          </cell>
        </row>
        <row r="391">
          <cell r="C391" t="str">
            <v>Homeowners</v>
          </cell>
          <cell r="E391">
            <v>40824</v>
          </cell>
          <cell r="F391">
            <v>40965</v>
          </cell>
          <cell r="G391">
            <v>41018</v>
          </cell>
          <cell r="H391">
            <v>30466.203045998565</v>
          </cell>
          <cell r="I391">
            <v>38773.39</v>
          </cell>
        </row>
        <row r="392">
          <cell r="C392" t="str">
            <v>Homeowners</v>
          </cell>
          <cell r="E392">
            <v>40826</v>
          </cell>
          <cell r="F392">
            <v>40912</v>
          </cell>
          <cell r="G392">
            <v>41271</v>
          </cell>
          <cell r="H392">
            <v>9083.2654729394872</v>
          </cell>
          <cell r="I392">
            <v>11564.91</v>
          </cell>
        </row>
        <row r="393">
          <cell r="C393" t="str">
            <v>Homeowners</v>
          </cell>
          <cell r="E393">
            <v>40843</v>
          </cell>
          <cell r="F393">
            <v>41293</v>
          </cell>
          <cell r="G393">
            <v>41932</v>
          </cell>
          <cell r="H393">
            <v>17709.095201790318</v>
          </cell>
          <cell r="I393">
            <v>56860.77</v>
          </cell>
        </row>
        <row r="394">
          <cell r="C394" t="str">
            <v>Homeowners</v>
          </cell>
          <cell r="E394">
            <v>40834</v>
          </cell>
          <cell r="F394">
            <v>40863</v>
          </cell>
          <cell r="G394">
            <v>41247</v>
          </cell>
          <cell r="H394">
            <v>15880.636149113234</v>
          </cell>
          <cell r="I394">
            <v>19926.919999999998</v>
          </cell>
        </row>
        <row r="395">
          <cell r="C395" t="str">
            <v>Homeowners</v>
          </cell>
          <cell r="E395">
            <v>40842</v>
          </cell>
          <cell r="F395">
            <v>40865</v>
          </cell>
          <cell r="G395">
            <v>40944</v>
          </cell>
          <cell r="H395">
            <v>39001.961079822104</v>
          </cell>
          <cell r="I395">
            <v>49969.919999999998</v>
          </cell>
        </row>
        <row r="396">
          <cell r="C396" t="str">
            <v>Homeowners</v>
          </cell>
          <cell r="E396">
            <v>40838</v>
          </cell>
          <cell r="F396">
            <v>41306</v>
          </cell>
          <cell r="G396">
            <v>41558</v>
          </cell>
          <cell r="H396">
            <v>3442.334056834859</v>
          </cell>
          <cell r="I396">
            <v>0</v>
          </cell>
        </row>
        <row r="397">
          <cell r="C397" t="str">
            <v>Homeowners</v>
          </cell>
          <cell r="E397">
            <v>40835</v>
          </cell>
          <cell r="F397">
            <v>40854</v>
          </cell>
          <cell r="G397">
            <v>41188</v>
          </cell>
          <cell r="H397">
            <v>29254.079737190648</v>
          </cell>
          <cell r="I397">
            <v>37769.449999999997</v>
          </cell>
        </row>
        <row r="398">
          <cell r="C398" t="str">
            <v>Homeowners</v>
          </cell>
          <cell r="E398">
            <v>40820</v>
          </cell>
          <cell r="F398">
            <v>40822</v>
          </cell>
          <cell r="G398">
            <v>41041</v>
          </cell>
          <cell r="H398">
            <v>45814.904158246558</v>
          </cell>
          <cell r="I398">
            <v>68161.23</v>
          </cell>
        </row>
        <row r="399">
          <cell r="C399" t="str">
            <v>Homeowners</v>
          </cell>
          <cell r="E399">
            <v>40828</v>
          </cell>
          <cell r="F399">
            <v>40830</v>
          </cell>
          <cell r="G399">
            <v>41259</v>
          </cell>
          <cell r="H399">
            <v>187206.21663308694</v>
          </cell>
          <cell r="I399">
            <v>226148.96</v>
          </cell>
        </row>
        <row r="400">
          <cell r="C400" t="str">
            <v>Homeowners</v>
          </cell>
          <cell r="E400">
            <v>40838</v>
          </cell>
          <cell r="F400">
            <v>40880</v>
          </cell>
          <cell r="G400">
            <v>40918</v>
          </cell>
          <cell r="H400">
            <v>126998.71619192732</v>
          </cell>
          <cell r="I400">
            <v>173903.79</v>
          </cell>
        </row>
        <row r="401">
          <cell r="C401" t="str">
            <v>Homeowners</v>
          </cell>
          <cell r="E401">
            <v>40844</v>
          </cell>
          <cell r="F401">
            <v>40912</v>
          </cell>
          <cell r="G401">
            <v>42418</v>
          </cell>
          <cell r="H401">
            <v>5475.4236566024683</v>
          </cell>
          <cell r="I401">
            <v>17030.72</v>
          </cell>
        </row>
        <row r="402">
          <cell r="C402" t="str">
            <v>Homeowners</v>
          </cell>
          <cell r="E402">
            <v>40823</v>
          </cell>
          <cell r="F402">
            <v>41450</v>
          </cell>
          <cell r="G402">
            <v>42248</v>
          </cell>
          <cell r="H402">
            <v>18264.826111517508</v>
          </cell>
          <cell r="I402">
            <v>0</v>
          </cell>
        </row>
        <row r="403">
          <cell r="C403" t="str">
            <v>Homeowners</v>
          </cell>
          <cell r="E403">
            <v>40846</v>
          </cell>
          <cell r="F403">
            <v>40856</v>
          </cell>
          <cell r="G403">
            <v>41414</v>
          </cell>
          <cell r="H403">
            <v>89643.512792923022</v>
          </cell>
          <cell r="I403">
            <v>0</v>
          </cell>
        </row>
        <row r="404">
          <cell r="C404" t="str">
            <v>Homeowners</v>
          </cell>
          <cell r="E404">
            <v>40836</v>
          </cell>
          <cell r="F404">
            <v>41192</v>
          </cell>
          <cell r="G404">
            <v>41591</v>
          </cell>
          <cell r="H404">
            <v>21943.314803050289</v>
          </cell>
          <cell r="I404">
            <v>0</v>
          </cell>
        </row>
        <row r="405">
          <cell r="C405" t="str">
            <v>Homeowners</v>
          </cell>
          <cell r="E405">
            <v>40827</v>
          </cell>
          <cell r="F405">
            <v>40830</v>
          </cell>
          <cell r="G405">
            <v>41333</v>
          </cell>
          <cell r="H405">
            <v>30030.484603077704</v>
          </cell>
          <cell r="I405">
            <v>51993.74</v>
          </cell>
        </row>
        <row r="406">
          <cell r="C406" t="str">
            <v>Homeowners</v>
          </cell>
          <cell r="E406">
            <v>40841</v>
          </cell>
          <cell r="F406">
            <v>41310</v>
          </cell>
          <cell r="G406">
            <v>41671</v>
          </cell>
          <cell r="H406">
            <v>21007.006153482584</v>
          </cell>
          <cell r="I406">
            <v>48212.81</v>
          </cell>
        </row>
        <row r="407">
          <cell r="C407" t="str">
            <v>Homeowners</v>
          </cell>
          <cell r="E407">
            <v>40818</v>
          </cell>
          <cell r="F407">
            <v>41039</v>
          </cell>
          <cell r="G407">
            <v>41675</v>
          </cell>
          <cell r="H407">
            <v>49414.191481114663</v>
          </cell>
          <cell r="I407">
            <v>77101.77</v>
          </cell>
        </row>
        <row r="408">
          <cell r="C408" t="str">
            <v>Homeowners</v>
          </cell>
          <cell r="E408">
            <v>40843</v>
          </cell>
          <cell r="F408">
            <v>40888</v>
          </cell>
          <cell r="G408">
            <v>41108</v>
          </cell>
          <cell r="H408">
            <v>91908.589354865224</v>
          </cell>
          <cell r="I408">
            <v>105129.45</v>
          </cell>
        </row>
        <row r="409">
          <cell r="C409" t="str">
            <v>Homeowners</v>
          </cell>
          <cell r="E409">
            <v>40827</v>
          </cell>
          <cell r="F409">
            <v>40834</v>
          </cell>
          <cell r="G409">
            <v>41156</v>
          </cell>
          <cell r="H409">
            <v>33779.072019982756</v>
          </cell>
          <cell r="I409">
            <v>38945.440000000002</v>
          </cell>
        </row>
        <row r="410">
          <cell r="C410" t="str">
            <v>Homeowners</v>
          </cell>
          <cell r="E410">
            <v>40820</v>
          </cell>
          <cell r="F410">
            <v>40916</v>
          </cell>
          <cell r="G410">
            <v>41286</v>
          </cell>
          <cell r="H410">
            <v>156385.26986567135</v>
          </cell>
          <cell r="I410">
            <v>203237.34</v>
          </cell>
        </row>
        <row r="411">
          <cell r="C411" t="str">
            <v>Homeowners</v>
          </cell>
          <cell r="E411">
            <v>40827</v>
          </cell>
          <cell r="F411">
            <v>41155</v>
          </cell>
          <cell r="G411">
            <v>41956</v>
          </cell>
          <cell r="H411">
            <v>40011.02448082609</v>
          </cell>
          <cell r="I411">
            <v>117344.76</v>
          </cell>
        </row>
        <row r="412">
          <cell r="C412" t="str">
            <v>Homeowners</v>
          </cell>
          <cell r="E412">
            <v>40846</v>
          </cell>
          <cell r="F412">
            <v>41090</v>
          </cell>
          <cell r="G412">
            <v>41394</v>
          </cell>
          <cell r="H412">
            <v>40650.807165705686</v>
          </cell>
          <cell r="I412">
            <v>0</v>
          </cell>
        </row>
        <row r="413">
          <cell r="C413" t="str">
            <v>Homeowners</v>
          </cell>
          <cell r="E413">
            <v>40833</v>
          </cell>
          <cell r="F413">
            <v>41287</v>
          </cell>
          <cell r="G413">
            <v>41292</v>
          </cell>
          <cell r="H413">
            <v>14328.786308346384</v>
          </cell>
          <cell r="I413">
            <v>0</v>
          </cell>
        </row>
        <row r="414">
          <cell r="C414" t="str">
            <v>Homeowners</v>
          </cell>
          <cell r="E414">
            <v>40818</v>
          </cell>
          <cell r="F414">
            <v>40857</v>
          </cell>
          <cell r="G414">
            <v>40877</v>
          </cell>
          <cell r="H414">
            <v>39953.541177837797</v>
          </cell>
          <cell r="I414">
            <v>39953.54</v>
          </cell>
        </row>
        <row r="415">
          <cell r="C415" t="str">
            <v>Homeowners</v>
          </cell>
          <cell r="E415">
            <v>40873</v>
          </cell>
          <cell r="F415">
            <v>40907</v>
          </cell>
          <cell r="G415">
            <v>41454</v>
          </cell>
          <cell r="H415">
            <v>159079.18815934382</v>
          </cell>
          <cell r="I415">
            <v>219940.32</v>
          </cell>
        </row>
        <row r="416">
          <cell r="C416" t="str">
            <v>Homeowners</v>
          </cell>
          <cell r="E416">
            <v>40870</v>
          </cell>
          <cell r="F416">
            <v>41002</v>
          </cell>
          <cell r="G416">
            <v>41141</v>
          </cell>
          <cell r="H416">
            <v>45330.651539653547</v>
          </cell>
          <cell r="I416">
            <v>61985.36</v>
          </cell>
        </row>
        <row r="417">
          <cell r="C417" t="str">
            <v>Homeowners</v>
          </cell>
          <cell r="E417">
            <v>40856</v>
          </cell>
          <cell r="F417">
            <v>40943</v>
          </cell>
          <cell r="G417">
            <v>42227</v>
          </cell>
          <cell r="H417">
            <v>22710.00418367744</v>
          </cell>
          <cell r="I417">
            <v>0</v>
          </cell>
        </row>
        <row r="418">
          <cell r="C418" t="str">
            <v>Homeowners</v>
          </cell>
          <cell r="E418">
            <v>40867</v>
          </cell>
          <cell r="F418">
            <v>41150</v>
          </cell>
          <cell r="G418">
            <v>41398</v>
          </cell>
          <cell r="H418">
            <v>122226.51285365682</v>
          </cell>
          <cell r="I418">
            <v>160751.57</v>
          </cell>
        </row>
        <row r="419">
          <cell r="C419" t="str">
            <v>Homeowners</v>
          </cell>
          <cell r="E419">
            <v>40851</v>
          </cell>
          <cell r="F419">
            <v>41105</v>
          </cell>
          <cell r="G419">
            <v>41227</v>
          </cell>
          <cell r="H419">
            <v>45348.040525103977</v>
          </cell>
          <cell r="I419">
            <v>55808</v>
          </cell>
        </row>
        <row r="420">
          <cell r="C420" t="str">
            <v>Homeowners</v>
          </cell>
          <cell r="E420">
            <v>40874</v>
          </cell>
          <cell r="F420">
            <v>41022</v>
          </cell>
          <cell r="G420">
            <v>41396</v>
          </cell>
          <cell r="H420">
            <v>163259.08358606574</v>
          </cell>
          <cell r="I420">
            <v>264143.37</v>
          </cell>
        </row>
        <row r="421">
          <cell r="C421" t="str">
            <v>Homeowners</v>
          </cell>
          <cell r="E421">
            <v>40853</v>
          </cell>
          <cell r="F421">
            <v>41140</v>
          </cell>
          <cell r="G421">
            <v>42070</v>
          </cell>
          <cell r="H421">
            <v>8011.1071540635248</v>
          </cell>
          <cell r="I421">
            <v>14770.67</v>
          </cell>
        </row>
        <row r="422">
          <cell r="C422" t="str">
            <v>Homeowners</v>
          </cell>
          <cell r="E422">
            <v>40854</v>
          </cell>
          <cell r="F422">
            <v>41014</v>
          </cell>
          <cell r="G422">
            <v>41108</v>
          </cell>
          <cell r="H422">
            <v>23107.580166152984</v>
          </cell>
          <cell r="I422">
            <v>29600.28</v>
          </cell>
        </row>
        <row r="423">
          <cell r="C423" t="str">
            <v>Homeowners</v>
          </cell>
          <cell r="E423">
            <v>40860</v>
          </cell>
          <cell r="F423">
            <v>42199</v>
          </cell>
          <cell r="G423">
            <v>42555</v>
          </cell>
          <cell r="H423">
            <v>2421.2302954781057</v>
          </cell>
          <cell r="I423">
            <v>5654.67</v>
          </cell>
        </row>
        <row r="424">
          <cell r="C424" t="str">
            <v>Homeowners</v>
          </cell>
          <cell r="E424">
            <v>40872</v>
          </cell>
          <cell r="F424">
            <v>40985</v>
          </cell>
          <cell r="G424">
            <v>41020</v>
          </cell>
          <cell r="H424">
            <v>20655.773543675463</v>
          </cell>
          <cell r="I424">
            <v>33412.19</v>
          </cell>
        </row>
        <row r="425">
          <cell r="C425" t="str">
            <v>Homeowners</v>
          </cell>
          <cell r="E425">
            <v>40875</v>
          </cell>
          <cell r="F425">
            <v>40964</v>
          </cell>
          <cell r="G425">
            <v>41043</v>
          </cell>
          <cell r="H425">
            <v>69292.523652176882</v>
          </cell>
          <cell r="I425">
            <v>82956.929999999993</v>
          </cell>
        </row>
        <row r="426">
          <cell r="C426" t="str">
            <v>Homeowners</v>
          </cell>
          <cell r="E426">
            <v>40865</v>
          </cell>
          <cell r="F426">
            <v>41046</v>
          </cell>
          <cell r="G426">
            <v>41068</v>
          </cell>
          <cell r="H426">
            <v>4158.445670300981</v>
          </cell>
          <cell r="I426">
            <v>5593.9</v>
          </cell>
        </row>
        <row r="427">
          <cell r="C427" t="str">
            <v>Homeowners</v>
          </cell>
          <cell r="E427">
            <v>40874</v>
          </cell>
          <cell r="F427">
            <v>40891</v>
          </cell>
          <cell r="G427">
            <v>41094</v>
          </cell>
          <cell r="H427">
            <v>20096.558948272166</v>
          </cell>
          <cell r="I427">
            <v>27947.24</v>
          </cell>
        </row>
        <row r="428">
          <cell r="C428" t="str">
            <v>Homeowners</v>
          </cell>
          <cell r="E428">
            <v>40854</v>
          </cell>
          <cell r="F428">
            <v>40973</v>
          </cell>
          <cell r="G428">
            <v>41050</v>
          </cell>
          <cell r="H428">
            <v>67897.633971930816</v>
          </cell>
          <cell r="I428">
            <v>84534.6</v>
          </cell>
        </row>
        <row r="429">
          <cell r="C429" t="str">
            <v>Homeowners</v>
          </cell>
          <cell r="E429">
            <v>40864</v>
          </cell>
          <cell r="F429">
            <v>40925</v>
          </cell>
          <cell r="G429">
            <v>41403</v>
          </cell>
          <cell r="H429">
            <v>166632.27479801571</v>
          </cell>
          <cell r="I429">
            <v>227142.01</v>
          </cell>
        </row>
        <row r="430">
          <cell r="C430" t="str">
            <v>Homeowners</v>
          </cell>
          <cell r="E430">
            <v>40856</v>
          </cell>
          <cell r="F430">
            <v>40978</v>
          </cell>
          <cell r="G430">
            <v>41224</v>
          </cell>
          <cell r="H430">
            <v>23021.517942545495</v>
          </cell>
          <cell r="I430">
            <v>29783.77</v>
          </cell>
        </row>
        <row r="431">
          <cell r="C431" t="str">
            <v>Homeowners</v>
          </cell>
          <cell r="E431">
            <v>40867</v>
          </cell>
          <cell r="F431">
            <v>40868</v>
          </cell>
          <cell r="G431">
            <v>41068</v>
          </cell>
          <cell r="H431">
            <v>64273.44003755357</v>
          </cell>
          <cell r="I431">
            <v>78166.14</v>
          </cell>
        </row>
        <row r="432">
          <cell r="C432" t="str">
            <v>Homeowners</v>
          </cell>
          <cell r="E432">
            <v>40867</v>
          </cell>
          <cell r="F432">
            <v>40883</v>
          </cell>
          <cell r="G432">
            <v>41802</v>
          </cell>
          <cell r="H432">
            <v>87203.86879139801</v>
          </cell>
          <cell r="I432">
            <v>0</v>
          </cell>
        </row>
        <row r="433">
          <cell r="C433" t="str">
            <v>Homeowners</v>
          </cell>
          <cell r="E433">
            <v>40877</v>
          </cell>
          <cell r="F433">
            <v>40967</v>
          </cell>
          <cell r="G433">
            <v>41024</v>
          </cell>
          <cell r="H433">
            <v>38574.269850998528</v>
          </cell>
          <cell r="I433">
            <v>43766.69</v>
          </cell>
        </row>
        <row r="434">
          <cell r="C434" t="str">
            <v>Homeowners</v>
          </cell>
          <cell r="E434">
            <v>40864</v>
          </cell>
          <cell r="F434">
            <v>41107</v>
          </cell>
          <cell r="G434">
            <v>41351</v>
          </cell>
          <cell r="H434">
            <v>19196.288617890863</v>
          </cell>
          <cell r="I434">
            <v>26652.05</v>
          </cell>
        </row>
        <row r="435">
          <cell r="C435" t="str">
            <v>Homeowners</v>
          </cell>
          <cell r="E435">
            <v>40861</v>
          </cell>
          <cell r="F435">
            <v>41206</v>
          </cell>
          <cell r="G435">
            <v>42388</v>
          </cell>
          <cell r="H435">
            <v>18183.249860562904</v>
          </cell>
          <cell r="I435">
            <v>37626.99</v>
          </cell>
        </row>
        <row r="436">
          <cell r="C436" t="str">
            <v>Homeowners</v>
          </cell>
          <cell r="E436">
            <v>40863</v>
          </cell>
          <cell r="F436">
            <v>40968</v>
          </cell>
          <cell r="G436">
            <v>41438</v>
          </cell>
          <cell r="H436">
            <v>24884.902886841759</v>
          </cell>
          <cell r="I436">
            <v>0</v>
          </cell>
        </row>
        <row r="437">
          <cell r="C437" t="str">
            <v>Homeowners</v>
          </cell>
          <cell r="E437">
            <v>40856</v>
          </cell>
          <cell r="F437">
            <v>41015</v>
          </cell>
          <cell r="G437">
            <v>41388</v>
          </cell>
          <cell r="H437">
            <v>20414.160438872517</v>
          </cell>
          <cell r="I437">
            <v>32538.6</v>
          </cell>
        </row>
        <row r="438">
          <cell r="C438" t="str">
            <v>Homeowners</v>
          </cell>
          <cell r="E438">
            <v>40860</v>
          </cell>
          <cell r="F438">
            <v>40979</v>
          </cell>
          <cell r="G438">
            <v>41180</v>
          </cell>
          <cell r="H438">
            <v>27613.961546851828</v>
          </cell>
          <cell r="I438">
            <v>34881.42</v>
          </cell>
        </row>
        <row r="439">
          <cell r="C439" t="str">
            <v>Homeowners</v>
          </cell>
          <cell r="E439">
            <v>40875</v>
          </cell>
          <cell r="F439">
            <v>41049</v>
          </cell>
          <cell r="G439">
            <v>41203</v>
          </cell>
          <cell r="H439">
            <v>36248.753813709511</v>
          </cell>
          <cell r="I439">
            <v>41613.949999999997</v>
          </cell>
        </row>
        <row r="440">
          <cell r="C440" t="str">
            <v>Homeowners</v>
          </cell>
          <cell r="E440">
            <v>40875</v>
          </cell>
          <cell r="F440">
            <v>40915</v>
          </cell>
          <cell r="G440">
            <v>41059</v>
          </cell>
          <cell r="H440">
            <v>68463.983066367233</v>
          </cell>
          <cell r="I440">
            <v>128182.07</v>
          </cell>
        </row>
        <row r="441">
          <cell r="C441" t="str">
            <v>Homeowners</v>
          </cell>
          <cell r="E441">
            <v>40863</v>
          </cell>
          <cell r="F441">
            <v>41002</v>
          </cell>
          <cell r="G441">
            <v>42373</v>
          </cell>
          <cell r="H441">
            <v>17431.84899649681</v>
          </cell>
          <cell r="I441">
            <v>22821.02</v>
          </cell>
        </row>
        <row r="442">
          <cell r="C442" t="str">
            <v>Homeowners</v>
          </cell>
          <cell r="E442">
            <v>40848</v>
          </cell>
          <cell r="F442">
            <v>41156</v>
          </cell>
          <cell r="G442">
            <v>41224</v>
          </cell>
          <cell r="H442">
            <v>35872.05762165747</v>
          </cell>
          <cell r="I442">
            <v>40416.379999999997</v>
          </cell>
        </row>
        <row r="443">
          <cell r="C443" t="str">
            <v>Homeowners</v>
          </cell>
          <cell r="E443">
            <v>40859</v>
          </cell>
          <cell r="F443">
            <v>40954</v>
          </cell>
          <cell r="G443">
            <v>41337</v>
          </cell>
          <cell r="H443">
            <v>37923.425323102296</v>
          </cell>
          <cell r="I443">
            <v>0</v>
          </cell>
        </row>
        <row r="444">
          <cell r="C444" t="str">
            <v>Homeowners</v>
          </cell>
          <cell r="E444">
            <v>40872</v>
          </cell>
          <cell r="F444">
            <v>40908</v>
          </cell>
          <cell r="G444">
            <v>41015</v>
          </cell>
          <cell r="H444">
            <v>18133.804923120402</v>
          </cell>
          <cell r="I444">
            <v>24128.87</v>
          </cell>
        </row>
        <row r="445">
          <cell r="C445" t="str">
            <v>Homeowners</v>
          </cell>
          <cell r="E445">
            <v>40854</v>
          </cell>
          <cell r="F445">
            <v>41121</v>
          </cell>
          <cell r="G445">
            <v>41336</v>
          </cell>
          <cell r="H445">
            <v>46391.708454317071</v>
          </cell>
          <cell r="I445">
            <v>0</v>
          </cell>
        </row>
        <row r="446">
          <cell r="C446" t="str">
            <v>Homeowners</v>
          </cell>
          <cell r="E446">
            <v>40848</v>
          </cell>
          <cell r="F446">
            <v>40874</v>
          </cell>
          <cell r="G446">
            <v>41803</v>
          </cell>
          <cell r="H446">
            <v>2287.7400067152939</v>
          </cell>
          <cell r="I446">
            <v>2686.51</v>
          </cell>
        </row>
        <row r="447">
          <cell r="C447" t="str">
            <v>Homeowners</v>
          </cell>
          <cell r="E447">
            <v>40856</v>
          </cell>
          <cell r="F447">
            <v>41006</v>
          </cell>
          <cell r="G447">
            <v>41577</v>
          </cell>
          <cell r="H447">
            <v>208.97774140071579</v>
          </cell>
          <cell r="I447">
            <v>264.97000000000003</v>
          </cell>
        </row>
        <row r="448">
          <cell r="C448" t="str">
            <v>Homeowners</v>
          </cell>
          <cell r="E448">
            <v>40855</v>
          </cell>
          <cell r="F448">
            <v>41025</v>
          </cell>
          <cell r="G448">
            <v>41107</v>
          </cell>
          <cell r="H448">
            <v>40073.312978073147</v>
          </cell>
          <cell r="I448">
            <v>48484.68</v>
          </cell>
        </row>
        <row r="449">
          <cell r="C449" t="str">
            <v>Homeowners</v>
          </cell>
          <cell r="E449">
            <v>40857</v>
          </cell>
          <cell r="F449">
            <v>41161</v>
          </cell>
          <cell r="G449">
            <v>41512</v>
          </cell>
          <cell r="H449">
            <v>31337.480168906135</v>
          </cell>
          <cell r="I449">
            <v>0</v>
          </cell>
        </row>
        <row r="450">
          <cell r="C450" t="str">
            <v>Homeowners</v>
          </cell>
          <cell r="E450">
            <v>40849</v>
          </cell>
          <cell r="F450">
            <v>40873</v>
          </cell>
          <cell r="G450">
            <v>41211</v>
          </cell>
          <cell r="H450">
            <v>153581.69594951536</v>
          </cell>
          <cell r="I450">
            <v>206073.61</v>
          </cell>
        </row>
        <row r="451">
          <cell r="C451" t="str">
            <v>Homeowners</v>
          </cell>
          <cell r="E451">
            <v>40885</v>
          </cell>
          <cell r="F451">
            <v>41117</v>
          </cell>
          <cell r="G451">
            <v>41575</v>
          </cell>
          <cell r="H451">
            <v>159833.26879170997</v>
          </cell>
          <cell r="I451">
            <v>217205.59</v>
          </cell>
        </row>
        <row r="452">
          <cell r="C452" t="str">
            <v>Homeowners</v>
          </cell>
          <cell r="E452">
            <v>40887</v>
          </cell>
          <cell r="F452">
            <v>40920</v>
          </cell>
          <cell r="G452">
            <v>40956</v>
          </cell>
          <cell r="H452">
            <v>65791.008125951004</v>
          </cell>
          <cell r="I452">
            <v>92316.56</v>
          </cell>
        </row>
        <row r="453">
          <cell r="C453" t="str">
            <v>Homeowners</v>
          </cell>
          <cell r="E453">
            <v>40887</v>
          </cell>
          <cell r="F453">
            <v>40957</v>
          </cell>
          <cell r="G453">
            <v>41036</v>
          </cell>
          <cell r="H453">
            <v>34227.739083344983</v>
          </cell>
          <cell r="I453">
            <v>47333.09</v>
          </cell>
        </row>
        <row r="454">
          <cell r="C454" t="str">
            <v>Homeowners</v>
          </cell>
          <cell r="E454">
            <v>40893</v>
          </cell>
          <cell r="F454">
            <v>40964</v>
          </cell>
          <cell r="G454">
            <v>41186</v>
          </cell>
          <cell r="H454">
            <v>16569.529679293788</v>
          </cell>
          <cell r="I454">
            <v>21292.47</v>
          </cell>
        </row>
        <row r="455">
          <cell r="C455" t="str">
            <v>Homeowners</v>
          </cell>
          <cell r="E455">
            <v>40898</v>
          </cell>
          <cell r="F455">
            <v>40958</v>
          </cell>
          <cell r="G455">
            <v>41386</v>
          </cell>
          <cell r="H455">
            <v>71043.673748347239</v>
          </cell>
          <cell r="I455">
            <v>113526.85</v>
          </cell>
        </row>
        <row r="456">
          <cell r="C456" t="str">
            <v>Homeowners</v>
          </cell>
          <cell r="E456">
            <v>40895</v>
          </cell>
          <cell r="F456">
            <v>40957</v>
          </cell>
          <cell r="G456">
            <v>41169</v>
          </cell>
          <cell r="H456">
            <v>19858.091830315116</v>
          </cell>
          <cell r="I456">
            <v>24126.63</v>
          </cell>
        </row>
        <row r="457">
          <cell r="C457" t="str">
            <v>Homeowners</v>
          </cell>
          <cell r="E457">
            <v>40885</v>
          </cell>
          <cell r="F457">
            <v>41012</v>
          </cell>
          <cell r="G457">
            <v>41115</v>
          </cell>
          <cell r="H457">
            <v>6948.7883520794776</v>
          </cell>
          <cell r="I457">
            <v>8218.3799999999992</v>
          </cell>
        </row>
        <row r="458">
          <cell r="C458" t="str">
            <v>Homeowners</v>
          </cell>
          <cell r="E458">
            <v>40894</v>
          </cell>
          <cell r="F458">
            <v>40909</v>
          </cell>
          <cell r="G458">
            <v>42657</v>
          </cell>
          <cell r="H458">
            <v>2636.464309699671</v>
          </cell>
          <cell r="I458">
            <v>6337.5</v>
          </cell>
        </row>
        <row r="459">
          <cell r="C459" t="str">
            <v>Homeowners</v>
          </cell>
          <cell r="E459">
            <v>40883</v>
          </cell>
          <cell r="F459">
            <v>41102</v>
          </cell>
          <cell r="G459">
            <v>41255</v>
          </cell>
          <cell r="H459">
            <v>7849.573009814394</v>
          </cell>
          <cell r="I459">
            <v>0</v>
          </cell>
        </row>
        <row r="460">
          <cell r="C460" t="str">
            <v>Homeowners</v>
          </cell>
          <cell r="E460">
            <v>40886</v>
          </cell>
          <cell r="F460">
            <v>41126</v>
          </cell>
          <cell r="G460">
            <v>41241</v>
          </cell>
          <cell r="H460">
            <v>130872.49239457202</v>
          </cell>
          <cell r="I460">
            <v>180084.05</v>
          </cell>
        </row>
        <row r="461">
          <cell r="C461" t="str">
            <v>Homeowners</v>
          </cell>
          <cell r="E461">
            <v>40898</v>
          </cell>
          <cell r="F461">
            <v>41650</v>
          </cell>
          <cell r="G461">
            <v>42068</v>
          </cell>
          <cell r="H461">
            <v>17711.409129539137</v>
          </cell>
          <cell r="I461">
            <v>34425.29</v>
          </cell>
        </row>
        <row r="462">
          <cell r="C462" t="str">
            <v>Homeowners</v>
          </cell>
          <cell r="E462">
            <v>40880</v>
          </cell>
          <cell r="F462">
            <v>40935</v>
          </cell>
          <cell r="G462">
            <v>41742</v>
          </cell>
          <cell r="H462">
            <v>36511.698795445787</v>
          </cell>
          <cell r="I462">
            <v>46222.28</v>
          </cell>
        </row>
        <row r="463">
          <cell r="C463" t="str">
            <v>Homeowners</v>
          </cell>
          <cell r="E463">
            <v>40883</v>
          </cell>
          <cell r="F463">
            <v>40979</v>
          </cell>
          <cell r="G463">
            <v>41323</v>
          </cell>
          <cell r="H463">
            <v>61724.245306666329</v>
          </cell>
          <cell r="I463">
            <v>89500.57</v>
          </cell>
        </row>
        <row r="464">
          <cell r="C464" t="str">
            <v>Homeowners</v>
          </cell>
          <cell r="E464">
            <v>40893</v>
          </cell>
          <cell r="F464">
            <v>40949</v>
          </cell>
          <cell r="G464">
            <v>41059</v>
          </cell>
          <cell r="H464">
            <v>34298.559683299914</v>
          </cell>
          <cell r="I464">
            <v>46063.3</v>
          </cell>
        </row>
        <row r="465">
          <cell r="C465" t="str">
            <v>Homeowners</v>
          </cell>
          <cell r="E465">
            <v>40897</v>
          </cell>
          <cell r="F465">
            <v>41035</v>
          </cell>
          <cell r="G465">
            <v>41073</v>
          </cell>
          <cell r="H465">
            <v>31125.977096187427</v>
          </cell>
          <cell r="I465">
            <v>35697.870000000003</v>
          </cell>
        </row>
        <row r="466">
          <cell r="C466" t="str">
            <v>Homeowners</v>
          </cell>
          <cell r="E466">
            <v>40890</v>
          </cell>
          <cell r="F466">
            <v>41084</v>
          </cell>
          <cell r="G466">
            <v>41743</v>
          </cell>
          <cell r="H466">
            <v>32.968873805448133</v>
          </cell>
          <cell r="I466">
            <v>84.84</v>
          </cell>
        </row>
        <row r="467">
          <cell r="C467" t="str">
            <v>Homeowners</v>
          </cell>
          <cell r="E467">
            <v>40899</v>
          </cell>
          <cell r="F467">
            <v>41511</v>
          </cell>
          <cell r="G467">
            <v>42559</v>
          </cell>
          <cell r="H467">
            <v>30629.940570201747</v>
          </cell>
          <cell r="I467">
            <v>56128.65</v>
          </cell>
        </row>
        <row r="468">
          <cell r="C468" t="str">
            <v>Homeowners</v>
          </cell>
          <cell r="E468">
            <v>40907</v>
          </cell>
          <cell r="F468">
            <v>41893</v>
          </cell>
          <cell r="G468">
            <v>43354</v>
          </cell>
          <cell r="H468">
            <v>17844.13615611838</v>
          </cell>
          <cell r="I468">
            <v>32919.599999999999</v>
          </cell>
        </row>
        <row r="469">
          <cell r="C469" t="str">
            <v>Homeowners</v>
          </cell>
          <cell r="E469">
            <v>40879</v>
          </cell>
          <cell r="F469">
            <v>41149</v>
          </cell>
          <cell r="G469">
            <v>41197</v>
          </cell>
          <cell r="H469">
            <v>9994.922151916955</v>
          </cell>
          <cell r="I469">
            <v>11787.08</v>
          </cell>
        </row>
        <row r="470">
          <cell r="C470" t="str">
            <v>Homeowners</v>
          </cell>
          <cell r="E470">
            <v>40900</v>
          </cell>
          <cell r="F470">
            <v>40937</v>
          </cell>
          <cell r="G470">
            <v>41271</v>
          </cell>
          <cell r="H470">
            <v>30545.89270478674</v>
          </cell>
          <cell r="I470">
            <v>0</v>
          </cell>
        </row>
        <row r="471">
          <cell r="C471" t="str">
            <v>Homeowners</v>
          </cell>
          <cell r="E471">
            <v>40883</v>
          </cell>
          <cell r="F471">
            <v>41076</v>
          </cell>
          <cell r="G471">
            <v>42041</v>
          </cell>
          <cell r="H471">
            <v>38750.486937450441</v>
          </cell>
          <cell r="I471">
            <v>80461.95</v>
          </cell>
        </row>
        <row r="472">
          <cell r="C472" t="str">
            <v>Homeowners</v>
          </cell>
          <cell r="E472">
            <v>40882</v>
          </cell>
          <cell r="F472">
            <v>40887</v>
          </cell>
          <cell r="G472">
            <v>41012</v>
          </cell>
          <cell r="H472">
            <v>115363.0656428645</v>
          </cell>
          <cell r="I472">
            <v>138309.26999999999</v>
          </cell>
        </row>
        <row r="473">
          <cell r="C473" t="str">
            <v>Homeowners</v>
          </cell>
          <cell r="E473">
            <v>40884</v>
          </cell>
          <cell r="F473">
            <v>40918</v>
          </cell>
          <cell r="G473">
            <v>41154</v>
          </cell>
          <cell r="H473">
            <v>12244.074851070924</v>
          </cell>
          <cell r="I473">
            <v>16506.22</v>
          </cell>
        </row>
        <row r="474">
          <cell r="C474" t="str">
            <v>Homeowners</v>
          </cell>
          <cell r="E474">
            <v>40888</v>
          </cell>
          <cell r="F474">
            <v>41024</v>
          </cell>
          <cell r="G474">
            <v>41477</v>
          </cell>
          <cell r="H474">
            <v>22214.56101845689</v>
          </cell>
          <cell r="I474">
            <v>0</v>
          </cell>
        </row>
        <row r="475">
          <cell r="C475" t="str">
            <v>Homeowners</v>
          </cell>
          <cell r="E475">
            <v>40882</v>
          </cell>
          <cell r="F475">
            <v>41513</v>
          </cell>
          <cell r="G475">
            <v>42048</v>
          </cell>
          <cell r="H475">
            <v>23537.706840229897</v>
          </cell>
          <cell r="I475">
            <v>45165.36</v>
          </cell>
        </row>
        <row r="476">
          <cell r="C476" t="str">
            <v>Homeowners</v>
          </cell>
          <cell r="E476">
            <v>40901</v>
          </cell>
          <cell r="F476">
            <v>41206</v>
          </cell>
          <cell r="G476">
            <v>41303</v>
          </cell>
          <cell r="H476">
            <v>101044.3784437116</v>
          </cell>
          <cell r="I476">
            <v>133931.13</v>
          </cell>
        </row>
        <row r="477">
          <cell r="C477" t="str">
            <v>Homeowners</v>
          </cell>
          <cell r="E477">
            <v>40907</v>
          </cell>
          <cell r="F477">
            <v>41135</v>
          </cell>
          <cell r="G477">
            <v>41381</v>
          </cell>
          <cell r="H477">
            <v>20866.66433714181</v>
          </cell>
          <cell r="I477">
            <v>29055.85</v>
          </cell>
        </row>
        <row r="478">
          <cell r="C478" t="str">
            <v>Homeowners</v>
          </cell>
          <cell r="E478">
            <v>40881</v>
          </cell>
          <cell r="F478">
            <v>40962</v>
          </cell>
          <cell r="G478">
            <v>41113</v>
          </cell>
          <cell r="H478">
            <v>103864.06483475352</v>
          </cell>
          <cell r="I478">
            <v>131620.39000000001</v>
          </cell>
        </row>
        <row r="479">
          <cell r="C479" t="str">
            <v>Homeowners</v>
          </cell>
          <cell r="E479">
            <v>40882</v>
          </cell>
          <cell r="F479">
            <v>41064</v>
          </cell>
          <cell r="G479">
            <v>42398</v>
          </cell>
          <cell r="H479">
            <v>3715.8876072539451</v>
          </cell>
          <cell r="I479">
            <v>9333.39</v>
          </cell>
        </row>
        <row r="480">
          <cell r="C480" t="str">
            <v>Homeowners</v>
          </cell>
          <cell r="E480">
            <v>40882</v>
          </cell>
          <cell r="F480">
            <v>40903</v>
          </cell>
          <cell r="G480">
            <v>40937</v>
          </cell>
          <cell r="H480">
            <v>27222.604520393055</v>
          </cell>
          <cell r="I480">
            <v>38307.11</v>
          </cell>
        </row>
        <row r="481">
          <cell r="C481" t="str">
            <v>Homeowners</v>
          </cell>
          <cell r="E481">
            <v>40884</v>
          </cell>
          <cell r="F481">
            <v>41069</v>
          </cell>
          <cell r="G481">
            <v>41434</v>
          </cell>
          <cell r="H481">
            <v>62454.500483159958</v>
          </cell>
          <cell r="I481">
            <v>90976.19</v>
          </cell>
        </row>
        <row r="482">
          <cell r="C482" t="str">
            <v>Homeowners</v>
          </cell>
          <cell r="E482">
            <v>40880</v>
          </cell>
          <cell r="F482">
            <v>41015</v>
          </cell>
          <cell r="G482">
            <v>42422</v>
          </cell>
          <cell r="H482">
            <v>87844.175399254382</v>
          </cell>
          <cell r="I482">
            <v>212196.95</v>
          </cell>
        </row>
        <row r="483">
          <cell r="C483" t="str">
            <v>Homeowners</v>
          </cell>
          <cell r="E483">
            <v>40903</v>
          </cell>
          <cell r="F483">
            <v>40952</v>
          </cell>
          <cell r="G483">
            <v>41353</v>
          </cell>
          <cell r="H483">
            <v>3000.0215642994108</v>
          </cell>
          <cell r="I483">
            <v>3890.74</v>
          </cell>
        </row>
        <row r="484">
          <cell r="C484" t="str">
            <v>Homeowners</v>
          </cell>
          <cell r="E484">
            <v>40879</v>
          </cell>
          <cell r="F484">
            <v>40921</v>
          </cell>
          <cell r="G484">
            <v>43439</v>
          </cell>
          <cell r="H484">
            <v>19163.620855396166</v>
          </cell>
          <cell r="I484">
            <v>52518.06</v>
          </cell>
        </row>
        <row r="485">
          <cell r="C485" t="str">
            <v>Homeowners</v>
          </cell>
          <cell r="E485">
            <v>40912</v>
          </cell>
          <cell r="F485">
            <v>41027</v>
          </cell>
          <cell r="G485">
            <v>41144</v>
          </cell>
          <cell r="H485">
            <v>667.74600031167597</v>
          </cell>
          <cell r="I485">
            <v>667.75</v>
          </cell>
        </row>
        <row r="486">
          <cell r="C486" t="str">
            <v>Homeowners</v>
          </cell>
          <cell r="E486">
            <v>40936</v>
          </cell>
          <cell r="F486">
            <v>41066</v>
          </cell>
          <cell r="G486">
            <v>41921</v>
          </cell>
          <cell r="H486">
            <v>50337.37894018145</v>
          </cell>
          <cell r="I486">
            <v>0</v>
          </cell>
        </row>
        <row r="487">
          <cell r="C487" t="str">
            <v>Homeowners</v>
          </cell>
          <cell r="E487">
            <v>40909</v>
          </cell>
          <cell r="F487">
            <v>41023</v>
          </cell>
          <cell r="G487">
            <v>41910</v>
          </cell>
          <cell r="H487">
            <v>46466.161985425155</v>
          </cell>
          <cell r="I487">
            <v>68683.399999999994</v>
          </cell>
        </row>
        <row r="488">
          <cell r="C488" t="str">
            <v>Homeowners</v>
          </cell>
          <cell r="E488">
            <v>40920</v>
          </cell>
          <cell r="F488">
            <v>41143</v>
          </cell>
          <cell r="G488">
            <v>41792</v>
          </cell>
          <cell r="H488">
            <v>3453.2853924878536</v>
          </cell>
          <cell r="I488">
            <v>5118.6499999999996</v>
          </cell>
        </row>
        <row r="489">
          <cell r="C489" t="str">
            <v>Homeowners</v>
          </cell>
          <cell r="E489">
            <v>40929</v>
          </cell>
          <cell r="F489">
            <v>41060</v>
          </cell>
          <cell r="G489">
            <v>41703</v>
          </cell>
          <cell r="H489">
            <v>11036.671420549112</v>
          </cell>
          <cell r="I489">
            <v>0</v>
          </cell>
        </row>
        <row r="490">
          <cell r="C490" t="str">
            <v>Homeowners</v>
          </cell>
          <cell r="E490">
            <v>40911</v>
          </cell>
          <cell r="F490">
            <v>41128</v>
          </cell>
          <cell r="G490">
            <v>41297</v>
          </cell>
          <cell r="H490">
            <v>127069.68739912886</v>
          </cell>
          <cell r="I490">
            <v>0</v>
          </cell>
        </row>
        <row r="491">
          <cell r="C491" t="str">
            <v>Homeowners</v>
          </cell>
          <cell r="E491">
            <v>40913</v>
          </cell>
          <cell r="F491">
            <v>41312</v>
          </cell>
          <cell r="G491">
            <v>41894</v>
          </cell>
          <cell r="H491">
            <v>27644.635202991274</v>
          </cell>
          <cell r="I491">
            <v>40882.230000000003</v>
          </cell>
        </row>
        <row r="492">
          <cell r="C492" t="str">
            <v>Homeowners</v>
          </cell>
          <cell r="E492">
            <v>40918</v>
          </cell>
          <cell r="F492">
            <v>40956</v>
          </cell>
          <cell r="G492">
            <v>41157</v>
          </cell>
          <cell r="H492">
            <v>14355.1919052138</v>
          </cell>
          <cell r="I492">
            <v>14355.19</v>
          </cell>
        </row>
        <row r="493">
          <cell r="C493" t="str">
            <v>Homeowners</v>
          </cell>
          <cell r="E493">
            <v>40922</v>
          </cell>
          <cell r="F493">
            <v>41143</v>
          </cell>
          <cell r="G493">
            <v>41307</v>
          </cell>
          <cell r="H493">
            <v>83417.301496616186</v>
          </cell>
          <cell r="I493">
            <v>104233.3</v>
          </cell>
        </row>
        <row r="494">
          <cell r="C494" t="str">
            <v>Homeowners</v>
          </cell>
          <cell r="E494">
            <v>40933</v>
          </cell>
          <cell r="F494">
            <v>40941</v>
          </cell>
          <cell r="G494">
            <v>41025</v>
          </cell>
          <cell r="H494">
            <v>36680.881438047603</v>
          </cell>
          <cell r="I494">
            <v>36680.879999999997</v>
          </cell>
        </row>
        <row r="495">
          <cell r="C495" t="str">
            <v>Homeowners</v>
          </cell>
          <cell r="E495">
            <v>40938</v>
          </cell>
          <cell r="F495">
            <v>41068</v>
          </cell>
          <cell r="G495">
            <v>41162</v>
          </cell>
          <cell r="H495">
            <v>13904.093688106201</v>
          </cell>
          <cell r="I495">
            <v>13904.09</v>
          </cell>
        </row>
        <row r="496">
          <cell r="C496" t="str">
            <v>Homeowners</v>
          </cell>
          <cell r="E496">
            <v>40937</v>
          </cell>
          <cell r="F496">
            <v>41368</v>
          </cell>
          <cell r="G496">
            <v>41701</v>
          </cell>
          <cell r="H496">
            <v>27546.78009804045</v>
          </cell>
          <cell r="I496">
            <v>39666.36</v>
          </cell>
        </row>
        <row r="497">
          <cell r="C497" t="str">
            <v>Homeowners</v>
          </cell>
          <cell r="E497">
            <v>40919</v>
          </cell>
          <cell r="F497">
            <v>41032</v>
          </cell>
          <cell r="G497">
            <v>41073</v>
          </cell>
          <cell r="H497">
            <v>4236.1097598324995</v>
          </cell>
          <cell r="I497">
            <v>4236.1099999999997</v>
          </cell>
        </row>
        <row r="498">
          <cell r="C498" t="str">
            <v>Homeowners</v>
          </cell>
          <cell r="E498">
            <v>40918</v>
          </cell>
          <cell r="F498">
            <v>40961</v>
          </cell>
          <cell r="G498">
            <v>41032</v>
          </cell>
          <cell r="H498">
            <v>44928.586604128897</v>
          </cell>
          <cell r="I498">
            <v>44928.59</v>
          </cell>
        </row>
        <row r="499">
          <cell r="C499" t="str">
            <v>Homeowners</v>
          </cell>
          <cell r="E499">
            <v>40924</v>
          </cell>
          <cell r="F499">
            <v>41197</v>
          </cell>
          <cell r="G499">
            <v>41413</v>
          </cell>
          <cell r="H499">
            <v>21130.5344066246</v>
          </cell>
          <cell r="I499">
            <v>29088.3</v>
          </cell>
        </row>
        <row r="500">
          <cell r="C500" t="str">
            <v>Homeowners</v>
          </cell>
          <cell r="E500">
            <v>40925</v>
          </cell>
          <cell r="F500">
            <v>41016</v>
          </cell>
          <cell r="G500">
            <v>41114</v>
          </cell>
          <cell r="H500">
            <v>10619.3235019236</v>
          </cell>
          <cell r="I500">
            <v>10619.32</v>
          </cell>
        </row>
        <row r="501">
          <cell r="C501" t="str">
            <v>Homeowners</v>
          </cell>
          <cell r="E501">
            <v>40912</v>
          </cell>
          <cell r="F501">
            <v>41057</v>
          </cell>
          <cell r="G501">
            <v>41170</v>
          </cell>
          <cell r="H501">
            <v>54524.550360715599</v>
          </cell>
          <cell r="I501">
            <v>54524.55</v>
          </cell>
        </row>
        <row r="502">
          <cell r="C502" t="str">
            <v>Homeowners</v>
          </cell>
          <cell r="E502">
            <v>40912</v>
          </cell>
          <cell r="F502">
            <v>41172</v>
          </cell>
          <cell r="G502">
            <v>41427</v>
          </cell>
          <cell r="H502">
            <v>9911.9658843299221</v>
          </cell>
          <cell r="I502">
            <v>0</v>
          </cell>
        </row>
        <row r="503">
          <cell r="C503" t="str">
            <v>Homeowners</v>
          </cell>
          <cell r="E503">
            <v>40938</v>
          </cell>
          <cell r="F503">
            <v>41072</v>
          </cell>
          <cell r="G503">
            <v>41182</v>
          </cell>
          <cell r="H503">
            <v>16911.1982036964</v>
          </cell>
          <cell r="I503">
            <v>16911.2</v>
          </cell>
        </row>
        <row r="504">
          <cell r="C504" t="str">
            <v>Homeowners</v>
          </cell>
          <cell r="E504">
            <v>40916</v>
          </cell>
          <cell r="F504">
            <v>41393</v>
          </cell>
          <cell r="G504">
            <v>41574</v>
          </cell>
          <cell r="H504">
            <v>29383.291131463484</v>
          </cell>
          <cell r="I504">
            <v>35365.61</v>
          </cell>
        </row>
        <row r="505">
          <cell r="C505" t="str">
            <v>Homeowners</v>
          </cell>
          <cell r="E505">
            <v>40934</v>
          </cell>
          <cell r="F505">
            <v>41252</v>
          </cell>
          <cell r="G505">
            <v>41485</v>
          </cell>
          <cell r="H505">
            <v>53079.361571247384</v>
          </cell>
          <cell r="I505">
            <v>65328.7</v>
          </cell>
        </row>
        <row r="506">
          <cell r="C506" t="str">
            <v>Homeowners</v>
          </cell>
          <cell r="E506">
            <v>40913</v>
          </cell>
          <cell r="F506">
            <v>40942</v>
          </cell>
          <cell r="G506">
            <v>41517</v>
          </cell>
          <cell r="H506">
            <v>116282.52568783217</v>
          </cell>
          <cell r="I506">
            <v>158041.32999999999</v>
          </cell>
        </row>
        <row r="507">
          <cell r="C507" t="str">
            <v>Homeowners</v>
          </cell>
          <cell r="E507">
            <v>40925</v>
          </cell>
          <cell r="F507">
            <v>41157</v>
          </cell>
          <cell r="G507">
            <v>42690</v>
          </cell>
          <cell r="H507">
            <v>38573.140775025917</v>
          </cell>
          <cell r="I507">
            <v>129299.43</v>
          </cell>
        </row>
        <row r="508">
          <cell r="C508" t="str">
            <v>Homeowners</v>
          </cell>
          <cell r="E508">
            <v>40929</v>
          </cell>
          <cell r="F508">
            <v>40951</v>
          </cell>
          <cell r="G508">
            <v>43069</v>
          </cell>
          <cell r="H508">
            <v>1595.4346356680221</v>
          </cell>
          <cell r="I508">
            <v>0</v>
          </cell>
        </row>
        <row r="509">
          <cell r="C509" t="str">
            <v>Homeowners</v>
          </cell>
          <cell r="E509">
            <v>40920</v>
          </cell>
          <cell r="F509">
            <v>41033</v>
          </cell>
          <cell r="G509">
            <v>42663</v>
          </cell>
          <cell r="H509">
            <v>100113.70872330894</v>
          </cell>
          <cell r="I509">
            <v>191870.05</v>
          </cell>
        </row>
        <row r="510">
          <cell r="C510" t="str">
            <v>Homeowners</v>
          </cell>
          <cell r="E510">
            <v>40931</v>
          </cell>
          <cell r="F510">
            <v>41222</v>
          </cell>
          <cell r="G510">
            <v>41325</v>
          </cell>
          <cell r="H510">
            <v>44758.056099870315</v>
          </cell>
          <cell r="I510">
            <v>56881.25</v>
          </cell>
        </row>
        <row r="511">
          <cell r="C511" t="str">
            <v>Homeowners</v>
          </cell>
          <cell r="E511">
            <v>40922</v>
          </cell>
          <cell r="F511">
            <v>41505</v>
          </cell>
          <cell r="G511">
            <v>42021</v>
          </cell>
          <cell r="H511">
            <v>6468.1587470325649</v>
          </cell>
          <cell r="I511">
            <v>21851.51</v>
          </cell>
        </row>
        <row r="512">
          <cell r="C512" t="str">
            <v>Homeowners</v>
          </cell>
          <cell r="E512">
            <v>40930</v>
          </cell>
          <cell r="F512">
            <v>41150</v>
          </cell>
          <cell r="G512">
            <v>41191</v>
          </cell>
          <cell r="H512">
            <v>194361.28051930899</v>
          </cell>
          <cell r="I512">
            <v>194361.28</v>
          </cell>
        </row>
        <row r="513">
          <cell r="C513" t="str">
            <v>Homeowners</v>
          </cell>
          <cell r="E513">
            <v>40932</v>
          </cell>
          <cell r="F513">
            <v>41001</v>
          </cell>
          <cell r="G513">
            <v>41235</v>
          </cell>
          <cell r="H513">
            <v>60166.813931944198</v>
          </cell>
          <cell r="I513">
            <v>60166.81</v>
          </cell>
        </row>
        <row r="514">
          <cell r="C514" t="str">
            <v>Homeowners</v>
          </cell>
          <cell r="E514">
            <v>40927</v>
          </cell>
          <cell r="F514">
            <v>41852</v>
          </cell>
          <cell r="G514">
            <v>42526</v>
          </cell>
          <cell r="H514">
            <v>72395.829551508024</v>
          </cell>
          <cell r="I514">
            <v>166309.4</v>
          </cell>
        </row>
        <row r="515">
          <cell r="C515" t="str">
            <v>Homeowners</v>
          </cell>
          <cell r="E515">
            <v>40939</v>
          </cell>
          <cell r="F515">
            <v>40971</v>
          </cell>
          <cell r="G515">
            <v>41010</v>
          </cell>
          <cell r="H515">
            <v>22460.880839727699</v>
          </cell>
          <cell r="I515">
            <v>22460.880000000001</v>
          </cell>
        </row>
        <row r="516">
          <cell r="C516" t="str">
            <v>Homeowners</v>
          </cell>
          <cell r="E516">
            <v>40910</v>
          </cell>
          <cell r="F516">
            <v>41002</v>
          </cell>
          <cell r="G516">
            <v>41207</v>
          </cell>
          <cell r="H516">
            <v>229643.06468979601</v>
          </cell>
          <cell r="I516">
            <v>229643.06</v>
          </cell>
        </row>
        <row r="517">
          <cell r="C517" t="str">
            <v>Homeowners</v>
          </cell>
          <cell r="E517">
            <v>40921</v>
          </cell>
          <cell r="F517">
            <v>41249</v>
          </cell>
          <cell r="G517">
            <v>41531</v>
          </cell>
          <cell r="H517">
            <v>70805.882893800532</v>
          </cell>
          <cell r="I517">
            <v>90179.8</v>
          </cell>
        </row>
        <row r="518">
          <cell r="C518" t="str">
            <v>Homeowners</v>
          </cell>
          <cell r="E518">
            <v>40912</v>
          </cell>
          <cell r="F518">
            <v>40919</v>
          </cell>
          <cell r="G518">
            <v>40967</v>
          </cell>
          <cell r="H518">
            <v>10484.5406943861</v>
          </cell>
          <cell r="I518">
            <v>10484.540000000001</v>
          </cell>
        </row>
        <row r="519">
          <cell r="C519" t="str">
            <v>Homeowners</v>
          </cell>
          <cell r="E519">
            <v>40923</v>
          </cell>
          <cell r="F519">
            <v>40973</v>
          </cell>
          <cell r="G519">
            <v>41174</v>
          </cell>
          <cell r="H519">
            <v>9165.9395734070094</v>
          </cell>
          <cell r="I519">
            <v>9165.94</v>
          </cell>
        </row>
        <row r="520">
          <cell r="C520" t="str">
            <v>Homeowners</v>
          </cell>
          <cell r="E520">
            <v>40924</v>
          </cell>
          <cell r="F520">
            <v>40977</v>
          </cell>
          <cell r="G520">
            <v>40998</v>
          </cell>
          <cell r="H520">
            <v>90244.1740641012</v>
          </cell>
          <cell r="I520">
            <v>90244.17</v>
          </cell>
        </row>
        <row r="521">
          <cell r="C521" t="str">
            <v>Homeowners</v>
          </cell>
          <cell r="E521">
            <v>40911</v>
          </cell>
          <cell r="F521">
            <v>40984</v>
          </cell>
          <cell r="G521">
            <v>40988</v>
          </cell>
          <cell r="H521">
            <v>34414.508039487198</v>
          </cell>
          <cell r="I521">
            <v>34414.51</v>
          </cell>
        </row>
        <row r="522">
          <cell r="C522" t="str">
            <v>Homeowners</v>
          </cell>
          <cell r="E522">
            <v>40932</v>
          </cell>
          <cell r="F522">
            <v>41087</v>
          </cell>
          <cell r="G522">
            <v>41093</v>
          </cell>
          <cell r="H522">
            <v>104228.340435309</v>
          </cell>
          <cell r="I522">
            <v>104228.34</v>
          </cell>
        </row>
        <row r="523">
          <cell r="C523" t="str">
            <v>Homeowners</v>
          </cell>
          <cell r="E523">
            <v>40917</v>
          </cell>
          <cell r="F523">
            <v>41200</v>
          </cell>
          <cell r="G523">
            <v>41889</v>
          </cell>
          <cell r="H523">
            <v>129225.35685930478</v>
          </cell>
          <cell r="I523">
            <v>170768.08</v>
          </cell>
        </row>
        <row r="524">
          <cell r="C524" t="str">
            <v>Homeowners</v>
          </cell>
          <cell r="E524">
            <v>40912</v>
          </cell>
          <cell r="F524">
            <v>41022</v>
          </cell>
          <cell r="G524">
            <v>41793</v>
          </cell>
          <cell r="H524">
            <v>54144.470775001806</v>
          </cell>
          <cell r="I524">
            <v>0</v>
          </cell>
        </row>
        <row r="525">
          <cell r="C525" t="str">
            <v>Homeowners</v>
          </cell>
          <cell r="E525">
            <v>40912</v>
          </cell>
          <cell r="F525">
            <v>41095</v>
          </cell>
          <cell r="G525">
            <v>41946</v>
          </cell>
          <cell r="H525">
            <v>31389.219535671979</v>
          </cell>
          <cell r="I525">
            <v>47197.7</v>
          </cell>
        </row>
        <row r="526">
          <cell r="C526" t="str">
            <v>Homeowners</v>
          </cell>
          <cell r="E526">
            <v>40927</v>
          </cell>
          <cell r="F526">
            <v>41014</v>
          </cell>
          <cell r="G526">
            <v>41524</v>
          </cell>
          <cell r="H526">
            <v>44261.764807977255</v>
          </cell>
          <cell r="I526">
            <v>60335.69</v>
          </cell>
        </row>
        <row r="527">
          <cell r="C527" t="str">
            <v>Homeowners</v>
          </cell>
          <cell r="E527">
            <v>40925</v>
          </cell>
          <cell r="F527">
            <v>41109</v>
          </cell>
          <cell r="G527">
            <v>42829</v>
          </cell>
          <cell r="H527">
            <v>95661.143455085345</v>
          </cell>
          <cell r="I527">
            <v>200720.5</v>
          </cell>
        </row>
        <row r="528">
          <cell r="C528" t="str">
            <v>Homeowners</v>
          </cell>
          <cell r="E528">
            <v>40967</v>
          </cell>
          <cell r="F528">
            <v>41917</v>
          </cell>
          <cell r="G528">
            <v>42165</v>
          </cell>
          <cell r="H528">
            <v>2177.3662879201343</v>
          </cell>
          <cell r="I528">
            <v>0</v>
          </cell>
        </row>
        <row r="529">
          <cell r="C529" t="str">
            <v>Homeowners</v>
          </cell>
          <cell r="E529">
            <v>40967</v>
          </cell>
          <cell r="F529">
            <v>41401</v>
          </cell>
          <cell r="G529">
            <v>41418</v>
          </cell>
          <cell r="H529">
            <v>84336.39023492705</v>
          </cell>
          <cell r="I529">
            <v>102880.19</v>
          </cell>
        </row>
        <row r="530">
          <cell r="C530" t="str">
            <v>Homeowners</v>
          </cell>
          <cell r="E530">
            <v>40966</v>
          </cell>
          <cell r="F530">
            <v>41049</v>
          </cell>
          <cell r="G530">
            <v>41102</v>
          </cell>
          <cell r="H530">
            <v>7578.8099123086004</v>
          </cell>
          <cell r="I530">
            <v>7578.81</v>
          </cell>
        </row>
        <row r="531">
          <cell r="C531" t="str">
            <v>Homeowners</v>
          </cell>
          <cell r="E531">
            <v>40966</v>
          </cell>
          <cell r="F531">
            <v>41199</v>
          </cell>
          <cell r="G531">
            <v>41482</v>
          </cell>
          <cell r="H531">
            <v>49016.970063863162</v>
          </cell>
          <cell r="I531">
            <v>70451.67</v>
          </cell>
        </row>
        <row r="532">
          <cell r="C532" t="str">
            <v>Homeowners</v>
          </cell>
          <cell r="E532">
            <v>40961</v>
          </cell>
          <cell r="F532">
            <v>40981</v>
          </cell>
          <cell r="G532">
            <v>41152</v>
          </cell>
          <cell r="H532">
            <v>25040.546377048999</v>
          </cell>
          <cell r="I532">
            <v>25040.55</v>
          </cell>
        </row>
        <row r="533">
          <cell r="C533" t="str">
            <v>Homeowners</v>
          </cell>
          <cell r="E533">
            <v>40948</v>
          </cell>
          <cell r="F533">
            <v>41598</v>
          </cell>
          <cell r="G533">
            <v>41706</v>
          </cell>
          <cell r="H533">
            <v>234948.34740331184</v>
          </cell>
          <cell r="I533">
            <v>0</v>
          </cell>
        </row>
        <row r="534">
          <cell r="C534" t="str">
            <v>Homeowners</v>
          </cell>
          <cell r="E534">
            <v>40953</v>
          </cell>
          <cell r="F534">
            <v>40999</v>
          </cell>
          <cell r="G534">
            <v>41904</v>
          </cell>
          <cell r="H534">
            <v>18257.456042173588</v>
          </cell>
          <cell r="I534">
            <v>0</v>
          </cell>
        </row>
        <row r="535">
          <cell r="C535" t="str">
            <v>Homeowners</v>
          </cell>
          <cell r="E535">
            <v>40947</v>
          </cell>
          <cell r="F535">
            <v>40963</v>
          </cell>
          <cell r="G535">
            <v>41380</v>
          </cell>
          <cell r="H535">
            <v>9979.2917504659763</v>
          </cell>
          <cell r="I535">
            <v>14935.19</v>
          </cell>
        </row>
        <row r="536">
          <cell r="C536" t="str">
            <v>Homeowners</v>
          </cell>
          <cell r="E536">
            <v>40966</v>
          </cell>
          <cell r="F536">
            <v>41185</v>
          </cell>
          <cell r="G536">
            <v>41372</v>
          </cell>
          <cell r="H536">
            <v>90365.812605551517</v>
          </cell>
          <cell r="I536">
            <v>121237.51</v>
          </cell>
        </row>
        <row r="537">
          <cell r="C537" t="str">
            <v>Homeowners</v>
          </cell>
          <cell r="E537">
            <v>40944</v>
          </cell>
          <cell r="F537">
            <v>40971</v>
          </cell>
          <cell r="G537">
            <v>41424</v>
          </cell>
          <cell r="H537">
            <v>44093.735609523515</v>
          </cell>
          <cell r="I537">
            <v>60744.06</v>
          </cell>
        </row>
        <row r="538">
          <cell r="C538" t="str">
            <v>Homeowners</v>
          </cell>
          <cell r="E538">
            <v>40948</v>
          </cell>
          <cell r="F538">
            <v>41086</v>
          </cell>
          <cell r="G538">
            <v>42254</v>
          </cell>
          <cell r="H538">
            <v>90951.65657374954</v>
          </cell>
          <cell r="I538">
            <v>110541.29</v>
          </cell>
        </row>
        <row r="539">
          <cell r="C539" t="str">
            <v>Homeowners</v>
          </cell>
          <cell r="E539">
            <v>40964</v>
          </cell>
          <cell r="F539">
            <v>41005</v>
          </cell>
          <cell r="G539">
            <v>41704</v>
          </cell>
          <cell r="H539">
            <v>764.05766636290173</v>
          </cell>
          <cell r="I539">
            <v>994.7</v>
          </cell>
        </row>
        <row r="540">
          <cell r="C540" t="str">
            <v>Homeowners</v>
          </cell>
          <cell r="E540">
            <v>40959</v>
          </cell>
          <cell r="F540">
            <v>40960</v>
          </cell>
          <cell r="G540">
            <v>41386</v>
          </cell>
          <cell r="H540">
            <v>32111.587748440212</v>
          </cell>
          <cell r="I540">
            <v>44032.28</v>
          </cell>
        </row>
        <row r="541">
          <cell r="C541" t="str">
            <v>Homeowners</v>
          </cell>
          <cell r="E541">
            <v>40959</v>
          </cell>
          <cell r="F541">
            <v>41172</v>
          </cell>
          <cell r="G541">
            <v>42006</v>
          </cell>
          <cell r="H541">
            <v>79564.626836673182</v>
          </cell>
          <cell r="I541">
            <v>125423.26</v>
          </cell>
        </row>
        <row r="542">
          <cell r="C542" t="str">
            <v>Homeowners</v>
          </cell>
          <cell r="E542">
            <v>40966</v>
          </cell>
          <cell r="F542">
            <v>41135</v>
          </cell>
          <cell r="G542">
            <v>41730</v>
          </cell>
          <cell r="H542">
            <v>32448.471428944507</v>
          </cell>
          <cell r="I542">
            <v>44624.7</v>
          </cell>
        </row>
        <row r="543">
          <cell r="C543" t="str">
            <v>Homeowners</v>
          </cell>
          <cell r="E543">
            <v>40954</v>
          </cell>
          <cell r="F543">
            <v>41227</v>
          </cell>
          <cell r="G543">
            <v>41507</v>
          </cell>
          <cell r="H543">
            <v>70771.887499025077</v>
          </cell>
          <cell r="I543">
            <v>95603.29</v>
          </cell>
        </row>
        <row r="544">
          <cell r="C544" t="str">
            <v>Homeowners</v>
          </cell>
          <cell r="E544">
            <v>40947</v>
          </cell>
          <cell r="F544">
            <v>40947</v>
          </cell>
          <cell r="G544">
            <v>41008</v>
          </cell>
          <cell r="H544">
            <v>29922.923377273499</v>
          </cell>
          <cell r="I544">
            <v>29922.92</v>
          </cell>
        </row>
        <row r="545">
          <cell r="C545" t="str">
            <v>Homeowners</v>
          </cell>
          <cell r="E545">
            <v>40965</v>
          </cell>
          <cell r="F545">
            <v>40969</v>
          </cell>
          <cell r="G545">
            <v>41429</v>
          </cell>
          <cell r="H545">
            <v>44724.387260875781</v>
          </cell>
          <cell r="I545">
            <v>58586.06</v>
          </cell>
        </row>
        <row r="546">
          <cell r="C546" t="str">
            <v>Homeowners</v>
          </cell>
          <cell r="E546">
            <v>40956</v>
          </cell>
          <cell r="F546">
            <v>41101</v>
          </cell>
          <cell r="G546">
            <v>41520</v>
          </cell>
          <cell r="H546">
            <v>14935.553530514779</v>
          </cell>
          <cell r="I546">
            <v>22257.37</v>
          </cell>
        </row>
        <row r="547">
          <cell r="C547" t="str">
            <v>Homeowners</v>
          </cell>
          <cell r="E547">
            <v>40942</v>
          </cell>
          <cell r="F547">
            <v>40983</v>
          </cell>
          <cell r="G547">
            <v>40987</v>
          </cell>
          <cell r="H547">
            <v>16554.371796756201</v>
          </cell>
          <cell r="I547">
            <v>16554.37</v>
          </cell>
        </row>
        <row r="548">
          <cell r="C548" t="str">
            <v>Homeowners</v>
          </cell>
          <cell r="E548">
            <v>40959</v>
          </cell>
          <cell r="F548">
            <v>41283</v>
          </cell>
          <cell r="G548">
            <v>43500</v>
          </cell>
          <cell r="H548">
            <v>46562.218746417355</v>
          </cell>
          <cell r="I548">
            <v>69279.199999999997</v>
          </cell>
        </row>
        <row r="549">
          <cell r="C549" t="str">
            <v>Homeowners</v>
          </cell>
          <cell r="E549">
            <v>40961</v>
          </cell>
          <cell r="F549">
            <v>41362</v>
          </cell>
          <cell r="G549">
            <v>41777</v>
          </cell>
          <cell r="H549">
            <v>37238.699958080266</v>
          </cell>
          <cell r="I549">
            <v>57958.73</v>
          </cell>
        </row>
        <row r="550">
          <cell r="C550" t="str">
            <v>Homeowners</v>
          </cell>
          <cell r="E550">
            <v>40963</v>
          </cell>
          <cell r="F550">
            <v>41421</v>
          </cell>
          <cell r="G550">
            <v>41591</v>
          </cell>
          <cell r="H550">
            <v>29607.513690619198</v>
          </cell>
          <cell r="I550">
            <v>39319.49</v>
          </cell>
        </row>
        <row r="551">
          <cell r="C551" t="str">
            <v>Homeowners</v>
          </cell>
          <cell r="E551">
            <v>40949</v>
          </cell>
          <cell r="F551">
            <v>41192</v>
          </cell>
          <cell r="G551">
            <v>42016</v>
          </cell>
          <cell r="H551">
            <v>78495.789188582101</v>
          </cell>
          <cell r="I551">
            <v>181644.73</v>
          </cell>
        </row>
        <row r="552">
          <cell r="C552" t="str">
            <v>Homeowners</v>
          </cell>
          <cell r="E552">
            <v>40961</v>
          </cell>
          <cell r="F552">
            <v>41023</v>
          </cell>
          <cell r="G552">
            <v>41674</v>
          </cell>
          <cell r="H552">
            <v>71683.504856588639</v>
          </cell>
          <cell r="I552">
            <v>94760.07</v>
          </cell>
        </row>
        <row r="553">
          <cell r="C553" t="str">
            <v>Homeowners</v>
          </cell>
          <cell r="E553">
            <v>40964</v>
          </cell>
          <cell r="F553">
            <v>41063</v>
          </cell>
          <cell r="G553">
            <v>41300</v>
          </cell>
          <cell r="H553">
            <v>48009.043356534145</v>
          </cell>
          <cell r="I553">
            <v>60136.94</v>
          </cell>
        </row>
        <row r="554">
          <cell r="C554" t="str">
            <v>Homeowners</v>
          </cell>
          <cell r="E554">
            <v>40941</v>
          </cell>
          <cell r="F554">
            <v>40950</v>
          </cell>
          <cell r="G554">
            <v>41075</v>
          </cell>
          <cell r="H554">
            <v>109775.01329124199</v>
          </cell>
          <cell r="I554">
            <v>109775.01</v>
          </cell>
        </row>
        <row r="555">
          <cell r="C555" t="str">
            <v>Homeowners</v>
          </cell>
          <cell r="E555">
            <v>40947</v>
          </cell>
          <cell r="F555">
            <v>40977</v>
          </cell>
          <cell r="G555">
            <v>41395</v>
          </cell>
          <cell r="H555">
            <v>34994.51187019964</v>
          </cell>
          <cell r="I555">
            <v>0</v>
          </cell>
        </row>
        <row r="556">
          <cell r="C556" t="str">
            <v>Homeowners</v>
          </cell>
          <cell r="E556">
            <v>40948</v>
          </cell>
          <cell r="F556">
            <v>41243</v>
          </cell>
          <cell r="G556">
            <v>42017</v>
          </cell>
          <cell r="H556">
            <v>28533.623954179893</v>
          </cell>
          <cell r="I556">
            <v>41401.93</v>
          </cell>
        </row>
        <row r="557">
          <cell r="C557" t="str">
            <v>Homeowners</v>
          </cell>
          <cell r="E557">
            <v>40946</v>
          </cell>
          <cell r="F557">
            <v>40956</v>
          </cell>
          <cell r="G557">
            <v>41948</v>
          </cell>
          <cell r="H557">
            <v>52181.418186993404</v>
          </cell>
          <cell r="I557">
            <v>65486.93</v>
          </cell>
        </row>
        <row r="558">
          <cell r="C558" t="str">
            <v>Homeowners</v>
          </cell>
          <cell r="E558">
            <v>40948</v>
          </cell>
          <cell r="F558">
            <v>41139</v>
          </cell>
          <cell r="G558">
            <v>41150</v>
          </cell>
          <cell r="H558">
            <v>31543.527035539999</v>
          </cell>
          <cell r="I558">
            <v>31543.53</v>
          </cell>
        </row>
        <row r="559">
          <cell r="C559" t="str">
            <v>Homeowners</v>
          </cell>
          <cell r="E559">
            <v>40940</v>
          </cell>
          <cell r="F559">
            <v>41575</v>
          </cell>
          <cell r="G559">
            <v>43500</v>
          </cell>
          <cell r="H559">
            <v>40375.44854710564</v>
          </cell>
          <cell r="I559">
            <v>75837.039999999994</v>
          </cell>
        </row>
        <row r="560">
          <cell r="C560" t="str">
            <v>Homeowners</v>
          </cell>
          <cell r="E560">
            <v>40948</v>
          </cell>
          <cell r="F560">
            <v>41033</v>
          </cell>
          <cell r="G560">
            <v>41346</v>
          </cell>
          <cell r="H560">
            <v>8559.1099847837886</v>
          </cell>
          <cell r="I560">
            <v>10050.82</v>
          </cell>
        </row>
        <row r="561">
          <cell r="C561" t="str">
            <v>Homeowners</v>
          </cell>
          <cell r="E561">
            <v>40984</v>
          </cell>
          <cell r="F561">
            <v>41003</v>
          </cell>
          <cell r="G561">
            <v>42038</v>
          </cell>
          <cell r="H561">
            <v>17586.426141476753</v>
          </cell>
          <cell r="I561">
            <v>37763.160000000003</v>
          </cell>
        </row>
        <row r="562">
          <cell r="C562" t="str">
            <v>Homeowners</v>
          </cell>
          <cell r="E562">
            <v>40984</v>
          </cell>
          <cell r="F562">
            <v>41012</v>
          </cell>
          <cell r="G562">
            <v>41156</v>
          </cell>
          <cell r="H562">
            <v>108974.01187699</v>
          </cell>
          <cell r="I562">
            <v>108974.01</v>
          </cell>
        </row>
        <row r="563">
          <cell r="C563" t="str">
            <v>Homeowners</v>
          </cell>
          <cell r="E563">
            <v>40988</v>
          </cell>
          <cell r="F563">
            <v>41546</v>
          </cell>
          <cell r="G563">
            <v>42126</v>
          </cell>
          <cell r="H563">
            <v>95041.851190834976</v>
          </cell>
          <cell r="I563">
            <v>269411.31</v>
          </cell>
        </row>
        <row r="564">
          <cell r="C564" t="str">
            <v>Homeowners</v>
          </cell>
          <cell r="E564">
            <v>40979</v>
          </cell>
          <cell r="F564">
            <v>41477</v>
          </cell>
          <cell r="G564">
            <v>41895</v>
          </cell>
          <cell r="H564">
            <v>50904.575011887711</v>
          </cell>
          <cell r="I564">
            <v>0</v>
          </cell>
        </row>
        <row r="565">
          <cell r="C565" t="str">
            <v>Homeowners</v>
          </cell>
          <cell r="E565">
            <v>40984</v>
          </cell>
          <cell r="F565">
            <v>41049</v>
          </cell>
          <cell r="G565">
            <v>41277</v>
          </cell>
          <cell r="H565">
            <v>12803.767231371703</v>
          </cell>
          <cell r="I565">
            <v>15310.56</v>
          </cell>
        </row>
        <row r="566">
          <cell r="C566" t="str">
            <v>Homeowners</v>
          </cell>
          <cell r="E566">
            <v>40989</v>
          </cell>
          <cell r="F566">
            <v>41166</v>
          </cell>
          <cell r="G566">
            <v>41291</v>
          </cell>
          <cell r="H566">
            <v>95243.818181146737</v>
          </cell>
          <cell r="I566">
            <v>132883.35</v>
          </cell>
        </row>
        <row r="567">
          <cell r="C567" t="str">
            <v>Homeowners</v>
          </cell>
          <cell r="E567">
            <v>40983</v>
          </cell>
          <cell r="F567">
            <v>41139</v>
          </cell>
          <cell r="G567">
            <v>42368</v>
          </cell>
          <cell r="H567">
            <v>6145.133494287953</v>
          </cell>
          <cell r="I567">
            <v>17491.080000000002</v>
          </cell>
        </row>
        <row r="568">
          <cell r="C568" t="str">
            <v>Homeowners</v>
          </cell>
          <cell r="E568">
            <v>40984</v>
          </cell>
          <cell r="F568">
            <v>41184</v>
          </cell>
          <cell r="G568">
            <v>41493</v>
          </cell>
          <cell r="H568">
            <v>78310.422644604376</v>
          </cell>
          <cell r="I568">
            <v>101198.64</v>
          </cell>
        </row>
        <row r="569">
          <cell r="C569" t="str">
            <v>Homeowners</v>
          </cell>
          <cell r="E569">
            <v>40982</v>
          </cell>
          <cell r="F569">
            <v>41172</v>
          </cell>
          <cell r="G569">
            <v>42008</v>
          </cell>
          <cell r="H569">
            <v>66060.592712177371</v>
          </cell>
          <cell r="I569">
            <v>157763.23000000001</v>
          </cell>
        </row>
        <row r="570">
          <cell r="C570" t="str">
            <v>Homeowners</v>
          </cell>
          <cell r="E570">
            <v>40970</v>
          </cell>
          <cell r="F570">
            <v>41068</v>
          </cell>
          <cell r="G570">
            <v>41405</v>
          </cell>
          <cell r="H570">
            <v>8175.3484212619378</v>
          </cell>
          <cell r="I570">
            <v>10979.58</v>
          </cell>
        </row>
        <row r="571">
          <cell r="C571" t="str">
            <v>Homeowners</v>
          </cell>
          <cell r="E571">
            <v>40985</v>
          </cell>
          <cell r="F571">
            <v>41103</v>
          </cell>
          <cell r="G571">
            <v>41696</v>
          </cell>
          <cell r="H571">
            <v>5857.6091923829999</v>
          </cell>
          <cell r="I571">
            <v>8132.02</v>
          </cell>
        </row>
        <row r="572">
          <cell r="C572" t="str">
            <v>Homeowners</v>
          </cell>
          <cell r="E572">
            <v>40982</v>
          </cell>
          <cell r="F572">
            <v>41026</v>
          </cell>
          <cell r="G572">
            <v>41135</v>
          </cell>
          <cell r="H572">
            <v>54499.362659839499</v>
          </cell>
          <cell r="I572">
            <v>54499.360000000001</v>
          </cell>
        </row>
        <row r="573">
          <cell r="C573" t="str">
            <v>Homeowners</v>
          </cell>
          <cell r="E573">
            <v>40989</v>
          </cell>
          <cell r="F573">
            <v>41022</v>
          </cell>
          <cell r="G573">
            <v>41316</v>
          </cell>
          <cell r="H573">
            <v>51073.740935440859</v>
          </cell>
          <cell r="I573">
            <v>72122.64</v>
          </cell>
        </row>
        <row r="574">
          <cell r="C574" t="str">
            <v>Homeowners</v>
          </cell>
          <cell r="E574">
            <v>40971</v>
          </cell>
          <cell r="F574">
            <v>41062</v>
          </cell>
          <cell r="G574">
            <v>41829</v>
          </cell>
          <cell r="H574">
            <v>33919.720625844384</v>
          </cell>
          <cell r="I574">
            <v>47880.28</v>
          </cell>
        </row>
        <row r="575">
          <cell r="C575" t="str">
            <v>Homeowners</v>
          </cell>
          <cell r="E575">
            <v>40984</v>
          </cell>
          <cell r="F575">
            <v>41125</v>
          </cell>
          <cell r="G575">
            <v>42351</v>
          </cell>
          <cell r="H575">
            <v>43317.584969634117</v>
          </cell>
          <cell r="I575">
            <v>0</v>
          </cell>
        </row>
        <row r="576">
          <cell r="C576" t="str">
            <v>Homeowners</v>
          </cell>
          <cell r="E576">
            <v>40972</v>
          </cell>
          <cell r="F576">
            <v>41098</v>
          </cell>
          <cell r="G576">
            <v>41132</v>
          </cell>
          <cell r="H576">
            <v>9100.8483129903707</v>
          </cell>
          <cell r="I576">
            <v>9100.85</v>
          </cell>
        </row>
        <row r="577">
          <cell r="C577" t="str">
            <v>Homeowners</v>
          </cell>
          <cell r="E577">
            <v>40995</v>
          </cell>
          <cell r="F577">
            <v>41498</v>
          </cell>
          <cell r="G577">
            <v>41804</v>
          </cell>
          <cell r="H577">
            <v>21999.776242877742</v>
          </cell>
          <cell r="I577">
            <v>33682.04</v>
          </cell>
        </row>
        <row r="578">
          <cell r="C578" t="str">
            <v>Homeowners</v>
          </cell>
          <cell r="E578">
            <v>40992</v>
          </cell>
          <cell r="F578">
            <v>41426</v>
          </cell>
          <cell r="G578">
            <v>42093</v>
          </cell>
          <cell r="H578">
            <v>33043.601546917707</v>
          </cell>
          <cell r="I578">
            <v>113244.1</v>
          </cell>
        </row>
        <row r="579">
          <cell r="C579" t="str">
            <v>Homeowners</v>
          </cell>
          <cell r="E579">
            <v>40996</v>
          </cell>
          <cell r="F579">
            <v>41101</v>
          </cell>
          <cell r="G579">
            <v>41838</v>
          </cell>
          <cell r="H579">
            <v>71040.876592465764</v>
          </cell>
          <cell r="I579">
            <v>0</v>
          </cell>
        </row>
        <row r="580">
          <cell r="C580" t="str">
            <v>Homeowners</v>
          </cell>
          <cell r="E580">
            <v>40996</v>
          </cell>
          <cell r="F580">
            <v>41000</v>
          </cell>
          <cell r="G580">
            <v>41470</v>
          </cell>
          <cell r="H580">
            <v>422.34163649796113</v>
          </cell>
          <cell r="I580">
            <v>0</v>
          </cell>
        </row>
        <row r="581">
          <cell r="C581" t="str">
            <v>Homeowners</v>
          </cell>
          <cell r="E581">
            <v>40999</v>
          </cell>
          <cell r="F581">
            <v>41026</v>
          </cell>
          <cell r="G581">
            <v>41248</v>
          </cell>
          <cell r="H581">
            <v>23227.974011469301</v>
          </cell>
          <cell r="I581">
            <v>23227.97</v>
          </cell>
        </row>
        <row r="582">
          <cell r="C582" t="str">
            <v>Homeowners</v>
          </cell>
          <cell r="E582">
            <v>40980</v>
          </cell>
          <cell r="F582">
            <v>41122</v>
          </cell>
          <cell r="G582">
            <v>41559</v>
          </cell>
          <cell r="H582">
            <v>118643.49014068487</v>
          </cell>
          <cell r="I582">
            <v>152734.5</v>
          </cell>
        </row>
        <row r="583">
          <cell r="C583" t="str">
            <v>Homeowners</v>
          </cell>
          <cell r="E583">
            <v>40997</v>
          </cell>
          <cell r="F583">
            <v>41171</v>
          </cell>
          <cell r="G583">
            <v>41273</v>
          </cell>
          <cell r="H583">
            <v>64797.921830656102</v>
          </cell>
          <cell r="I583">
            <v>64797.919999999998</v>
          </cell>
        </row>
        <row r="584">
          <cell r="C584" t="str">
            <v>Homeowners</v>
          </cell>
          <cell r="E584">
            <v>40975</v>
          </cell>
          <cell r="F584">
            <v>41050</v>
          </cell>
          <cell r="G584">
            <v>41139</v>
          </cell>
          <cell r="H584">
            <v>61706.951478640498</v>
          </cell>
          <cell r="I584">
            <v>61706.95</v>
          </cell>
        </row>
        <row r="585">
          <cell r="C585" t="str">
            <v>Homeowners</v>
          </cell>
          <cell r="E585">
            <v>40971</v>
          </cell>
          <cell r="F585">
            <v>41415</v>
          </cell>
          <cell r="G585">
            <v>41481</v>
          </cell>
          <cell r="H585">
            <v>16663.480996754231</v>
          </cell>
          <cell r="I585">
            <v>22754.37</v>
          </cell>
        </row>
        <row r="586">
          <cell r="C586" t="str">
            <v>Homeowners</v>
          </cell>
          <cell r="E586">
            <v>40972</v>
          </cell>
          <cell r="F586">
            <v>41061</v>
          </cell>
          <cell r="G586">
            <v>41130</v>
          </cell>
          <cell r="H586">
            <v>45847.300390369201</v>
          </cell>
          <cell r="I586">
            <v>45847.3</v>
          </cell>
        </row>
        <row r="587">
          <cell r="C587" t="str">
            <v>Homeowners</v>
          </cell>
          <cell r="E587">
            <v>40983</v>
          </cell>
          <cell r="F587">
            <v>41058</v>
          </cell>
          <cell r="G587">
            <v>41295</v>
          </cell>
          <cell r="H587">
            <v>9478.8130159362063</v>
          </cell>
          <cell r="I587">
            <v>12042.12</v>
          </cell>
        </row>
        <row r="588">
          <cell r="C588" t="str">
            <v>Homeowners</v>
          </cell>
          <cell r="E588">
            <v>40974</v>
          </cell>
          <cell r="F588">
            <v>40980</v>
          </cell>
          <cell r="G588">
            <v>41186</v>
          </cell>
          <cell r="H588">
            <v>27671.119149040798</v>
          </cell>
          <cell r="I588">
            <v>27671.119999999999</v>
          </cell>
        </row>
        <row r="589">
          <cell r="C589" t="str">
            <v>Homeowners</v>
          </cell>
          <cell r="E589">
            <v>40983</v>
          </cell>
          <cell r="F589">
            <v>41446</v>
          </cell>
          <cell r="G589">
            <v>42371</v>
          </cell>
          <cell r="H589">
            <v>7284.4079658852443</v>
          </cell>
          <cell r="I589">
            <v>8860.68</v>
          </cell>
        </row>
        <row r="590">
          <cell r="C590" t="str">
            <v>Homeowners</v>
          </cell>
          <cell r="E590">
            <v>40979</v>
          </cell>
          <cell r="F590">
            <v>41436</v>
          </cell>
          <cell r="G590">
            <v>41968</v>
          </cell>
          <cell r="H590">
            <v>128433.20822716333</v>
          </cell>
          <cell r="I590">
            <v>206015.51</v>
          </cell>
        </row>
        <row r="591">
          <cell r="C591" t="str">
            <v>Homeowners</v>
          </cell>
          <cell r="E591">
            <v>40996</v>
          </cell>
          <cell r="F591">
            <v>41082</v>
          </cell>
          <cell r="G591">
            <v>41249</v>
          </cell>
          <cell r="H591">
            <v>22323.041899325599</v>
          </cell>
          <cell r="I591">
            <v>22323.040000000001</v>
          </cell>
        </row>
        <row r="592">
          <cell r="C592" t="str">
            <v>Homeowners</v>
          </cell>
          <cell r="E592">
            <v>40978</v>
          </cell>
          <cell r="F592">
            <v>40998</v>
          </cell>
          <cell r="G592">
            <v>41141</v>
          </cell>
          <cell r="H592">
            <v>15122.429569951901</v>
          </cell>
          <cell r="I592">
            <v>15122.43</v>
          </cell>
        </row>
        <row r="593">
          <cell r="C593" t="str">
            <v>Homeowners</v>
          </cell>
          <cell r="E593">
            <v>40977</v>
          </cell>
          <cell r="F593">
            <v>41029</v>
          </cell>
          <cell r="G593">
            <v>41245</v>
          </cell>
          <cell r="H593">
            <v>53177.074844962503</v>
          </cell>
          <cell r="I593">
            <v>53177.07</v>
          </cell>
        </row>
        <row r="594">
          <cell r="C594" t="str">
            <v>Homeowners</v>
          </cell>
          <cell r="E594">
            <v>40980</v>
          </cell>
          <cell r="F594">
            <v>40990</v>
          </cell>
          <cell r="G594">
            <v>41118</v>
          </cell>
          <cell r="H594">
            <v>85468.738700374102</v>
          </cell>
          <cell r="I594">
            <v>85468.74</v>
          </cell>
        </row>
        <row r="595">
          <cell r="C595" t="str">
            <v>Homeowners</v>
          </cell>
          <cell r="E595">
            <v>40997</v>
          </cell>
          <cell r="F595">
            <v>41266</v>
          </cell>
          <cell r="G595">
            <v>42155</v>
          </cell>
          <cell r="H595">
            <v>23995.229288761289</v>
          </cell>
          <cell r="I595">
            <v>32724</v>
          </cell>
        </row>
        <row r="596">
          <cell r="C596" t="str">
            <v>Homeowners</v>
          </cell>
          <cell r="E596">
            <v>40978</v>
          </cell>
          <cell r="F596">
            <v>41529</v>
          </cell>
          <cell r="G596">
            <v>41813</v>
          </cell>
          <cell r="H596">
            <v>1761.532909176691</v>
          </cell>
          <cell r="I596">
            <v>2230.9299999999998</v>
          </cell>
        </row>
        <row r="597">
          <cell r="C597" t="str">
            <v>Homeowners</v>
          </cell>
          <cell r="E597">
            <v>41012</v>
          </cell>
          <cell r="F597">
            <v>41146</v>
          </cell>
          <cell r="G597">
            <v>42046</v>
          </cell>
          <cell r="H597">
            <v>98992.999052221858</v>
          </cell>
          <cell r="I597">
            <v>0</v>
          </cell>
        </row>
        <row r="598">
          <cell r="C598" t="str">
            <v>Homeowners</v>
          </cell>
          <cell r="E598">
            <v>41007</v>
          </cell>
          <cell r="F598">
            <v>41067</v>
          </cell>
          <cell r="G598">
            <v>41095</v>
          </cell>
          <cell r="H598">
            <v>27841.421001074501</v>
          </cell>
          <cell r="I598">
            <v>27841.42</v>
          </cell>
        </row>
        <row r="599">
          <cell r="C599" t="str">
            <v>Homeowners</v>
          </cell>
          <cell r="E599">
            <v>41011</v>
          </cell>
          <cell r="F599">
            <v>41436</v>
          </cell>
          <cell r="G599">
            <v>42410</v>
          </cell>
          <cell r="H599">
            <v>36230.422885819702</v>
          </cell>
          <cell r="I599">
            <v>71162.58</v>
          </cell>
        </row>
        <row r="600">
          <cell r="C600" t="str">
            <v>Homeowners</v>
          </cell>
          <cell r="E600">
            <v>41003</v>
          </cell>
          <cell r="F600">
            <v>41195</v>
          </cell>
          <cell r="G600">
            <v>41919</v>
          </cell>
          <cell r="H600">
            <v>56303.703793961846</v>
          </cell>
          <cell r="I600">
            <v>0</v>
          </cell>
        </row>
        <row r="601">
          <cell r="C601" t="str">
            <v>Homeowners</v>
          </cell>
          <cell r="E601">
            <v>41014</v>
          </cell>
          <cell r="F601">
            <v>41148</v>
          </cell>
          <cell r="G601">
            <v>41254</v>
          </cell>
          <cell r="H601">
            <v>18444.346854937099</v>
          </cell>
          <cell r="I601">
            <v>18444.349999999999</v>
          </cell>
        </row>
        <row r="602">
          <cell r="C602" t="str">
            <v>Homeowners</v>
          </cell>
          <cell r="E602">
            <v>41014</v>
          </cell>
          <cell r="F602">
            <v>41121</v>
          </cell>
          <cell r="G602">
            <v>41134</v>
          </cell>
          <cell r="H602">
            <v>14102.006098588499</v>
          </cell>
          <cell r="I602">
            <v>14102.01</v>
          </cell>
        </row>
        <row r="603">
          <cell r="C603" t="str">
            <v>Homeowners</v>
          </cell>
          <cell r="E603">
            <v>41001</v>
          </cell>
          <cell r="F603">
            <v>41182</v>
          </cell>
          <cell r="G603">
            <v>41440</v>
          </cell>
          <cell r="H603">
            <v>3999.434302745145</v>
          </cell>
          <cell r="I603">
            <v>5255.4</v>
          </cell>
        </row>
        <row r="604">
          <cell r="C604" t="str">
            <v>Homeowners</v>
          </cell>
          <cell r="E604">
            <v>41014</v>
          </cell>
          <cell r="F604">
            <v>41127</v>
          </cell>
          <cell r="G604">
            <v>41177</v>
          </cell>
          <cell r="H604">
            <v>29318.743248312101</v>
          </cell>
          <cell r="I604">
            <v>29318.74</v>
          </cell>
        </row>
        <row r="605">
          <cell r="C605" t="str">
            <v>Homeowners</v>
          </cell>
          <cell r="E605">
            <v>41007</v>
          </cell>
          <cell r="F605">
            <v>41031</v>
          </cell>
          <cell r="G605">
            <v>41666</v>
          </cell>
          <cell r="H605">
            <v>62278.622308733036</v>
          </cell>
          <cell r="I605">
            <v>80887.02</v>
          </cell>
        </row>
        <row r="606">
          <cell r="C606" t="str">
            <v>Homeowners</v>
          </cell>
          <cell r="E606">
            <v>41027</v>
          </cell>
          <cell r="F606">
            <v>41390</v>
          </cell>
          <cell r="G606">
            <v>42083</v>
          </cell>
          <cell r="H606">
            <v>23837.065940877474</v>
          </cell>
          <cell r="I606">
            <v>56940.11</v>
          </cell>
        </row>
        <row r="607">
          <cell r="C607" t="str">
            <v>Homeowners</v>
          </cell>
          <cell r="E607">
            <v>41007</v>
          </cell>
          <cell r="F607">
            <v>41182</v>
          </cell>
          <cell r="G607">
            <v>41773</v>
          </cell>
          <cell r="H607">
            <v>23356.491020439458</v>
          </cell>
          <cell r="I607">
            <v>30971.360000000001</v>
          </cell>
        </row>
        <row r="608">
          <cell r="C608" t="str">
            <v>Homeowners</v>
          </cell>
          <cell r="E608">
            <v>41013</v>
          </cell>
          <cell r="F608">
            <v>41105</v>
          </cell>
          <cell r="G608">
            <v>41936</v>
          </cell>
          <cell r="H608">
            <v>37763.94107670903</v>
          </cell>
          <cell r="I608">
            <v>0</v>
          </cell>
        </row>
        <row r="609">
          <cell r="C609" t="str">
            <v>Homeowners</v>
          </cell>
          <cell r="E609">
            <v>41002</v>
          </cell>
          <cell r="F609">
            <v>41035</v>
          </cell>
          <cell r="G609">
            <v>42203</v>
          </cell>
          <cell r="H609">
            <v>32769.026368190476</v>
          </cell>
          <cell r="I609">
            <v>49484.44</v>
          </cell>
        </row>
        <row r="610">
          <cell r="C610" t="str">
            <v>Homeowners</v>
          </cell>
          <cell r="E610">
            <v>41026</v>
          </cell>
          <cell r="F610">
            <v>41496</v>
          </cell>
          <cell r="G610">
            <v>41842</v>
          </cell>
          <cell r="H610">
            <v>126020.15797094669</v>
          </cell>
          <cell r="I610">
            <v>173881.91</v>
          </cell>
        </row>
        <row r="611">
          <cell r="C611" t="str">
            <v>Homeowners</v>
          </cell>
          <cell r="E611">
            <v>41007</v>
          </cell>
          <cell r="F611">
            <v>41058</v>
          </cell>
          <cell r="G611">
            <v>41077</v>
          </cell>
          <cell r="H611">
            <v>35547.963439952</v>
          </cell>
          <cell r="I611">
            <v>35547.96</v>
          </cell>
        </row>
        <row r="612">
          <cell r="C612" t="str">
            <v>Homeowners</v>
          </cell>
          <cell r="E612">
            <v>41022</v>
          </cell>
          <cell r="F612">
            <v>41444</v>
          </cell>
          <cell r="G612">
            <v>42639</v>
          </cell>
          <cell r="H612">
            <v>285.21056175950906</v>
          </cell>
          <cell r="I612">
            <v>524.36</v>
          </cell>
        </row>
        <row r="613">
          <cell r="C613" t="str">
            <v>Homeowners</v>
          </cell>
          <cell r="E613">
            <v>41027</v>
          </cell>
          <cell r="F613">
            <v>41202</v>
          </cell>
          <cell r="G613">
            <v>42684</v>
          </cell>
          <cell r="H613">
            <v>91833.059026772578</v>
          </cell>
          <cell r="I613">
            <v>245721.75</v>
          </cell>
        </row>
        <row r="614">
          <cell r="C614" t="str">
            <v>Homeowners</v>
          </cell>
          <cell r="E614">
            <v>41018</v>
          </cell>
          <cell r="F614">
            <v>41143</v>
          </cell>
          <cell r="G614">
            <v>41404</v>
          </cell>
          <cell r="H614">
            <v>52291.510553080727</v>
          </cell>
          <cell r="I614">
            <v>72823.27</v>
          </cell>
        </row>
        <row r="615">
          <cell r="C615" t="str">
            <v>Homeowners</v>
          </cell>
          <cell r="E615">
            <v>41019</v>
          </cell>
          <cell r="F615">
            <v>41183</v>
          </cell>
          <cell r="G615">
            <v>41320</v>
          </cell>
          <cell r="H615">
            <v>14988.692682891618</v>
          </cell>
          <cell r="I615">
            <v>18756.740000000002</v>
          </cell>
        </row>
        <row r="616">
          <cell r="C616" t="str">
            <v>Homeowners</v>
          </cell>
          <cell r="E616">
            <v>41024</v>
          </cell>
          <cell r="F616">
            <v>41145</v>
          </cell>
          <cell r="G616">
            <v>41305</v>
          </cell>
          <cell r="H616">
            <v>31296.236254789081</v>
          </cell>
          <cell r="I616">
            <v>38964.42</v>
          </cell>
        </row>
        <row r="617">
          <cell r="C617" t="str">
            <v>Homeowners</v>
          </cell>
          <cell r="E617">
            <v>41024</v>
          </cell>
          <cell r="F617">
            <v>41049</v>
          </cell>
          <cell r="G617">
            <v>41096</v>
          </cell>
          <cell r="H617">
            <v>202689.712245203</v>
          </cell>
          <cell r="I617">
            <v>202689.71</v>
          </cell>
        </row>
        <row r="618">
          <cell r="C618" t="str">
            <v>Homeowners</v>
          </cell>
          <cell r="E618">
            <v>41028</v>
          </cell>
          <cell r="F618">
            <v>41177</v>
          </cell>
          <cell r="G618">
            <v>41420</v>
          </cell>
          <cell r="H618">
            <v>4369.5092512141846</v>
          </cell>
          <cell r="I618">
            <v>5427.23</v>
          </cell>
        </row>
        <row r="619">
          <cell r="C619" t="str">
            <v>Homeowners</v>
          </cell>
          <cell r="E619">
            <v>41001</v>
          </cell>
          <cell r="F619">
            <v>41120</v>
          </cell>
          <cell r="G619">
            <v>41145</v>
          </cell>
          <cell r="H619">
            <v>56762.057337073798</v>
          </cell>
          <cell r="I619">
            <v>56762.06</v>
          </cell>
        </row>
        <row r="620">
          <cell r="C620" t="str">
            <v>Homeowners</v>
          </cell>
          <cell r="E620">
            <v>41001</v>
          </cell>
          <cell r="F620">
            <v>41348</v>
          </cell>
          <cell r="G620">
            <v>41730</v>
          </cell>
          <cell r="H620">
            <v>106580.76152665334</v>
          </cell>
          <cell r="I620">
            <v>180384.03</v>
          </cell>
        </row>
        <row r="621">
          <cell r="C621" t="str">
            <v>Homeowners</v>
          </cell>
          <cell r="E621">
            <v>41018</v>
          </cell>
          <cell r="F621">
            <v>41060</v>
          </cell>
          <cell r="G621">
            <v>41736</v>
          </cell>
          <cell r="H621">
            <v>47852.943433520741</v>
          </cell>
          <cell r="I621">
            <v>0</v>
          </cell>
        </row>
        <row r="622">
          <cell r="C622" t="str">
            <v>Homeowners</v>
          </cell>
          <cell r="E622">
            <v>41028</v>
          </cell>
          <cell r="F622">
            <v>41049</v>
          </cell>
          <cell r="G622">
            <v>41812</v>
          </cell>
          <cell r="H622">
            <v>81877.319049276484</v>
          </cell>
          <cell r="I622">
            <v>0</v>
          </cell>
        </row>
        <row r="623">
          <cell r="C623" t="str">
            <v>Homeowners</v>
          </cell>
          <cell r="E623">
            <v>41011</v>
          </cell>
          <cell r="F623">
            <v>41078</v>
          </cell>
          <cell r="G623">
            <v>41183</v>
          </cell>
          <cell r="H623">
            <v>79049.423719078404</v>
          </cell>
          <cell r="I623">
            <v>79049.42</v>
          </cell>
        </row>
        <row r="624">
          <cell r="C624" t="str">
            <v>Homeowners</v>
          </cell>
          <cell r="E624">
            <v>41016</v>
          </cell>
          <cell r="F624">
            <v>41252</v>
          </cell>
          <cell r="G624">
            <v>42640</v>
          </cell>
          <cell r="H624">
            <v>3111.9748835431606</v>
          </cell>
          <cell r="I624">
            <v>8156.47</v>
          </cell>
        </row>
        <row r="625">
          <cell r="C625" t="str">
            <v>Homeowners</v>
          </cell>
          <cell r="E625">
            <v>41019</v>
          </cell>
          <cell r="F625">
            <v>41027</v>
          </cell>
          <cell r="G625">
            <v>41064</v>
          </cell>
          <cell r="H625">
            <v>19150.316377224099</v>
          </cell>
          <cell r="I625">
            <v>19150.32</v>
          </cell>
        </row>
        <row r="626">
          <cell r="C626" t="str">
            <v>Homeowners</v>
          </cell>
          <cell r="E626">
            <v>41015</v>
          </cell>
          <cell r="F626">
            <v>41146</v>
          </cell>
          <cell r="G626">
            <v>41236</v>
          </cell>
          <cell r="H626">
            <v>5028.4844125652598</v>
          </cell>
          <cell r="I626">
            <v>5028.4799999999996</v>
          </cell>
        </row>
        <row r="627">
          <cell r="C627" t="str">
            <v>Homeowners</v>
          </cell>
          <cell r="E627">
            <v>41020</v>
          </cell>
          <cell r="F627">
            <v>41224</v>
          </cell>
          <cell r="G627">
            <v>41346</v>
          </cell>
          <cell r="H627">
            <v>62213.561714899377</v>
          </cell>
          <cell r="I627">
            <v>85212.75</v>
          </cell>
        </row>
        <row r="628">
          <cell r="C628" t="str">
            <v>Homeowners</v>
          </cell>
          <cell r="E628">
            <v>41022</v>
          </cell>
          <cell r="F628">
            <v>41777</v>
          </cell>
          <cell r="G628">
            <v>43887</v>
          </cell>
          <cell r="H628">
            <v>22702.227049626035</v>
          </cell>
          <cell r="I628">
            <v>41451.379999999997</v>
          </cell>
        </row>
        <row r="629">
          <cell r="C629" t="str">
            <v>Homeowners</v>
          </cell>
          <cell r="E629">
            <v>41010</v>
          </cell>
          <cell r="F629">
            <v>41073</v>
          </cell>
          <cell r="G629">
            <v>41971</v>
          </cell>
          <cell r="H629">
            <v>19589.016609710623</v>
          </cell>
          <cell r="I629">
            <v>29202.45</v>
          </cell>
        </row>
        <row r="630">
          <cell r="C630" t="str">
            <v>Homeowners</v>
          </cell>
          <cell r="E630">
            <v>41012</v>
          </cell>
          <cell r="F630">
            <v>41323</v>
          </cell>
          <cell r="G630">
            <v>41452</v>
          </cell>
          <cell r="H630">
            <v>39223.681944280892</v>
          </cell>
          <cell r="I630">
            <v>47269.91</v>
          </cell>
        </row>
        <row r="631">
          <cell r="C631" t="str">
            <v>Homeowners</v>
          </cell>
          <cell r="E631">
            <v>41010</v>
          </cell>
          <cell r="F631">
            <v>41025</v>
          </cell>
          <cell r="G631">
            <v>41043</v>
          </cell>
          <cell r="H631">
            <v>10599.1177020706</v>
          </cell>
          <cell r="I631">
            <v>10599.12</v>
          </cell>
        </row>
        <row r="632">
          <cell r="C632" t="str">
            <v>Homeowners</v>
          </cell>
          <cell r="E632">
            <v>41021</v>
          </cell>
          <cell r="F632">
            <v>41096</v>
          </cell>
          <cell r="G632">
            <v>41742</v>
          </cell>
          <cell r="H632">
            <v>8479.7563053663744</v>
          </cell>
          <cell r="I632">
            <v>0</v>
          </cell>
        </row>
        <row r="633">
          <cell r="C633" t="str">
            <v>Homeowners</v>
          </cell>
          <cell r="E633">
            <v>41003</v>
          </cell>
          <cell r="F633">
            <v>41131</v>
          </cell>
          <cell r="G633">
            <v>41641</v>
          </cell>
          <cell r="H633">
            <v>5303.8944765717788</v>
          </cell>
          <cell r="I633">
            <v>0</v>
          </cell>
        </row>
        <row r="634">
          <cell r="C634" t="str">
            <v>Homeowners</v>
          </cell>
          <cell r="E634">
            <v>41019</v>
          </cell>
          <cell r="F634">
            <v>41022</v>
          </cell>
          <cell r="G634">
            <v>41350</v>
          </cell>
          <cell r="H634">
            <v>8991.8614715776075</v>
          </cell>
          <cell r="I634">
            <v>11970.44</v>
          </cell>
        </row>
        <row r="635">
          <cell r="C635" t="str">
            <v>Homeowners</v>
          </cell>
          <cell r="E635">
            <v>41015</v>
          </cell>
          <cell r="F635">
            <v>41295</v>
          </cell>
          <cell r="G635">
            <v>42158</v>
          </cell>
          <cell r="H635">
            <v>14722.958773153476</v>
          </cell>
          <cell r="I635">
            <v>25577.99</v>
          </cell>
        </row>
        <row r="636">
          <cell r="C636" t="str">
            <v>Homeowners</v>
          </cell>
          <cell r="E636">
            <v>41028</v>
          </cell>
          <cell r="F636">
            <v>41100</v>
          </cell>
          <cell r="G636">
            <v>42916</v>
          </cell>
          <cell r="H636">
            <v>2610.0090410440539</v>
          </cell>
          <cell r="I636">
            <v>3631.69</v>
          </cell>
        </row>
        <row r="637">
          <cell r="C637" t="str">
            <v>Homeowners</v>
          </cell>
          <cell r="E637">
            <v>41015</v>
          </cell>
          <cell r="F637">
            <v>41022</v>
          </cell>
          <cell r="G637">
            <v>41711</v>
          </cell>
          <cell r="H637">
            <v>23782.980079270859</v>
          </cell>
          <cell r="I637">
            <v>0</v>
          </cell>
        </row>
        <row r="638">
          <cell r="C638" t="str">
            <v>Homeowners</v>
          </cell>
          <cell r="E638">
            <v>41021</v>
          </cell>
          <cell r="F638">
            <v>41455</v>
          </cell>
          <cell r="G638">
            <v>43564</v>
          </cell>
          <cell r="H638">
            <v>24767.590613281645</v>
          </cell>
          <cell r="I638">
            <v>45558.57</v>
          </cell>
        </row>
        <row r="639">
          <cell r="C639" t="str">
            <v>Homeowners</v>
          </cell>
          <cell r="E639">
            <v>41009</v>
          </cell>
          <cell r="F639">
            <v>41416</v>
          </cell>
          <cell r="G639">
            <v>41587</v>
          </cell>
          <cell r="H639">
            <v>26055.218944996013</v>
          </cell>
          <cell r="I639">
            <v>31991.279999999999</v>
          </cell>
        </row>
        <row r="640">
          <cell r="C640" t="str">
            <v>Homeowners</v>
          </cell>
          <cell r="E640">
            <v>41006</v>
          </cell>
          <cell r="F640">
            <v>41545</v>
          </cell>
          <cell r="G640">
            <v>41670</v>
          </cell>
          <cell r="H640">
            <v>84175.546165818087</v>
          </cell>
          <cell r="I640">
            <v>119706.89</v>
          </cell>
        </row>
        <row r="641">
          <cell r="C641" t="str">
            <v>Homeowners</v>
          </cell>
          <cell r="E641">
            <v>41011</v>
          </cell>
          <cell r="F641">
            <v>41098</v>
          </cell>
          <cell r="G641">
            <v>42200</v>
          </cell>
          <cell r="H641">
            <v>24817.103367589163</v>
          </cell>
          <cell r="I641">
            <v>28536.22</v>
          </cell>
        </row>
        <row r="642">
          <cell r="C642" t="str">
            <v>Homeowners</v>
          </cell>
          <cell r="E642">
            <v>41028</v>
          </cell>
          <cell r="F642">
            <v>41071</v>
          </cell>
          <cell r="G642">
            <v>41396</v>
          </cell>
          <cell r="H642">
            <v>23067.518510129332</v>
          </cell>
          <cell r="I642">
            <v>30150.75</v>
          </cell>
        </row>
        <row r="643">
          <cell r="C643" t="str">
            <v>Homeowners</v>
          </cell>
          <cell r="E643">
            <v>41035</v>
          </cell>
          <cell r="F643">
            <v>41055</v>
          </cell>
          <cell r="G643">
            <v>41247</v>
          </cell>
          <cell r="H643">
            <v>88869.705394632794</v>
          </cell>
          <cell r="I643">
            <v>88869.71</v>
          </cell>
        </row>
        <row r="644">
          <cell r="C644" t="str">
            <v>Homeowners</v>
          </cell>
          <cell r="E644">
            <v>41053</v>
          </cell>
          <cell r="F644">
            <v>41371</v>
          </cell>
          <cell r="G644">
            <v>42561</v>
          </cell>
          <cell r="H644">
            <v>60628.578345713715</v>
          </cell>
          <cell r="I644">
            <v>96637.82</v>
          </cell>
        </row>
        <row r="645">
          <cell r="C645" t="str">
            <v>Homeowners</v>
          </cell>
          <cell r="E645">
            <v>41047</v>
          </cell>
          <cell r="F645">
            <v>41281</v>
          </cell>
          <cell r="G645">
            <v>41385</v>
          </cell>
          <cell r="H645">
            <v>10422.213735465897</v>
          </cell>
          <cell r="I645">
            <v>13944.4</v>
          </cell>
        </row>
        <row r="646">
          <cell r="C646" t="str">
            <v>Homeowners</v>
          </cell>
          <cell r="E646">
            <v>41048</v>
          </cell>
          <cell r="F646">
            <v>41154</v>
          </cell>
          <cell r="G646">
            <v>41760</v>
          </cell>
          <cell r="H646">
            <v>27979.547277864378</v>
          </cell>
          <cell r="I646">
            <v>48081.78</v>
          </cell>
        </row>
        <row r="647">
          <cell r="C647" t="str">
            <v>Homeowners</v>
          </cell>
          <cell r="E647">
            <v>41057</v>
          </cell>
          <cell r="F647">
            <v>41577</v>
          </cell>
          <cell r="G647">
            <v>42337</v>
          </cell>
          <cell r="H647">
            <v>76424.324055129851</v>
          </cell>
          <cell r="I647">
            <v>0</v>
          </cell>
        </row>
        <row r="648">
          <cell r="C648" t="str">
            <v>Homeowners</v>
          </cell>
          <cell r="E648">
            <v>41058</v>
          </cell>
          <cell r="F648">
            <v>41211</v>
          </cell>
          <cell r="G648">
            <v>41465</v>
          </cell>
          <cell r="H648">
            <v>110602.1699272046</v>
          </cell>
          <cell r="I648">
            <v>170064.31</v>
          </cell>
        </row>
        <row r="649">
          <cell r="C649" t="str">
            <v>Homeowners</v>
          </cell>
          <cell r="E649">
            <v>41038</v>
          </cell>
          <cell r="F649">
            <v>41212</v>
          </cell>
          <cell r="G649">
            <v>41295</v>
          </cell>
          <cell r="H649">
            <v>28653.78509325501</v>
          </cell>
          <cell r="I649">
            <v>40036.160000000003</v>
          </cell>
        </row>
        <row r="650">
          <cell r="C650" t="str">
            <v>Homeowners</v>
          </cell>
          <cell r="E650">
            <v>41037</v>
          </cell>
          <cell r="F650">
            <v>41048</v>
          </cell>
          <cell r="G650">
            <v>41608</v>
          </cell>
          <cell r="H650">
            <v>43238.952433490558</v>
          </cell>
          <cell r="I650">
            <v>57846.91</v>
          </cell>
        </row>
        <row r="651">
          <cell r="C651" t="str">
            <v>Homeowners</v>
          </cell>
          <cell r="E651">
            <v>41043</v>
          </cell>
          <cell r="F651">
            <v>42177</v>
          </cell>
          <cell r="G651">
            <v>43161</v>
          </cell>
          <cell r="H651">
            <v>7323.4488838273373</v>
          </cell>
          <cell r="I651">
            <v>17015.21</v>
          </cell>
        </row>
        <row r="652">
          <cell r="C652" t="str">
            <v>Homeowners</v>
          </cell>
          <cell r="E652">
            <v>41037</v>
          </cell>
          <cell r="F652">
            <v>41227</v>
          </cell>
          <cell r="G652">
            <v>41687</v>
          </cell>
          <cell r="H652">
            <v>31582.318353065362</v>
          </cell>
          <cell r="I652">
            <v>0</v>
          </cell>
        </row>
        <row r="653">
          <cell r="C653" t="str">
            <v>Homeowners</v>
          </cell>
          <cell r="E653">
            <v>41050</v>
          </cell>
          <cell r="F653">
            <v>41134</v>
          </cell>
          <cell r="G653">
            <v>41611</v>
          </cell>
          <cell r="H653">
            <v>118341.70510518906</v>
          </cell>
          <cell r="I653">
            <v>177092.38</v>
          </cell>
        </row>
        <row r="654">
          <cell r="C654" t="str">
            <v>Homeowners</v>
          </cell>
          <cell r="E654">
            <v>41034</v>
          </cell>
          <cell r="F654">
            <v>41378</v>
          </cell>
          <cell r="G654">
            <v>42717</v>
          </cell>
          <cell r="H654">
            <v>53294.479817260806</v>
          </cell>
          <cell r="I654">
            <v>171496.84</v>
          </cell>
        </row>
        <row r="655">
          <cell r="C655" t="str">
            <v>Homeowners</v>
          </cell>
          <cell r="E655">
            <v>41040</v>
          </cell>
          <cell r="F655">
            <v>41245</v>
          </cell>
          <cell r="G655">
            <v>42405</v>
          </cell>
          <cell r="H655">
            <v>21772.177160136282</v>
          </cell>
          <cell r="I655">
            <v>23304.74</v>
          </cell>
        </row>
        <row r="656">
          <cell r="C656" t="str">
            <v>Homeowners</v>
          </cell>
          <cell r="E656">
            <v>41042</v>
          </cell>
          <cell r="F656">
            <v>41077</v>
          </cell>
          <cell r="G656">
            <v>41240</v>
          </cell>
          <cell r="H656">
            <v>9587.5981541483307</v>
          </cell>
          <cell r="I656">
            <v>9587.6</v>
          </cell>
        </row>
        <row r="657">
          <cell r="C657" t="str">
            <v>Homeowners</v>
          </cell>
          <cell r="E657">
            <v>41056</v>
          </cell>
          <cell r="F657">
            <v>41180</v>
          </cell>
          <cell r="G657">
            <v>41558</v>
          </cell>
          <cell r="H657">
            <v>42964.598755835934</v>
          </cell>
          <cell r="I657">
            <v>53542.79</v>
          </cell>
        </row>
        <row r="658">
          <cell r="C658" t="str">
            <v>Homeowners</v>
          </cell>
          <cell r="E658">
            <v>41059</v>
          </cell>
          <cell r="F658">
            <v>41143</v>
          </cell>
          <cell r="G658">
            <v>41193</v>
          </cell>
          <cell r="H658">
            <v>83521.828956142796</v>
          </cell>
          <cell r="I658">
            <v>83521.83</v>
          </cell>
        </row>
        <row r="659">
          <cell r="C659" t="str">
            <v>Homeowners</v>
          </cell>
          <cell r="E659">
            <v>41032</v>
          </cell>
          <cell r="F659">
            <v>41065</v>
          </cell>
          <cell r="G659">
            <v>41118</v>
          </cell>
          <cell r="H659">
            <v>45679.889393818099</v>
          </cell>
          <cell r="I659">
            <v>45679.89</v>
          </cell>
        </row>
        <row r="660">
          <cell r="C660" t="str">
            <v>Homeowners</v>
          </cell>
          <cell r="E660">
            <v>41036</v>
          </cell>
          <cell r="F660">
            <v>41039</v>
          </cell>
          <cell r="G660">
            <v>41048</v>
          </cell>
          <cell r="H660">
            <v>14701.9794582165</v>
          </cell>
          <cell r="I660">
            <v>14701.98</v>
          </cell>
        </row>
        <row r="661">
          <cell r="C661" t="str">
            <v>Homeowners</v>
          </cell>
          <cell r="E661">
            <v>41034</v>
          </cell>
          <cell r="F661">
            <v>41103</v>
          </cell>
          <cell r="G661">
            <v>41215</v>
          </cell>
          <cell r="H661">
            <v>70891.359456769802</v>
          </cell>
          <cell r="I661">
            <v>70891.360000000001</v>
          </cell>
        </row>
        <row r="662">
          <cell r="C662" t="str">
            <v>Homeowners</v>
          </cell>
          <cell r="E662">
            <v>41049</v>
          </cell>
          <cell r="F662">
            <v>41283</v>
          </cell>
          <cell r="G662">
            <v>41718</v>
          </cell>
          <cell r="H662">
            <v>47406.402435198826</v>
          </cell>
          <cell r="I662">
            <v>65387.18</v>
          </cell>
        </row>
        <row r="663">
          <cell r="C663" t="str">
            <v>Homeowners</v>
          </cell>
          <cell r="E663">
            <v>41050</v>
          </cell>
          <cell r="F663">
            <v>41143</v>
          </cell>
          <cell r="G663">
            <v>41943</v>
          </cell>
          <cell r="H663">
            <v>45899.86597040324</v>
          </cell>
          <cell r="I663">
            <v>61980.27</v>
          </cell>
        </row>
        <row r="664">
          <cell r="C664" t="str">
            <v>Homeowners</v>
          </cell>
          <cell r="E664">
            <v>41053</v>
          </cell>
          <cell r="F664">
            <v>41376</v>
          </cell>
          <cell r="G664">
            <v>42091</v>
          </cell>
          <cell r="H664">
            <v>34596.508432257389</v>
          </cell>
          <cell r="I664">
            <v>112508.4</v>
          </cell>
        </row>
        <row r="665">
          <cell r="C665" t="str">
            <v>Homeowners</v>
          </cell>
          <cell r="E665">
            <v>41046</v>
          </cell>
          <cell r="F665">
            <v>41151</v>
          </cell>
          <cell r="G665">
            <v>41247</v>
          </cell>
          <cell r="H665">
            <v>52052.813921568901</v>
          </cell>
          <cell r="I665">
            <v>52052.81</v>
          </cell>
        </row>
        <row r="666">
          <cell r="C666" t="str">
            <v>Homeowners</v>
          </cell>
          <cell r="E666">
            <v>41040</v>
          </cell>
          <cell r="F666">
            <v>41675</v>
          </cell>
          <cell r="G666">
            <v>42614</v>
          </cell>
          <cell r="H666">
            <v>13965.587848552626</v>
          </cell>
          <cell r="I666">
            <v>27491.96</v>
          </cell>
        </row>
        <row r="667">
          <cell r="C667" t="str">
            <v>Homeowners</v>
          </cell>
          <cell r="E667">
            <v>41036</v>
          </cell>
          <cell r="F667">
            <v>41193</v>
          </cell>
          <cell r="G667">
            <v>43418</v>
          </cell>
          <cell r="H667">
            <v>90113.483803438256</v>
          </cell>
          <cell r="I667">
            <v>179081.06</v>
          </cell>
        </row>
        <row r="668">
          <cell r="C668" t="str">
            <v>Homeowners</v>
          </cell>
          <cell r="E668">
            <v>41039</v>
          </cell>
          <cell r="F668">
            <v>41225</v>
          </cell>
          <cell r="G668">
            <v>41369</v>
          </cell>
          <cell r="H668">
            <v>79647.615684359</v>
          </cell>
          <cell r="I668">
            <v>108917.37</v>
          </cell>
        </row>
        <row r="669">
          <cell r="C669" t="str">
            <v>Homeowners</v>
          </cell>
          <cell r="E669">
            <v>41052</v>
          </cell>
          <cell r="F669">
            <v>41316</v>
          </cell>
          <cell r="G669">
            <v>42186</v>
          </cell>
          <cell r="H669">
            <v>62707.482308460298</v>
          </cell>
          <cell r="I669">
            <v>107966.14</v>
          </cell>
        </row>
        <row r="670">
          <cell r="C670" t="str">
            <v>Homeowners</v>
          </cell>
          <cell r="E670">
            <v>41055</v>
          </cell>
          <cell r="F670">
            <v>41229</v>
          </cell>
          <cell r="G670">
            <v>41591</v>
          </cell>
          <cell r="H670">
            <v>39619.340826867287</v>
          </cell>
          <cell r="I670">
            <v>0</v>
          </cell>
        </row>
        <row r="671">
          <cell r="C671" t="str">
            <v>Homeowners</v>
          </cell>
          <cell r="E671">
            <v>41036</v>
          </cell>
          <cell r="F671">
            <v>41283</v>
          </cell>
          <cell r="G671">
            <v>41759</v>
          </cell>
          <cell r="H671">
            <v>96443.485330958632</v>
          </cell>
          <cell r="I671">
            <v>0</v>
          </cell>
        </row>
        <row r="672">
          <cell r="C672" t="str">
            <v>Homeowners</v>
          </cell>
          <cell r="E672">
            <v>41033</v>
          </cell>
          <cell r="F672">
            <v>41110</v>
          </cell>
          <cell r="G672">
            <v>41502</v>
          </cell>
          <cell r="H672">
            <v>42563.990945549456</v>
          </cell>
          <cell r="I672">
            <v>51889.63</v>
          </cell>
        </row>
        <row r="673">
          <cell r="C673" t="str">
            <v>Homeowners</v>
          </cell>
          <cell r="E673">
            <v>41048</v>
          </cell>
          <cell r="F673">
            <v>41064</v>
          </cell>
          <cell r="G673">
            <v>42609</v>
          </cell>
          <cell r="H673">
            <v>6563.9638502950847</v>
          </cell>
          <cell r="I673">
            <v>13148.07</v>
          </cell>
        </row>
        <row r="674">
          <cell r="C674" t="str">
            <v>Homeowners</v>
          </cell>
          <cell r="E674">
            <v>41042</v>
          </cell>
          <cell r="F674">
            <v>41308</v>
          </cell>
          <cell r="G674">
            <v>42768</v>
          </cell>
          <cell r="H674">
            <v>35683.90737777116</v>
          </cell>
          <cell r="I674">
            <v>113689.96</v>
          </cell>
        </row>
        <row r="675">
          <cell r="C675" t="str">
            <v>Homeowners</v>
          </cell>
          <cell r="E675">
            <v>41037</v>
          </cell>
          <cell r="F675">
            <v>41145</v>
          </cell>
          <cell r="G675">
            <v>41991</v>
          </cell>
          <cell r="H675">
            <v>123465.74313585128</v>
          </cell>
          <cell r="I675">
            <v>162227.53</v>
          </cell>
        </row>
        <row r="676">
          <cell r="C676" t="str">
            <v>Homeowners</v>
          </cell>
          <cell r="E676">
            <v>41042</v>
          </cell>
          <cell r="F676">
            <v>41208</v>
          </cell>
          <cell r="G676">
            <v>41644</v>
          </cell>
          <cell r="H676">
            <v>13446.018701457668</v>
          </cell>
          <cell r="I676">
            <v>20475.05</v>
          </cell>
        </row>
        <row r="677">
          <cell r="C677" t="str">
            <v>Homeowners</v>
          </cell>
          <cell r="E677">
            <v>41044</v>
          </cell>
          <cell r="F677">
            <v>41205</v>
          </cell>
          <cell r="G677">
            <v>41679</v>
          </cell>
          <cell r="H677">
            <v>35800.347433577001</v>
          </cell>
          <cell r="I677">
            <v>52450.16</v>
          </cell>
        </row>
        <row r="678">
          <cell r="C678" t="str">
            <v>Homeowners</v>
          </cell>
          <cell r="E678">
            <v>41049</v>
          </cell>
          <cell r="F678">
            <v>41071</v>
          </cell>
          <cell r="G678">
            <v>41216</v>
          </cell>
          <cell r="H678">
            <v>3110.25249139895</v>
          </cell>
          <cell r="I678">
            <v>3110.25</v>
          </cell>
        </row>
        <row r="679">
          <cell r="C679" t="str">
            <v>Homeowners</v>
          </cell>
          <cell r="E679">
            <v>41053</v>
          </cell>
          <cell r="F679">
            <v>41182</v>
          </cell>
          <cell r="G679">
            <v>42722</v>
          </cell>
          <cell r="H679">
            <v>385.3430642503057</v>
          </cell>
          <cell r="I679">
            <v>835.17</v>
          </cell>
        </row>
        <row r="680">
          <cell r="C680" t="str">
            <v>Homeowners</v>
          </cell>
          <cell r="E680">
            <v>41045</v>
          </cell>
          <cell r="F680">
            <v>41177</v>
          </cell>
          <cell r="G680">
            <v>41680</v>
          </cell>
          <cell r="H680">
            <v>1129.8745536913545</v>
          </cell>
          <cell r="I680">
            <v>1465.94</v>
          </cell>
        </row>
        <row r="681">
          <cell r="C681" t="str">
            <v>Homeowners</v>
          </cell>
          <cell r="E681">
            <v>41050</v>
          </cell>
          <cell r="F681">
            <v>41052</v>
          </cell>
          <cell r="G681">
            <v>43140</v>
          </cell>
          <cell r="H681">
            <v>43027.134961001233</v>
          </cell>
          <cell r="I681">
            <v>104117.78</v>
          </cell>
        </row>
        <row r="682">
          <cell r="C682" t="str">
            <v>Homeowners</v>
          </cell>
          <cell r="E682">
            <v>41042</v>
          </cell>
          <cell r="F682">
            <v>41475</v>
          </cell>
          <cell r="G682">
            <v>42690</v>
          </cell>
          <cell r="H682">
            <v>295.77980746730037</v>
          </cell>
          <cell r="I682">
            <v>556.27</v>
          </cell>
        </row>
        <row r="683">
          <cell r="C683" t="str">
            <v>Homeowners</v>
          </cell>
          <cell r="E683">
            <v>41058</v>
          </cell>
          <cell r="F683">
            <v>41128</v>
          </cell>
          <cell r="G683">
            <v>41377</v>
          </cell>
          <cell r="H683">
            <v>11252.753663975731</v>
          </cell>
          <cell r="I683">
            <v>13911.92</v>
          </cell>
        </row>
        <row r="684">
          <cell r="C684" t="str">
            <v>Homeowners</v>
          </cell>
          <cell r="E684">
            <v>41065</v>
          </cell>
          <cell r="F684">
            <v>41159</v>
          </cell>
          <cell r="G684">
            <v>41400</v>
          </cell>
          <cell r="H684">
            <v>1026.7282194633251</v>
          </cell>
          <cell r="I684">
            <v>1219.04</v>
          </cell>
        </row>
        <row r="685">
          <cell r="C685" t="str">
            <v>Homeowners</v>
          </cell>
          <cell r="E685">
            <v>41075</v>
          </cell>
          <cell r="F685">
            <v>41299</v>
          </cell>
          <cell r="G685">
            <v>41940</v>
          </cell>
          <cell r="H685">
            <v>6091.7891543277492</v>
          </cell>
          <cell r="I685">
            <v>8489.56</v>
          </cell>
        </row>
        <row r="686">
          <cell r="C686" t="str">
            <v>Homeowners</v>
          </cell>
          <cell r="E686">
            <v>41088</v>
          </cell>
          <cell r="F686">
            <v>41121</v>
          </cell>
          <cell r="G686">
            <v>41624</v>
          </cell>
          <cell r="H686">
            <v>87661.549386823914</v>
          </cell>
          <cell r="I686">
            <v>0</v>
          </cell>
        </row>
        <row r="687">
          <cell r="C687" t="str">
            <v>Homeowners</v>
          </cell>
          <cell r="E687">
            <v>41088</v>
          </cell>
          <cell r="F687">
            <v>41382</v>
          </cell>
          <cell r="G687">
            <v>42072</v>
          </cell>
          <cell r="H687">
            <v>74565.232371596037</v>
          </cell>
          <cell r="I687">
            <v>177216.07</v>
          </cell>
        </row>
        <row r="688">
          <cell r="C688" t="str">
            <v>Homeowners</v>
          </cell>
          <cell r="E688">
            <v>41087</v>
          </cell>
          <cell r="F688">
            <v>41476</v>
          </cell>
          <cell r="G688">
            <v>42126</v>
          </cell>
          <cell r="H688">
            <v>23750.718960752049</v>
          </cell>
          <cell r="I688">
            <v>57161.85</v>
          </cell>
        </row>
        <row r="689">
          <cell r="C689" t="str">
            <v>Homeowners</v>
          </cell>
          <cell r="E689">
            <v>41069</v>
          </cell>
          <cell r="F689">
            <v>41331</v>
          </cell>
          <cell r="G689">
            <v>42566</v>
          </cell>
          <cell r="H689">
            <v>17505.202101252449</v>
          </cell>
          <cell r="I689">
            <v>43773.24</v>
          </cell>
        </row>
        <row r="690">
          <cell r="C690" t="str">
            <v>Homeowners</v>
          </cell>
          <cell r="E690">
            <v>41061</v>
          </cell>
          <cell r="F690">
            <v>41073</v>
          </cell>
          <cell r="G690">
            <v>41568</v>
          </cell>
          <cell r="H690">
            <v>54045.496151869404</v>
          </cell>
          <cell r="I690">
            <v>68335.87</v>
          </cell>
        </row>
        <row r="691">
          <cell r="C691" t="str">
            <v>Homeowners</v>
          </cell>
          <cell r="E691">
            <v>41067</v>
          </cell>
          <cell r="F691">
            <v>41124</v>
          </cell>
          <cell r="G691">
            <v>41168</v>
          </cell>
          <cell r="H691">
            <v>37780.275141531201</v>
          </cell>
          <cell r="I691">
            <v>37780.28</v>
          </cell>
        </row>
        <row r="692">
          <cell r="C692" t="str">
            <v>Homeowners</v>
          </cell>
          <cell r="E692">
            <v>41087</v>
          </cell>
          <cell r="F692">
            <v>41226</v>
          </cell>
          <cell r="G692">
            <v>41544</v>
          </cell>
          <cell r="H692">
            <v>28740.828929661948</v>
          </cell>
          <cell r="I692">
            <v>0</v>
          </cell>
        </row>
        <row r="693">
          <cell r="C693" t="str">
            <v>Homeowners</v>
          </cell>
          <cell r="E693">
            <v>41079</v>
          </cell>
          <cell r="F693">
            <v>41230</v>
          </cell>
          <cell r="G693">
            <v>41416</v>
          </cell>
          <cell r="H693">
            <v>36882.617199127963</v>
          </cell>
          <cell r="I693">
            <v>45493.29</v>
          </cell>
        </row>
        <row r="694">
          <cell r="C694" t="str">
            <v>Homeowners</v>
          </cell>
          <cell r="E694">
            <v>41065</v>
          </cell>
          <cell r="F694">
            <v>41404</v>
          </cell>
          <cell r="G694">
            <v>41581</v>
          </cell>
          <cell r="H694">
            <v>183218.81059747218</v>
          </cell>
          <cell r="I694">
            <v>0</v>
          </cell>
        </row>
        <row r="695">
          <cell r="C695" t="str">
            <v>Homeowners</v>
          </cell>
          <cell r="E695">
            <v>41086</v>
          </cell>
          <cell r="F695">
            <v>41346</v>
          </cell>
          <cell r="G695">
            <v>41387</v>
          </cell>
          <cell r="H695">
            <v>6451.100945714179</v>
          </cell>
          <cell r="I695">
            <v>7599.87</v>
          </cell>
        </row>
        <row r="696">
          <cell r="C696" t="str">
            <v>Homeowners</v>
          </cell>
          <cell r="E696">
            <v>41086</v>
          </cell>
          <cell r="F696">
            <v>41131</v>
          </cell>
          <cell r="G696">
            <v>41634</v>
          </cell>
          <cell r="H696">
            <v>158661.63741354074</v>
          </cell>
          <cell r="I696">
            <v>0</v>
          </cell>
        </row>
        <row r="697">
          <cell r="C697" t="str">
            <v>Homeowners</v>
          </cell>
          <cell r="E697">
            <v>41072</v>
          </cell>
          <cell r="F697">
            <v>41378</v>
          </cell>
          <cell r="G697">
            <v>41698</v>
          </cell>
          <cell r="H697">
            <v>71907.616465930958</v>
          </cell>
          <cell r="I697">
            <v>93388</v>
          </cell>
        </row>
        <row r="698">
          <cell r="C698" t="str">
            <v>Homeowners</v>
          </cell>
          <cell r="E698">
            <v>41071</v>
          </cell>
          <cell r="F698">
            <v>41165</v>
          </cell>
          <cell r="G698">
            <v>41685</v>
          </cell>
          <cell r="H698">
            <v>4637.7441363194985</v>
          </cell>
          <cell r="I698">
            <v>6076.28</v>
          </cell>
        </row>
        <row r="699">
          <cell r="C699" t="str">
            <v>Homeowners</v>
          </cell>
          <cell r="E699">
            <v>41086</v>
          </cell>
          <cell r="F699">
            <v>41098</v>
          </cell>
          <cell r="G699">
            <v>41685</v>
          </cell>
          <cell r="H699">
            <v>39880.843546517637</v>
          </cell>
          <cell r="I699">
            <v>0</v>
          </cell>
        </row>
        <row r="700">
          <cell r="C700" t="str">
            <v>Homeowners</v>
          </cell>
          <cell r="E700">
            <v>41069</v>
          </cell>
          <cell r="F700">
            <v>41089</v>
          </cell>
          <cell r="G700">
            <v>41132</v>
          </cell>
          <cell r="H700">
            <v>16670.235940399401</v>
          </cell>
          <cell r="I700">
            <v>16670.240000000002</v>
          </cell>
        </row>
        <row r="701">
          <cell r="C701" t="str">
            <v>Homeowners</v>
          </cell>
          <cell r="E701">
            <v>41084</v>
          </cell>
          <cell r="F701">
            <v>41135</v>
          </cell>
          <cell r="G701">
            <v>41135</v>
          </cell>
          <cell r="H701">
            <v>69832.081218987005</v>
          </cell>
          <cell r="I701">
            <v>69832.08</v>
          </cell>
        </row>
        <row r="702">
          <cell r="C702" t="str">
            <v>Homeowners</v>
          </cell>
          <cell r="E702">
            <v>41077</v>
          </cell>
          <cell r="F702">
            <v>41234</v>
          </cell>
          <cell r="G702">
            <v>41383</v>
          </cell>
          <cell r="H702">
            <v>3143.1411186511104</v>
          </cell>
          <cell r="I702">
            <v>3710.67</v>
          </cell>
        </row>
        <row r="703">
          <cell r="C703" t="str">
            <v>Homeowners</v>
          </cell>
          <cell r="E703">
            <v>41081</v>
          </cell>
          <cell r="F703">
            <v>41161</v>
          </cell>
          <cell r="G703">
            <v>41653</v>
          </cell>
          <cell r="H703">
            <v>24153.565385154659</v>
          </cell>
          <cell r="I703">
            <v>30534.89</v>
          </cell>
        </row>
        <row r="704">
          <cell r="C704" t="str">
            <v>Homeowners</v>
          </cell>
          <cell r="E704">
            <v>41070</v>
          </cell>
          <cell r="F704">
            <v>41901</v>
          </cell>
          <cell r="G704">
            <v>41987</v>
          </cell>
          <cell r="H704">
            <v>23814.034417430885</v>
          </cell>
          <cell r="I704">
            <v>39352.17</v>
          </cell>
        </row>
        <row r="705">
          <cell r="C705" t="str">
            <v>Homeowners</v>
          </cell>
          <cell r="E705">
            <v>41086</v>
          </cell>
          <cell r="F705">
            <v>41121</v>
          </cell>
          <cell r="G705">
            <v>42217</v>
          </cell>
          <cell r="H705">
            <v>80586.859758015562</v>
          </cell>
          <cell r="I705">
            <v>181095.71</v>
          </cell>
        </row>
        <row r="706">
          <cell r="C706" t="str">
            <v>Homeowners</v>
          </cell>
          <cell r="E706">
            <v>41082</v>
          </cell>
          <cell r="F706">
            <v>41146</v>
          </cell>
          <cell r="G706">
            <v>42504</v>
          </cell>
          <cell r="H706">
            <v>22691.576535650511</v>
          </cell>
          <cell r="I706">
            <v>94321.98</v>
          </cell>
        </row>
        <row r="707">
          <cell r="C707" t="str">
            <v>Homeowners</v>
          </cell>
          <cell r="E707">
            <v>41080</v>
          </cell>
          <cell r="F707">
            <v>41230</v>
          </cell>
          <cell r="G707">
            <v>41276</v>
          </cell>
          <cell r="H707">
            <v>14132.640844497331</v>
          </cell>
          <cell r="I707">
            <v>18885.259999999998</v>
          </cell>
        </row>
        <row r="708">
          <cell r="C708" t="str">
            <v>Homeowners</v>
          </cell>
          <cell r="E708">
            <v>41078</v>
          </cell>
          <cell r="F708">
            <v>41084</v>
          </cell>
          <cell r="G708">
            <v>42531</v>
          </cell>
          <cell r="H708">
            <v>98833.993581172705</v>
          </cell>
          <cell r="I708">
            <v>291996.31</v>
          </cell>
        </row>
        <row r="709">
          <cell r="C709" t="str">
            <v>Homeowners</v>
          </cell>
          <cell r="E709">
            <v>41077</v>
          </cell>
          <cell r="F709">
            <v>41374</v>
          </cell>
          <cell r="G709">
            <v>41888</v>
          </cell>
          <cell r="H709">
            <v>26388.61490225992</v>
          </cell>
          <cell r="I709">
            <v>34846.25</v>
          </cell>
        </row>
        <row r="710">
          <cell r="C710" t="str">
            <v>Homeowners</v>
          </cell>
          <cell r="E710">
            <v>41086</v>
          </cell>
          <cell r="F710">
            <v>41236</v>
          </cell>
          <cell r="G710">
            <v>42513</v>
          </cell>
          <cell r="H710">
            <v>114139.92383712302</v>
          </cell>
          <cell r="I710">
            <v>0</v>
          </cell>
        </row>
        <row r="711">
          <cell r="C711" t="str">
            <v>Homeowners</v>
          </cell>
          <cell r="E711">
            <v>41072</v>
          </cell>
          <cell r="F711">
            <v>41390</v>
          </cell>
          <cell r="G711">
            <v>41978</v>
          </cell>
          <cell r="H711">
            <v>97708.406148800626</v>
          </cell>
          <cell r="I711">
            <v>132991.1</v>
          </cell>
        </row>
        <row r="712">
          <cell r="C712" t="str">
            <v>Homeowners</v>
          </cell>
          <cell r="E712">
            <v>41085</v>
          </cell>
          <cell r="F712">
            <v>41861</v>
          </cell>
          <cell r="G712">
            <v>41936</v>
          </cell>
          <cell r="H712">
            <v>70464.759752827144</v>
          </cell>
          <cell r="I712">
            <v>110471.96</v>
          </cell>
        </row>
        <row r="713">
          <cell r="C713" t="str">
            <v>Homeowners</v>
          </cell>
          <cell r="E713">
            <v>41078</v>
          </cell>
          <cell r="F713">
            <v>41169</v>
          </cell>
          <cell r="G713">
            <v>41930</v>
          </cell>
          <cell r="H713">
            <v>31164.129457309697</v>
          </cell>
          <cell r="I713">
            <v>0</v>
          </cell>
        </row>
        <row r="714">
          <cell r="C714" t="str">
            <v>Homeowners</v>
          </cell>
          <cell r="E714">
            <v>41073</v>
          </cell>
          <cell r="F714">
            <v>41120</v>
          </cell>
          <cell r="G714">
            <v>41158</v>
          </cell>
          <cell r="H714">
            <v>8102.9655115740698</v>
          </cell>
          <cell r="I714">
            <v>8102.97</v>
          </cell>
        </row>
        <row r="715">
          <cell r="C715" t="str">
            <v>Homeowners</v>
          </cell>
          <cell r="E715">
            <v>41076</v>
          </cell>
          <cell r="F715">
            <v>41196</v>
          </cell>
          <cell r="G715">
            <v>41213</v>
          </cell>
          <cell r="H715">
            <v>10192.0324924177</v>
          </cell>
          <cell r="I715">
            <v>10192.030000000001</v>
          </cell>
        </row>
        <row r="716">
          <cell r="C716" t="str">
            <v>Homeowners</v>
          </cell>
          <cell r="E716">
            <v>41071</v>
          </cell>
          <cell r="F716">
            <v>41200</v>
          </cell>
          <cell r="G716">
            <v>41266</v>
          </cell>
          <cell r="H716">
            <v>1503.8365191519699</v>
          </cell>
          <cell r="I716">
            <v>1503.84</v>
          </cell>
        </row>
        <row r="717">
          <cell r="C717" t="str">
            <v>Homeowners</v>
          </cell>
          <cell r="E717">
            <v>41081</v>
          </cell>
          <cell r="F717">
            <v>41130</v>
          </cell>
          <cell r="G717">
            <v>41767</v>
          </cell>
          <cell r="H717">
            <v>33490.279415304947</v>
          </cell>
          <cell r="I717">
            <v>50428.71</v>
          </cell>
        </row>
        <row r="718">
          <cell r="C718" t="str">
            <v>Homeowners</v>
          </cell>
          <cell r="E718">
            <v>41080</v>
          </cell>
          <cell r="F718">
            <v>41131</v>
          </cell>
          <cell r="G718">
            <v>41345</v>
          </cell>
          <cell r="H718">
            <v>28403.816522790345</v>
          </cell>
          <cell r="I718">
            <v>34484.410000000003</v>
          </cell>
        </row>
        <row r="719">
          <cell r="C719" t="str">
            <v>Homeowners</v>
          </cell>
          <cell r="E719">
            <v>41068</v>
          </cell>
          <cell r="F719">
            <v>41196</v>
          </cell>
          <cell r="G719">
            <v>41472</v>
          </cell>
          <cell r="H719">
            <v>22613.593025624108</v>
          </cell>
          <cell r="I719">
            <v>28411.07</v>
          </cell>
        </row>
        <row r="720">
          <cell r="C720" t="str">
            <v>Homeowners</v>
          </cell>
          <cell r="E720">
            <v>41074</v>
          </cell>
          <cell r="F720">
            <v>41275</v>
          </cell>
          <cell r="G720">
            <v>41600</v>
          </cell>
          <cell r="H720">
            <v>143145.06704507559</v>
          </cell>
          <cell r="I720">
            <v>202877.3</v>
          </cell>
        </row>
        <row r="721">
          <cell r="C721" t="str">
            <v>Homeowners</v>
          </cell>
          <cell r="E721">
            <v>41079</v>
          </cell>
          <cell r="F721">
            <v>41527</v>
          </cell>
          <cell r="G721">
            <v>42135</v>
          </cell>
          <cell r="H721">
            <v>14318.928492399955</v>
          </cell>
          <cell r="I721">
            <v>33484.019999999997</v>
          </cell>
        </row>
        <row r="722">
          <cell r="C722" t="str">
            <v>Homeowners</v>
          </cell>
          <cell r="E722">
            <v>41086</v>
          </cell>
          <cell r="F722">
            <v>42090</v>
          </cell>
          <cell r="G722">
            <v>42547</v>
          </cell>
          <cell r="H722">
            <v>42984.95196631716</v>
          </cell>
          <cell r="I722">
            <v>65567.649999999994</v>
          </cell>
        </row>
        <row r="723">
          <cell r="C723" t="str">
            <v>Homeowners</v>
          </cell>
          <cell r="E723">
            <v>41080</v>
          </cell>
          <cell r="F723">
            <v>41199</v>
          </cell>
          <cell r="G723">
            <v>41962</v>
          </cell>
          <cell r="H723">
            <v>755.9153448219414</v>
          </cell>
          <cell r="I723">
            <v>1144.51</v>
          </cell>
        </row>
        <row r="724">
          <cell r="C724" t="str">
            <v>Homeowners</v>
          </cell>
          <cell r="E724">
            <v>41075</v>
          </cell>
          <cell r="F724">
            <v>41710</v>
          </cell>
          <cell r="G724">
            <v>42062</v>
          </cell>
          <cell r="H724">
            <v>16080.924952556865</v>
          </cell>
          <cell r="I724">
            <v>80784.45</v>
          </cell>
        </row>
        <row r="725">
          <cell r="C725" t="str">
            <v>Homeowners</v>
          </cell>
          <cell r="E725">
            <v>41075</v>
          </cell>
          <cell r="F725">
            <v>41113</v>
          </cell>
          <cell r="G725">
            <v>41146</v>
          </cell>
          <cell r="H725">
            <v>76610.792884655602</v>
          </cell>
          <cell r="I725">
            <v>76610.789999999994</v>
          </cell>
        </row>
        <row r="726">
          <cell r="C726" t="str">
            <v>Homeowners</v>
          </cell>
          <cell r="E726">
            <v>41074</v>
          </cell>
          <cell r="F726">
            <v>41077</v>
          </cell>
          <cell r="G726">
            <v>41298</v>
          </cell>
          <cell r="H726">
            <v>17034.257274391344</v>
          </cell>
          <cell r="I726">
            <v>23437.27</v>
          </cell>
        </row>
        <row r="727">
          <cell r="C727" t="str">
            <v>Homeowners</v>
          </cell>
          <cell r="E727">
            <v>41067</v>
          </cell>
          <cell r="F727">
            <v>41124</v>
          </cell>
          <cell r="G727">
            <v>41652</v>
          </cell>
          <cell r="H727">
            <v>6172.8974864193005</v>
          </cell>
          <cell r="I727">
            <v>9158.15</v>
          </cell>
        </row>
        <row r="728">
          <cell r="C728" t="str">
            <v>Homeowners</v>
          </cell>
          <cell r="E728">
            <v>41072</v>
          </cell>
          <cell r="F728">
            <v>41578</v>
          </cell>
          <cell r="G728">
            <v>42612</v>
          </cell>
          <cell r="H728">
            <v>4074.1714231032252</v>
          </cell>
          <cell r="I728">
            <v>6808.89</v>
          </cell>
        </row>
        <row r="729">
          <cell r="C729" t="str">
            <v>Homeowners</v>
          </cell>
          <cell r="E729">
            <v>41087</v>
          </cell>
          <cell r="F729">
            <v>41266</v>
          </cell>
          <cell r="G729">
            <v>41527</v>
          </cell>
          <cell r="H729">
            <v>24154.822878197556</v>
          </cell>
          <cell r="I729">
            <v>0</v>
          </cell>
        </row>
        <row r="730">
          <cell r="C730" t="str">
            <v>Homeowners</v>
          </cell>
          <cell r="E730">
            <v>41063</v>
          </cell>
          <cell r="F730">
            <v>41171</v>
          </cell>
          <cell r="G730">
            <v>41303</v>
          </cell>
          <cell r="H730">
            <v>19948.282908865232</v>
          </cell>
          <cell r="I730">
            <v>29424.09</v>
          </cell>
        </row>
        <row r="731">
          <cell r="C731" t="str">
            <v>Homeowners</v>
          </cell>
          <cell r="E731">
            <v>41084</v>
          </cell>
          <cell r="F731">
            <v>41610</v>
          </cell>
          <cell r="G731">
            <v>42233</v>
          </cell>
          <cell r="H731">
            <v>23273.68152844155</v>
          </cell>
          <cell r="I731">
            <v>34371.61</v>
          </cell>
        </row>
        <row r="732">
          <cell r="C732" t="str">
            <v>Homeowners</v>
          </cell>
          <cell r="E732">
            <v>41068</v>
          </cell>
          <cell r="F732">
            <v>41147</v>
          </cell>
          <cell r="G732">
            <v>41791</v>
          </cell>
          <cell r="H732">
            <v>85529.784645082356</v>
          </cell>
          <cell r="I732">
            <v>0</v>
          </cell>
        </row>
        <row r="733">
          <cell r="C733" t="str">
            <v>Homeowners</v>
          </cell>
          <cell r="E733">
            <v>41068</v>
          </cell>
          <cell r="F733">
            <v>41228</v>
          </cell>
          <cell r="G733">
            <v>41366</v>
          </cell>
          <cell r="H733">
            <v>68747.778390389838</v>
          </cell>
          <cell r="I733">
            <v>86622.399999999994</v>
          </cell>
        </row>
        <row r="734">
          <cell r="C734" t="str">
            <v>Homeowners</v>
          </cell>
          <cell r="E734">
            <v>41084</v>
          </cell>
          <cell r="F734">
            <v>41216</v>
          </cell>
          <cell r="G734">
            <v>41673</v>
          </cell>
          <cell r="H734">
            <v>3722.8405825759583</v>
          </cell>
          <cell r="I734">
            <v>0</v>
          </cell>
        </row>
        <row r="735">
          <cell r="C735" t="str">
            <v>Homeowners</v>
          </cell>
          <cell r="E735">
            <v>41111</v>
          </cell>
          <cell r="F735">
            <v>41387</v>
          </cell>
          <cell r="G735">
            <v>41979</v>
          </cell>
          <cell r="H735">
            <v>42170.925585272693</v>
          </cell>
          <cell r="I735">
            <v>66231.179999999993</v>
          </cell>
        </row>
        <row r="736">
          <cell r="C736" t="str">
            <v>Homeowners</v>
          </cell>
          <cell r="E736">
            <v>41103</v>
          </cell>
          <cell r="F736">
            <v>41146</v>
          </cell>
          <cell r="G736">
            <v>41606</v>
          </cell>
          <cell r="H736">
            <v>12321.336388371683</v>
          </cell>
          <cell r="I736">
            <v>16669.36</v>
          </cell>
        </row>
        <row r="737">
          <cell r="C737" t="str">
            <v>Homeowners</v>
          </cell>
          <cell r="E737">
            <v>41121</v>
          </cell>
          <cell r="F737">
            <v>41315</v>
          </cell>
          <cell r="G737">
            <v>41399</v>
          </cell>
          <cell r="H737">
            <v>59985.322902788859</v>
          </cell>
          <cell r="I737">
            <v>77926.58</v>
          </cell>
        </row>
        <row r="738">
          <cell r="C738" t="str">
            <v>Homeowners</v>
          </cell>
          <cell r="E738">
            <v>41120</v>
          </cell>
          <cell r="F738">
            <v>41333</v>
          </cell>
          <cell r="G738">
            <v>41539</v>
          </cell>
          <cell r="H738">
            <v>73001.985523706666</v>
          </cell>
          <cell r="I738">
            <v>85776.97</v>
          </cell>
        </row>
        <row r="739">
          <cell r="C739" t="str">
            <v>Homeowners</v>
          </cell>
          <cell r="E739">
            <v>41120</v>
          </cell>
          <cell r="F739">
            <v>41236</v>
          </cell>
          <cell r="G739">
            <v>41542</v>
          </cell>
          <cell r="H739">
            <v>213831.86392902173</v>
          </cell>
          <cell r="I739">
            <v>289909.31</v>
          </cell>
        </row>
        <row r="740">
          <cell r="C740" t="str">
            <v>Homeowners</v>
          </cell>
          <cell r="E740">
            <v>41111</v>
          </cell>
          <cell r="F740">
            <v>41135</v>
          </cell>
          <cell r="G740">
            <v>41236</v>
          </cell>
          <cell r="H740">
            <v>2210.91883454354</v>
          </cell>
          <cell r="I740">
            <v>2210.92</v>
          </cell>
        </row>
        <row r="741">
          <cell r="C741" t="str">
            <v>Homeowners</v>
          </cell>
          <cell r="E741">
            <v>41120</v>
          </cell>
          <cell r="F741">
            <v>41343</v>
          </cell>
          <cell r="G741">
            <v>42200</v>
          </cell>
          <cell r="H741">
            <v>71339.826277713204</v>
          </cell>
          <cell r="I741">
            <v>96536.33</v>
          </cell>
        </row>
        <row r="742">
          <cell r="C742" t="str">
            <v>Homeowners</v>
          </cell>
          <cell r="E742">
            <v>41103</v>
          </cell>
          <cell r="F742">
            <v>41453</v>
          </cell>
          <cell r="G742">
            <v>41523</v>
          </cell>
          <cell r="H742">
            <v>17710.510953896155</v>
          </cell>
          <cell r="I742">
            <v>24948.400000000001</v>
          </cell>
        </row>
        <row r="743">
          <cell r="C743" t="str">
            <v>Homeowners</v>
          </cell>
          <cell r="E743">
            <v>41112</v>
          </cell>
          <cell r="F743">
            <v>41599</v>
          </cell>
          <cell r="G743">
            <v>43158</v>
          </cell>
          <cell r="H743">
            <v>17324.852737707748</v>
          </cell>
          <cell r="I743">
            <v>27149.919999999998</v>
          </cell>
        </row>
        <row r="744">
          <cell r="C744" t="str">
            <v>Homeowners</v>
          </cell>
          <cell r="E744">
            <v>41097</v>
          </cell>
          <cell r="F744">
            <v>41669</v>
          </cell>
          <cell r="G744">
            <v>41701</v>
          </cell>
          <cell r="H744">
            <v>95305.582204351609</v>
          </cell>
          <cell r="I744">
            <v>135727.22</v>
          </cell>
        </row>
        <row r="745">
          <cell r="C745" t="str">
            <v>Homeowners</v>
          </cell>
          <cell r="E745">
            <v>41097</v>
          </cell>
          <cell r="F745">
            <v>41467</v>
          </cell>
          <cell r="G745">
            <v>41657</v>
          </cell>
          <cell r="H745">
            <v>51294.763933811264</v>
          </cell>
          <cell r="I745">
            <v>68744.95</v>
          </cell>
        </row>
        <row r="746">
          <cell r="C746" t="str">
            <v>Homeowners</v>
          </cell>
          <cell r="E746">
            <v>41112</v>
          </cell>
          <cell r="F746">
            <v>41357</v>
          </cell>
          <cell r="G746">
            <v>41624</v>
          </cell>
          <cell r="H746">
            <v>18616.312343197267</v>
          </cell>
          <cell r="I746">
            <v>0</v>
          </cell>
        </row>
        <row r="747">
          <cell r="C747" t="str">
            <v>Homeowners</v>
          </cell>
          <cell r="E747">
            <v>41116</v>
          </cell>
          <cell r="F747">
            <v>41127</v>
          </cell>
          <cell r="G747">
            <v>41728</v>
          </cell>
          <cell r="H747">
            <v>77557.540714689065</v>
          </cell>
          <cell r="I747">
            <v>108351.84</v>
          </cell>
        </row>
        <row r="748">
          <cell r="C748" t="str">
            <v>Homeowners</v>
          </cell>
          <cell r="E748">
            <v>41116</v>
          </cell>
          <cell r="F748">
            <v>41202</v>
          </cell>
          <cell r="G748">
            <v>41760</v>
          </cell>
          <cell r="H748">
            <v>28403.709164675376</v>
          </cell>
          <cell r="I748">
            <v>40771.370000000003</v>
          </cell>
        </row>
        <row r="749">
          <cell r="C749" t="str">
            <v>Homeowners</v>
          </cell>
          <cell r="E749">
            <v>41092</v>
          </cell>
          <cell r="F749">
            <v>41100</v>
          </cell>
          <cell r="G749">
            <v>41109</v>
          </cell>
          <cell r="H749">
            <v>6332.9334285639297</v>
          </cell>
          <cell r="I749">
            <v>6332.93</v>
          </cell>
        </row>
        <row r="750">
          <cell r="C750" t="str">
            <v>Homeowners</v>
          </cell>
          <cell r="E750">
            <v>41091</v>
          </cell>
          <cell r="F750">
            <v>41259</v>
          </cell>
          <cell r="G750">
            <v>41624</v>
          </cell>
          <cell r="H750">
            <v>161196.83382442809</v>
          </cell>
          <cell r="I750">
            <v>199629.51</v>
          </cell>
        </row>
        <row r="751">
          <cell r="C751" t="str">
            <v>Homeowners</v>
          </cell>
          <cell r="E751">
            <v>41095</v>
          </cell>
          <cell r="F751">
            <v>41741</v>
          </cell>
          <cell r="G751">
            <v>42068</v>
          </cell>
          <cell r="H751">
            <v>6802.1979463143143</v>
          </cell>
          <cell r="I751">
            <v>17529.95</v>
          </cell>
        </row>
        <row r="752">
          <cell r="C752" t="str">
            <v>Homeowners</v>
          </cell>
          <cell r="E752">
            <v>41108</v>
          </cell>
          <cell r="F752">
            <v>41113</v>
          </cell>
          <cell r="G752">
            <v>41815</v>
          </cell>
          <cell r="H752">
            <v>53853.633828022765</v>
          </cell>
          <cell r="I752">
            <v>69436.899999999994</v>
          </cell>
        </row>
        <row r="753">
          <cell r="C753" t="str">
            <v>Homeowners</v>
          </cell>
          <cell r="E753">
            <v>41115</v>
          </cell>
          <cell r="F753">
            <v>41622</v>
          </cell>
          <cell r="G753">
            <v>42217</v>
          </cell>
          <cell r="H753">
            <v>53698.167360091436</v>
          </cell>
          <cell r="I753">
            <v>148108.5</v>
          </cell>
        </row>
        <row r="754">
          <cell r="C754" t="str">
            <v>Homeowners</v>
          </cell>
          <cell r="E754">
            <v>41104</v>
          </cell>
          <cell r="F754">
            <v>41298</v>
          </cell>
          <cell r="G754">
            <v>41421</v>
          </cell>
          <cell r="H754">
            <v>94902.549090192129</v>
          </cell>
          <cell r="I754">
            <v>129216.99</v>
          </cell>
        </row>
        <row r="755">
          <cell r="C755" t="str">
            <v>Homeowners</v>
          </cell>
          <cell r="E755">
            <v>41112</v>
          </cell>
          <cell r="F755">
            <v>41176</v>
          </cell>
          <cell r="G755">
            <v>42740</v>
          </cell>
          <cell r="H755">
            <v>6414.0243679535888</v>
          </cell>
          <cell r="I755">
            <v>11328.93</v>
          </cell>
        </row>
        <row r="756">
          <cell r="C756" t="str">
            <v>Homeowners</v>
          </cell>
          <cell r="E756">
            <v>41098</v>
          </cell>
          <cell r="F756">
            <v>41119</v>
          </cell>
          <cell r="G756">
            <v>41132</v>
          </cell>
          <cell r="H756">
            <v>6226.9171804868902</v>
          </cell>
          <cell r="I756">
            <v>6226.92</v>
          </cell>
        </row>
        <row r="757">
          <cell r="C757" t="str">
            <v>Homeowners</v>
          </cell>
          <cell r="E757">
            <v>41111</v>
          </cell>
          <cell r="F757">
            <v>41329</v>
          </cell>
          <cell r="G757">
            <v>41622</v>
          </cell>
          <cell r="H757">
            <v>2515.0326010495269</v>
          </cell>
          <cell r="I757">
            <v>3001.17</v>
          </cell>
        </row>
        <row r="758">
          <cell r="C758" t="str">
            <v>Homeowners</v>
          </cell>
          <cell r="E758">
            <v>41092</v>
          </cell>
          <cell r="F758">
            <v>41277</v>
          </cell>
          <cell r="G758">
            <v>41298</v>
          </cell>
          <cell r="H758">
            <v>177256.83007067651</v>
          </cell>
          <cell r="I758">
            <v>212692.02</v>
          </cell>
        </row>
        <row r="759">
          <cell r="C759" t="str">
            <v>Homeowners</v>
          </cell>
          <cell r="E759">
            <v>41100</v>
          </cell>
          <cell r="F759">
            <v>41220</v>
          </cell>
          <cell r="G759">
            <v>41608</v>
          </cell>
          <cell r="H759">
            <v>20132.972501423774</v>
          </cell>
          <cell r="I759">
            <v>25440.400000000001</v>
          </cell>
        </row>
        <row r="760">
          <cell r="C760" t="str">
            <v>Homeowners</v>
          </cell>
          <cell r="E760">
            <v>41118</v>
          </cell>
          <cell r="F760">
            <v>41381</v>
          </cell>
          <cell r="G760">
            <v>41414</v>
          </cell>
          <cell r="H760">
            <v>124825.12287114064</v>
          </cell>
          <cell r="I760">
            <v>176159.09</v>
          </cell>
        </row>
        <row r="761">
          <cell r="C761" t="str">
            <v>Homeowners</v>
          </cell>
          <cell r="E761">
            <v>41103</v>
          </cell>
          <cell r="F761">
            <v>41363</v>
          </cell>
          <cell r="G761">
            <v>41834</v>
          </cell>
          <cell r="H761">
            <v>49426.948711745667</v>
          </cell>
          <cell r="I761">
            <v>77239.97</v>
          </cell>
        </row>
        <row r="762">
          <cell r="C762" t="str">
            <v>Homeowners</v>
          </cell>
          <cell r="E762">
            <v>41109</v>
          </cell>
          <cell r="F762">
            <v>41236</v>
          </cell>
          <cell r="G762">
            <v>41954</v>
          </cell>
          <cell r="H762">
            <v>27432.358077827666</v>
          </cell>
          <cell r="I762">
            <v>39140.36</v>
          </cell>
        </row>
        <row r="763">
          <cell r="C763" t="str">
            <v>Homeowners</v>
          </cell>
          <cell r="E763">
            <v>41094</v>
          </cell>
          <cell r="F763">
            <v>41118</v>
          </cell>
          <cell r="G763">
            <v>43796</v>
          </cell>
          <cell r="H763">
            <v>4201.9700361029518</v>
          </cell>
          <cell r="I763">
            <v>7435.67</v>
          </cell>
        </row>
        <row r="764">
          <cell r="C764" t="str">
            <v>Homeowners</v>
          </cell>
          <cell r="E764">
            <v>41092</v>
          </cell>
          <cell r="F764">
            <v>41166</v>
          </cell>
          <cell r="G764">
            <v>41188</v>
          </cell>
          <cell r="H764">
            <v>12075.711523746701</v>
          </cell>
          <cell r="I764">
            <v>12075.71</v>
          </cell>
        </row>
        <row r="765">
          <cell r="C765" t="str">
            <v>Homeowners</v>
          </cell>
          <cell r="E765">
            <v>41099</v>
          </cell>
          <cell r="F765">
            <v>41119</v>
          </cell>
          <cell r="G765">
            <v>41213</v>
          </cell>
          <cell r="H765">
            <v>24038.964273820398</v>
          </cell>
          <cell r="I765">
            <v>24038.959999999999</v>
          </cell>
        </row>
        <row r="766">
          <cell r="C766" t="str">
            <v>Homeowners</v>
          </cell>
          <cell r="E766">
            <v>41105</v>
          </cell>
          <cell r="F766">
            <v>41502</v>
          </cell>
          <cell r="G766">
            <v>42004</v>
          </cell>
          <cell r="H766">
            <v>17523.051358301214</v>
          </cell>
          <cell r="I766">
            <v>0</v>
          </cell>
        </row>
        <row r="767">
          <cell r="C767" t="str">
            <v>Homeowners</v>
          </cell>
          <cell r="E767">
            <v>41094</v>
          </cell>
          <cell r="F767">
            <v>41379</v>
          </cell>
          <cell r="G767">
            <v>41542</v>
          </cell>
          <cell r="H767">
            <v>12201.101966830694</v>
          </cell>
          <cell r="I767">
            <v>0</v>
          </cell>
        </row>
        <row r="768">
          <cell r="C768" t="str">
            <v>Homeowners</v>
          </cell>
          <cell r="E768">
            <v>41098</v>
          </cell>
          <cell r="F768">
            <v>41264</v>
          </cell>
          <cell r="G768">
            <v>41465</v>
          </cell>
          <cell r="H768">
            <v>15394.754469991618</v>
          </cell>
          <cell r="I768">
            <v>18329.5</v>
          </cell>
        </row>
        <row r="769">
          <cell r="C769" t="str">
            <v>Homeowners</v>
          </cell>
          <cell r="E769">
            <v>41115</v>
          </cell>
          <cell r="F769">
            <v>41140</v>
          </cell>
          <cell r="G769">
            <v>41159</v>
          </cell>
          <cell r="H769">
            <v>9747.2091234229702</v>
          </cell>
          <cell r="I769">
            <v>9747.2099999999991</v>
          </cell>
        </row>
        <row r="770">
          <cell r="C770" t="str">
            <v>Homeowners</v>
          </cell>
          <cell r="E770">
            <v>41121</v>
          </cell>
          <cell r="F770">
            <v>41421</v>
          </cell>
          <cell r="G770">
            <v>41986</v>
          </cell>
          <cell r="H770">
            <v>4984.6891269893795</v>
          </cell>
          <cell r="I770">
            <v>7467.44</v>
          </cell>
        </row>
        <row r="771">
          <cell r="C771" t="str">
            <v>Homeowners</v>
          </cell>
          <cell r="E771">
            <v>41113</v>
          </cell>
          <cell r="F771">
            <v>41293</v>
          </cell>
          <cell r="G771">
            <v>41362</v>
          </cell>
          <cell r="H771">
            <v>40968.709089163771</v>
          </cell>
          <cell r="I771">
            <v>47340.21</v>
          </cell>
        </row>
        <row r="772">
          <cell r="C772" t="str">
            <v>Homeowners</v>
          </cell>
          <cell r="E772">
            <v>41106</v>
          </cell>
          <cell r="F772">
            <v>41121</v>
          </cell>
          <cell r="G772">
            <v>41345</v>
          </cell>
          <cell r="H772">
            <v>39055.566565886744</v>
          </cell>
          <cell r="I772">
            <v>62264.74</v>
          </cell>
        </row>
        <row r="773">
          <cell r="C773" t="str">
            <v>Homeowners</v>
          </cell>
          <cell r="E773">
            <v>41120</v>
          </cell>
          <cell r="F773">
            <v>41293</v>
          </cell>
          <cell r="G773">
            <v>41421</v>
          </cell>
          <cell r="H773">
            <v>3757.7959165493985</v>
          </cell>
          <cell r="I773">
            <v>4999.1899999999996</v>
          </cell>
        </row>
        <row r="774">
          <cell r="C774" t="str">
            <v>Homeowners</v>
          </cell>
          <cell r="E774">
            <v>41102</v>
          </cell>
          <cell r="F774">
            <v>41182</v>
          </cell>
          <cell r="G774">
            <v>41483</v>
          </cell>
          <cell r="H774">
            <v>1904.7071459642152</v>
          </cell>
          <cell r="I774">
            <v>0</v>
          </cell>
        </row>
        <row r="775">
          <cell r="C775" t="str">
            <v>Homeowners</v>
          </cell>
          <cell r="E775">
            <v>41103</v>
          </cell>
          <cell r="F775">
            <v>41333</v>
          </cell>
          <cell r="G775">
            <v>41759</v>
          </cell>
          <cell r="H775">
            <v>52607.756223624725</v>
          </cell>
          <cell r="I775">
            <v>0</v>
          </cell>
        </row>
        <row r="776">
          <cell r="C776" t="str">
            <v>Homeowners</v>
          </cell>
          <cell r="E776">
            <v>41118</v>
          </cell>
          <cell r="F776">
            <v>41120</v>
          </cell>
          <cell r="G776">
            <v>41331</v>
          </cell>
          <cell r="H776">
            <v>46207.302634028551</v>
          </cell>
          <cell r="I776">
            <v>58253</v>
          </cell>
        </row>
        <row r="777">
          <cell r="C777" t="str">
            <v>Homeowners</v>
          </cell>
          <cell r="E777">
            <v>41111</v>
          </cell>
          <cell r="F777">
            <v>41197</v>
          </cell>
          <cell r="G777">
            <v>41856</v>
          </cell>
          <cell r="H777">
            <v>65626.021801025156</v>
          </cell>
          <cell r="I777">
            <v>99844.09</v>
          </cell>
        </row>
        <row r="778">
          <cell r="C778" t="str">
            <v>Homeowners</v>
          </cell>
          <cell r="E778">
            <v>41095</v>
          </cell>
          <cell r="F778">
            <v>41200</v>
          </cell>
          <cell r="G778">
            <v>41216</v>
          </cell>
          <cell r="H778">
            <v>32250.2568866355</v>
          </cell>
          <cell r="I778">
            <v>32250.26</v>
          </cell>
        </row>
        <row r="779">
          <cell r="C779" t="str">
            <v>Homeowners</v>
          </cell>
          <cell r="E779">
            <v>41093</v>
          </cell>
          <cell r="F779">
            <v>41100</v>
          </cell>
          <cell r="G779">
            <v>41140</v>
          </cell>
          <cell r="H779">
            <v>16876.717963635299</v>
          </cell>
          <cell r="I779">
            <v>16876.72</v>
          </cell>
        </row>
        <row r="780">
          <cell r="C780" t="str">
            <v>Homeowners</v>
          </cell>
          <cell r="E780">
            <v>41104</v>
          </cell>
          <cell r="F780">
            <v>41228</v>
          </cell>
          <cell r="G780">
            <v>41352</v>
          </cell>
          <cell r="H780">
            <v>21478.103498579007</v>
          </cell>
          <cell r="I780">
            <v>29604.33</v>
          </cell>
        </row>
        <row r="781">
          <cell r="C781" t="str">
            <v>Homeowners</v>
          </cell>
          <cell r="E781">
            <v>41133</v>
          </cell>
          <cell r="F781">
            <v>41151</v>
          </cell>
          <cell r="G781">
            <v>41369</v>
          </cell>
          <cell r="H781">
            <v>29626.528404205139</v>
          </cell>
          <cell r="I781">
            <v>39903.199999999997</v>
          </cell>
        </row>
        <row r="782">
          <cell r="C782" t="str">
            <v>Homeowners</v>
          </cell>
          <cell r="E782">
            <v>41123</v>
          </cell>
          <cell r="F782">
            <v>41202</v>
          </cell>
          <cell r="G782">
            <v>41762</v>
          </cell>
          <cell r="H782">
            <v>30404.810533100819</v>
          </cell>
          <cell r="I782">
            <v>38787.379999999997</v>
          </cell>
        </row>
        <row r="783">
          <cell r="C783" t="str">
            <v>Homeowners</v>
          </cell>
          <cell r="E783">
            <v>41150</v>
          </cell>
          <cell r="F783">
            <v>41205</v>
          </cell>
          <cell r="G783">
            <v>41346</v>
          </cell>
          <cell r="H783">
            <v>156135.57767666131</v>
          </cell>
          <cell r="I783">
            <v>216903.36</v>
          </cell>
        </row>
        <row r="784">
          <cell r="C784" t="str">
            <v>Homeowners</v>
          </cell>
          <cell r="E784">
            <v>41130</v>
          </cell>
          <cell r="F784">
            <v>41456</v>
          </cell>
          <cell r="G784">
            <v>41586</v>
          </cell>
          <cell r="H784">
            <v>79433.971749183125</v>
          </cell>
          <cell r="I784">
            <v>0</v>
          </cell>
        </row>
        <row r="785">
          <cell r="C785" t="str">
            <v>Homeowners</v>
          </cell>
          <cell r="E785">
            <v>41128</v>
          </cell>
          <cell r="F785">
            <v>41270</v>
          </cell>
          <cell r="G785">
            <v>41639</v>
          </cell>
          <cell r="H785">
            <v>40763.381227587182</v>
          </cell>
          <cell r="I785">
            <v>0</v>
          </cell>
        </row>
        <row r="786">
          <cell r="C786" t="str">
            <v>Homeowners</v>
          </cell>
          <cell r="E786">
            <v>41142</v>
          </cell>
          <cell r="F786">
            <v>41179</v>
          </cell>
          <cell r="G786">
            <v>41424</v>
          </cell>
          <cell r="H786">
            <v>137122.73140511432</v>
          </cell>
          <cell r="I786">
            <v>156749.96</v>
          </cell>
        </row>
        <row r="787">
          <cell r="C787" t="str">
            <v>Homeowners</v>
          </cell>
          <cell r="E787">
            <v>41127</v>
          </cell>
          <cell r="F787">
            <v>41175</v>
          </cell>
          <cell r="G787">
            <v>41373</v>
          </cell>
          <cell r="H787">
            <v>23674.239151415204</v>
          </cell>
          <cell r="I787">
            <v>29889.759999999998</v>
          </cell>
        </row>
        <row r="788">
          <cell r="C788" t="str">
            <v>Homeowners</v>
          </cell>
          <cell r="E788">
            <v>41127</v>
          </cell>
          <cell r="F788">
            <v>41298</v>
          </cell>
          <cell r="G788">
            <v>41642</v>
          </cell>
          <cell r="H788">
            <v>12654.583087180607</v>
          </cell>
          <cell r="I788">
            <v>16848.060000000001</v>
          </cell>
        </row>
        <row r="789">
          <cell r="C789" t="str">
            <v>Homeowners</v>
          </cell>
          <cell r="E789">
            <v>41124</v>
          </cell>
          <cell r="F789">
            <v>41201</v>
          </cell>
          <cell r="G789">
            <v>41561</v>
          </cell>
          <cell r="H789">
            <v>1431.6201754313793</v>
          </cell>
          <cell r="I789">
            <v>2045.86</v>
          </cell>
        </row>
        <row r="790">
          <cell r="C790" t="str">
            <v>Homeowners</v>
          </cell>
          <cell r="E790">
            <v>41149</v>
          </cell>
          <cell r="F790">
            <v>41524</v>
          </cell>
          <cell r="G790">
            <v>42009</v>
          </cell>
          <cell r="H790">
            <v>10130.475879012405</v>
          </cell>
          <cell r="I790">
            <v>10040.5</v>
          </cell>
        </row>
        <row r="791">
          <cell r="C791" t="str">
            <v>Homeowners</v>
          </cell>
          <cell r="E791">
            <v>41136</v>
          </cell>
          <cell r="F791">
            <v>41246</v>
          </cell>
          <cell r="G791">
            <v>41434</v>
          </cell>
          <cell r="H791">
            <v>7914.752758063918</v>
          </cell>
          <cell r="I791">
            <v>10151.99</v>
          </cell>
        </row>
        <row r="792">
          <cell r="C792" t="str">
            <v>Homeowners</v>
          </cell>
          <cell r="E792">
            <v>41128</v>
          </cell>
          <cell r="F792">
            <v>41273</v>
          </cell>
          <cell r="G792">
            <v>41329</v>
          </cell>
          <cell r="H792">
            <v>22329.280631915099</v>
          </cell>
          <cell r="I792">
            <v>27650.99</v>
          </cell>
        </row>
        <row r="793">
          <cell r="C793" t="str">
            <v>Homeowners</v>
          </cell>
          <cell r="E793">
            <v>41134</v>
          </cell>
          <cell r="F793">
            <v>41179</v>
          </cell>
          <cell r="G793">
            <v>41474</v>
          </cell>
          <cell r="H793">
            <v>76799.518217835575</v>
          </cell>
          <cell r="I793">
            <v>97805.99</v>
          </cell>
        </row>
        <row r="794">
          <cell r="C794" t="str">
            <v>Homeowners</v>
          </cell>
          <cell r="E794">
            <v>41138</v>
          </cell>
          <cell r="F794">
            <v>41255</v>
          </cell>
          <cell r="G794">
            <v>41480</v>
          </cell>
          <cell r="H794">
            <v>1021.1735823228048</v>
          </cell>
          <cell r="I794">
            <v>1679.13</v>
          </cell>
        </row>
        <row r="795">
          <cell r="C795" t="str">
            <v>Homeowners</v>
          </cell>
          <cell r="E795">
            <v>41140</v>
          </cell>
          <cell r="F795">
            <v>41593</v>
          </cell>
          <cell r="G795">
            <v>41619</v>
          </cell>
          <cell r="H795">
            <v>995.84654415939917</v>
          </cell>
          <cell r="I795">
            <v>0</v>
          </cell>
        </row>
        <row r="796">
          <cell r="C796" t="str">
            <v>Homeowners</v>
          </cell>
          <cell r="E796">
            <v>41123</v>
          </cell>
          <cell r="F796">
            <v>41485</v>
          </cell>
          <cell r="G796">
            <v>41508</v>
          </cell>
          <cell r="H796">
            <v>55133.587988444699</v>
          </cell>
          <cell r="I796">
            <v>0</v>
          </cell>
        </row>
        <row r="797">
          <cell r="C797" t="str">
            <v>Homeowners</v>
          </cell>
          <cell r="E797">
            <v>41122</v>
          </cell>
          <cell r="F797">
            <v>41311</v>
          </cell>
          <cell r="G797">
            <v>41399</v>
          </cell>
          <cell r="H797">
            <v>22457.778624842529</v>
          </cell>
          <cell r="I797">
            <v>29078.06</v>
          </cell>
        </row>
        <row r="798">
          <cell r="C798" t="str">
            <v>Homeowners</v>
          </cell>
          <cell r="E798">
            <v>41136</v>
          </cell>
          <cell r="F798">
            <v>41203</v>
          </cell>
          <cell r="G798">
            <v>42153</v>
          </cell>
          <cell r="H798">
            <v>2886.8039932489701</v>
          </cell>
          <cell r="I798">
            <v>5095.3599999999997</v>
          </cell>
        </row>
        <row r="799">
          <cell r="C799" t="str">
            <v>Homeowners</v>
          </cell>
          <cell r="E799">
            <v>41129</v>
          </cell>
          <cell r="F799">
            <v>41312</v>
          </cell>
          <cell r="G799">
            <v>41656</v>
          </cell>
          <cell r="H799">
            <v>60864.481777272442</v>
          </cell>
          <cell r="I799">
            <v>0</v>
          </cell>
        </row>
        <row r="800">
          <cell r="C800" t="str">
            <v>Homeowners</v>
          </cell>
          <cell r="E800">
            <v>41138</v>
          </cell>
          <cell r="F800">
            <v>41216</v>
          </cell>
          <cell r="G800">
            <v>41356</v>
          </cell>
          <cell r="H800">
            <v>136.12298105244111</v>
          </cell>
          <cell r="I800">
            <v>174.51</v>
          </cell>
        </row>
        <row r="801">
          <cell r="C801" t="str">
            <v>Homeowners</v>
          </cell>
          <cell r="E801">
            <v>41147</v>
          </cell>
          <cell r="F801">
            <v>41301</v>
          </cell>
          <cell r="G801">
            <v>41854</v>
          </cell>
          <cell r="H801">
            <v>8966.3638689632717</v>
          </cell>
          <cell r="I801">
            <v>12255.34</v>
          </cell>
        </row>
        <row r="802">
          <cell r="C802" t="str">
            <v>Homeowners</v>
          </cell>
          <cell r="E802">
            <v>41140</v>
          </cell>
          <cell r="F802">
            <v>41157</v>
          </cell>
          <cell r="G802">
            <v>41159</v>
          </cell>
          <cell r="H802">
            <v>10787.627381517501</v>
          </cell>
          <cell r="I802">
            <v>10787.63</v>
          </cell>
        </row>
        <row r="803">
          <cell r="C803" t="str">
            <v>Homeowners</v>
          </cell>
          <cell r="E803">
            <v>41143</v>
          </cell>
          <cell r="F803">
            <v>41257</v>
          </cell>
          <cell r="G803">
            <v>41546</v>
          </cell>
          <cell r="H803">
            <v>27428.809993102535</v>
          </cell>
          <cell r="I803">
            <v>0</v>
          </cell>
        </row>
        <row r="804">
          <cell r="C804" t="str">
            <v>Homeowners</v>
          </cell>
          <cell r="E804">
            <v>41146</v>
          </cell>
          <cell r="F804">
            <v>41312</v>
          </cell>
          <cell r="G804">
            <v>41396</v>
          </cell>
          <cell r="H804">
            <v>60738.964370587419</v>
          </cell>
          <cell r="I804">
            <v>79307.38</v>
          </cell>
        </row>
        <row r="805">
          <cell r="C805" t="str">
            <v>Homeowners</v>
          </cell>
          <cell r="E805">
            <v>41141</v>
          </cell>
          <cell r="F805">
            <v>41307</v>
          </cell>
          <cell r="G805">
            <v>41377</v>
          </cell>
          <cell r="H805">
            <v>14302.819179922253</v>
          </cell>
          <cell r="I805">
            <v>17852.34</v>
          </cell>
        </row>
        <row r="806">
          <cell r="C806" t="str">
            <v>Homeowners</v>
          </cell>
          <cell r="E806">
            <v>41133</v>
          </cell>
          <cell r="F806">
            <v>41385</v>
          </cell>
          <cell r="G806">
            <v>41656</v>
          </cell>
          <cell r="H806">
            <v>18661.964589390114</v>
          </cell>
          <cell r="I806">
            <v>24585.13</v>
          </cell>
        </row>
        <row r="807">
          <cell r="C807" t="str">
            <v>Homeowners</v>
          </cell>
          <cell r="E807">
            <v>41135</v>
          </cell>
          <cell r="F807">
            <v>41430</v>
          </cell>
          <cell r="G807">
            <v>42075</v>
          </cell>
          <cell r="H807">
            <v>4366.7054950110078</v>
          </cell>
          <cell r="I807">
            <v>0</v>
          </cell>
        </row>
        <row r="808">
          <cell r="C808" t="str">
            <v>Homeowners</v>
          </cell>
          <cell r="E808">
            <v>41125</v>
          </cell>
          <cell r="F808">
            <v>41193</v>
          </cell>
          <cell r="G808">
            <v>41441</v>
          </cell>
          <cell r="H808">
            <v>34428.97098680817</v>
          </cell>
          <cell r="I808">
            <v>51557.83</v>
          </cell>
        </row>
        <row r="809">
          <cell r="C809" t="str">
            <v>Homeowners</v>
          </cell>
          <cell r="E809">
            <v>41130</v>
          </cell>
          <cell r="F809">
            <v>41142</v>
          </cell>
          <cell r="G809">
            <v>41999</v>
          </cell>
          <cell r="H809">
            <v>56281.758428267887</v>
          </cell>
          <cell r="I809">
            <v>76467.839999999997</v>
          </cell>
        </row>
        <row r="810">
          <cell r="C810" t="str">
            <v>Homeowners</v>
          </cell>
          <cell r="E810">
            <v>41133</v>
          </cell>
          <cell r="F810">
            <v>41445</v>
          </cell>
          <cell r="G810">
            <v>41806</v>
          </cell>
          <cell r="H810">
            <v>11593.711918955172</v>
          </cell>
          <cell r="I810">
            <v>16326.9</v>
          </cell>
        </row>
        <row r="811">
          <cell r="C811" t="str">
            <v>Homeowners</v>
          </cell>
          <cell r="E811">
            <v>41136</v>
          </cell>
          <cell r="F811">
            <v>41460</v>
          </cell>
          <cell r="G811">
            <v>41481</v>
          </cell>
          <cell r="H811">
            <v>29967.617078330601</v>
          </cell>
          <cell r="I811">
            <v>38186.49</v>
          </cell>
        </row>
        <row r="812">
          <cell r="C812" t="str">
            <v>Homeowners</v>
          </cell>
          <cell r="E812">
            <v>41135</v>
          </cell>
          <cell r="F812">
            <v>41182</v>
          </cell>
          <cell r="G812">
            <v>41974</v>
          </cell>
          <cell r="H812">
            <v>22516.465207637382</v>
          </cell>
          <cell r="I812">
            <v>0</v>
          </cell>
        </row>
        <row r="813">
          <cell r="C813" t="str">
            <v>Homeowners</v>
          </cell>
          <cell r="E813">
            <v>41142</v>
          </cell>
          <cell r="F813">
            <v>41388</v>
          </cell>
          <cell r="G813">
            <v>41734</v>
          </cell>
          <cell r="H813">
            <v>25163.462203201401</v>
          </cell>
          <cell r="I813">
            <v>0</v>
          </cell>
        </row>
        <row r="814">
          <cell r="C814" t="str">
            <v>Homeowners</v>
          </cell>
          <cell r="E814">
            <v>41150</v>
          </cell>
          <cell r="F814">
            <v>41192</v>
          </cell>
          <cell r="G814">
            <v>41869</v>
          </cell>
          <cell r="H814">
            <v>87642.784754228618</v>
          </cell>
          <cell r="I814">
            <v>121834.68</v>
          </cell>
        </row>
        <row r="815">
          <cell r="C815" t="str">
            <v>Homeowners</v>
          </cell>
          <cell r="E815">
            <v>41135</v>
          </cell>
          <cell r="F815">
            <v>41321</v>
          </cell>
          <cell r="G815">
            <v>41508</v>
          </cell>
          <cell r="H815">
            <v>8777.4524928846986</v>
          </cell>
          <cell r="I815">
            <v>12002.74</v>
          </cell>
        </row>
        <row r="816">
          <cell r="C816" t="str">
            <v>Homeowners</v>
          </cell>
          <cell r="E816">
            <v>41125</v>
          </cell>
          <cell r="F816">
            <v>41415</v>
          </cell>
          <cell r="G816">
            <v>41461</v>
          </cell>
          <cell r="H816">
            <v>60067.628079303839</v>
          </cell>
          <cell r="I816">
            <v>73145.960000000006</v>
          </cell>
        </row>
        <row r="817">
          <cell r="C817" t="str">
            <v>Homeowners</v>
          </cell>
          <cell r="E817">
            <v>41139</v>
          </cell>
          <cell r="F817">
            <v>41142</v>
          </cell>
          <cell r="G817">
            <v>41241</v>
          </cell>
          <cell r="H817">
            <v>43106.383278982998</v>
          </cell>
          <cell r="I817">
            <v>43106.38</v>
          </cell>
        </row>
        <row r="818">
          <cell r="C818" t="str">
            <v>Homeowners</v>
          </cell>
          <cell r="E818">
            <v>41130</v>
          </cell>
          <cell r="F818">
            <v>41137</v>
          </cell>
          <cell r="G818">
            <v>41156</v>
          </cell>
          <cell r="H818">
            <v>4223.16197690426</v>
          </cell>
          <cell r="I818">
            <v>4223.16</v>
          </cell>
        </row>
        <row r="819">
          <cell r="C819" t="str">
            <v>Homeowners</v>
          </cell>
          <cell r="E819">
            <v>41139</v>
          </cell>
          <cell r="F819">
            <v>41142</v>
          </cell>
          <cell r="G819">
            <v>41569</v>
          </cell>
          <cell r="H819">
            <v>65187.303812451435</v>
          </cell>
          <cell r="I819">
            <v>91647.14</v>
          </cell>
        </row>
        <row r="820">
          <cell r="C820" t="str">
            <v>Homeowners</v>
          </cell>
          <cell r="E820">
            <v>41137</v>
          </cell>
          <cell r="F820">
            <v>41780</v>
          </cell>
          <cell r="G820">
            <v>42117</v>
          </cell>
          <cell r="H820">
            <v>2246.2224390345277</v>
          </cell>
          <cell r="I820">
            <v>6846.09</v>
          </cell>
        </row>
        <row r="821">
          <cell r="C821" t="str">
            <v>Homeowners</v>
          </cell>
          <cell r="E821">
            <v>41149</v>
          </cell>
          <cell r="F821">
            <v>41191</v>
          </cell>
          <cell r="G821">
            <v>41287</v>
          </cell>
          <cell r="H821">
            <v>114828.50506001597</v>
          </cell>
          <cell r="I821">
            <v>144659.87</v>
          </cell>
        </row>
        <row r="822">
          <cell r="C822" t="str">
            <v>Homeowners</v>
          </cell>
          <cell r="E822">
            <v>41136</v>
          </cell>
          <cell r="F822">
            <v>41446</v>
          </cell>
          <cell r="G822">
            <v>41831</v>
          </cell>
          <cell r="H822">
            <v>58505.969085959958</v>
          </cell>
          <cell r="I822">
            <v>84068.03</v>
          </cell>
        </row>
        <row r="823">
          <cell r="C823" t="str">
            <v>Homeowners</v>
          </cell>
          <cell r="E823">
            <v>41128</v>
          </cell>
          <cell r="F823">
            <v>41295</v>
          </cell>
          <cell r="G823">
            <v>41417</v>
          </cell>
          <cell r="H823">
            <v>17774.178663849616</v>
          </cell>
          <cell r="I823">
            <v>21135.91</v>
          </cell>
        </row>
        <row r="824">
          <cell r="C824" t="str">
            <v>Homeowners</v>
          </cell>
          <cell r="E824">
            <v>41133</v>
          </cell>
          <cell r="F824">
            <v>41336</v>
          </cell>
          <cell r="G824">
            <v>41573</v>
          </cell>
          <cell r="H824">
            <v>45000.803482668038</v>
          </cell>
          <cell r="I824">
            <v>0</v>
          </cell>
        </row>
        <row r="825">
          <cell r="C825" t="str">
            <v>Homeowners</v>
          </cell>
          <cell r="E825">
            <v>41146</v>
          </cell>
          <cell r="F825">
            <v>41174</v>
          </cell>
          <cell r="G825">
            <v>41280</v>
          </cell>
          <cell r="H825">
            <v>113868.60650810188</v>
          </cell>
          <cell r="I825">
            <v>141816.42000000001</v>
          </cell>
        </row>
        <row r="826">
          <cell r="C826" t="str">
            <v>Homeowners</v>
          </cell>
          <cell r="E826">
            <v>41143</v>
          </cell>
          <cell r="F826">
            <v>41648</v>
          </cell>
          <cell r="G826">
            <v>42970</v>
          </cell>
          <cell r="H826">
            <v>71995.453442253667</v>
          </cell>
          <cell r="I826">
            <v>97956.74</v>
          </cell>
        </row>
        <row r="827">
          <cell r="C827" t="str">
            <v>Homeowners</v>
          </cell>
          <cell r="E827">
            <v>41126</v>
          </cell>
          <cell r="F827">
            <v>41264</v>
          </cell>
          <cell r="G827">
            <v>41558</v>
          </cell>
          <cell r="H827">
            <v>112887.58200719538</v>
          </cell>
          <cell r="I827">
            <v>133976.79</v>
          </cell>
        </row>
        <row r="828">
          <cell r="C828" t="str">
            <v>Homeowners</v>
          </cell>
          <cell r="E828">
            <v>41164</v>
          </cell>
          <cell r="F828">
            <v>41402</v>
          </cell>
          <cell r="G828">
            <v>42443</v>
          </cell>
          <cell r="H828">
            <v>70143.611865073457</v>
          </cell>
          <cell r="I828">
            <v>139521.49</v>
          </cell>
        </row>
        <row r="829">
          <cell r="C829" t="str">
            <v>Homeowners</v>
          </cell>
          <cell r="E829">
            <v>41154</v>
          </cell>
          <cell r="F829">
            <v>41228</v>
          </cell>
          <cell r="G829">
            <v>41316</v>
          </cell>
          <cell r="H829">
            <v>35945.470705082567</v>
          </cell>
          <cell r="I829">
            <v>54610.879999999997</v>
          </cell>
        </row>
        <row r="830">
          <cell r="C830" t="str">
            <v>Homeowners</v>
          </cell>
          <cell r="E830">
            <v>41159</v>
          </cell>
          <cell r="F830">
            <v>41337</v>
          </cell>
          <cell r="G830">
            <v>42185</v>
          </cell>
          <cell r="H830">
            <v>1152.9942856375776</v>
          </cell>
          <cell r="I830">
            <v>1535.15</v>
          </cell>
        </row>
        <row r="831">
          <cell r="C831" t="str">
            <v>Homeowners</v>
          </cell>
          <cell r="E831">
            <v>41170</v>
          </cell>
          <cell r="F831">
            <v>41352</v>
          </cell>
          <cell r="G831">
            <v>42213</v>
          </cell>
          <cell r="H831">
            <v>9988.4763987654678</v>
          </cell>
          <cell r="I831">
            <v>0</v>
          </cell>
        </row>
        <row r="832">
          <cell r="C832" t="str">
            <v>Homeowners</v>
          </cell>
          <cell r="E832">
            <v>41160</v>
          </cell>
          <cell r="F832">
            <v>41203</v>
          </cell>
          <cell r="G832">
            <v>41344</v>
          </cell>
          <cell r="H832">
            <v>7319.9651969300039</v>
          </cell>
          <cell r="I832">
            <v>10644.88</v>
          </cell>
        </row>
        <row r="833">
          <cell r="C833" t="str">
            <v>Homeowners</v>
          </cell>
          <cell r="E833">
            <v>41182</v>
          </cell>
          <cell r="F833">
            <v>41253</v>
          </cell>
          <cell r="G833">
            <v>41661</v>
          </cell>
          <cell r="H833">
            <v>31459.949849619308</v>
          </cell>
          <cell r="I833">
            <v>0</v>
          </cell>
        </row>
        <row r="834">
          <cell r="C834" t="str">
            <v>Homeowners</v>
          </cell>
          <cell r="E834">
            <v>41160</v>
          </cell>
          <cell r="F834">
            <v>41322</v>
          </cell>
          <cell r="G834">
            <v>42512</v>
          </cell>
          <cell r="H834">
            <v>7471.2888496507703</v>
          </cell>
          <cell r="I834">
            <v>0</v>
          </cell>
        </row>
        <row r="835">
          <cell r="C835" t="str">
            <v>Homeowners</v>
          </cell>
          <cell r="E835">
            <v>41179</v>
          </cell>
          <cell r="F835">
            <v>41202</v>
          </cell>
          <cell r="G835">
            <v>41751</v>
          </cell>
          <cell r="H835">
            <v>26080.96047920451</v>
          </cell>
          <cell r="I835">
            <v>36382.67</v>
          </cell>
        </row>
        <row r="836">
          <cell r="C836" t="str">
            <v>Homeowners</v>
          </cell>
          <cell r="E836">
            <v>41168</v>
          </cell>
          <cell r="F836">
            <v>41305</v>
          </cell>
          <cell r="G836">
            <v>41597</v>
          </cell>
          <cell r="H836">
            <v>60952.889002004056</v>
          </cell>
          <cell r="I836">
            <v>80267.039999999994</v>
          </cell>
        </row>
        <row r="837">
          <cell r="C837" t="str">
            <v>Homeowners</v>
          </cell>
          <cell r="E837">
            <v>41164</v>
          </cell>
          <cell r="F837">
            <v>41194</v>
          </cell>
          <cell r="G837">
            <v>41313</v>
          </cell>
          <cell r="H837">
            <v>7468.187699554629</v>
          </cell>
          <cell r="I837">
            <v>11337.99</v>
          </cell>
        </row>
        <row r="838">
          <cell r="C838" t="str">
            <v>Homeowners</v>
          </cell>
          <cell r="E838">
            <v>41167</v>
          </cell>
          <cell r="F838">
            <v>41355</v>
          </cell>
          <cell r="G838">
            <v>41713</v>
          </cell>
          <cell r="H838">
            <v>156397.07416677018</v>
          </cell>
          <cell r="I838">
            <v>206201.52</v>
          </cell>
        </row>
        <row r="839">
          <cell r="C839" t="str">
            <v>Homeowners</v>
          </cell>
          <cell r="E839">
            <v>41166</v>
          </cell>
          <cell r="F839">
            <v>41240</v>
          </cell>
          <cell r="G839">
            <v>41264</v>
          </cell>
          <cell r="H839">
            <v>21167.946108272699</v>
          </cell>
          <cell r="I839">
            <v>21167.95</v>
          </cell>
        </row>
        <row r="840">
          <cell r="C840" t="str">
            <v>Homeowners</v>
          </cell>
          <cell r="E840">
            <v>41168</v>
          </cell>
          <cell r="F840">
            <v>41189</v>
          </cell>
          <cell r="G840">
            <v>41315</v>
          </cell>
          <cell r="H840">
            <v>3596.3026496706607</v>
          </cell>
          <cell r="I840">
            <v>4667.97</v>
          </cell>
        </row>
        <row r="841">
          <cell r="C841" t="str">
            <v>Homeowners</v>
          </cell>
          <cell r="E841">
            <v>41178</v>
          </cell>
          <cell r="F841">
            <v>41265</v>
          </cell>
          <cell r="G841">
            <v>41289</v>
          </cell>
          <cell r="H841">
            <v>3744.5790252125694</v>
          </cell>
          <cell r="I841">
            <v>4688.12</v>
          </cell>
        </row>
        <row r="842">
          <cell r="C842" t="str">
            <v>Homeowners</v>
          </cell>
          <cell r="E842">
            <v>41175</v>
          </cell>
          <cell r="F842">
            <v>42124</v>
          </cell>
          <cell r="G842">
            <v>42164</v>
          </cell>
          <cell r="H842">
            <v>48234.603787775261</v>
          </cell>
          <cell r="I842">
            <v>70362.59</v>
          </cell>
        </row>
        <row r="843">
          <cell r="C843" t="str">
            <v>Homeowners</v>
          </cell>
          <cell r="E843">
            <v>41170</v>
          </cell>
          <cell r="F843">
            <v>41404</v>
          </cell>
          <cell r="G843">
            <v>42966</v>
          </cell>
          <cell r="H843">
            <v>135897.5547828922</v>
          </cell>
          <cell r="I843">
            <v>340053.61</v>
          </cell>
        </row>
        <row r="844">
          <cell r="C844" t="str">
            <v>Homeowners</v>
          </cell>
          <cell r="E844">
            <v>41158</v>
          </cell>
          <cell r="F844">
            <v>41432</v>
          </cell>
          <cell r="G844">
            <v>41845</v>
          </cell>
          <cell r="H844">
            <v>34865.916024609149</v>
          </cell>
          <cell r="I844">
            <v>0</v>
          </cell>
        </row>
        <row r="845">
          <cell r="C845" t="str">
            <v>Homeowners</v>
          </cell>
          <cell r="E845">
            <v>41179</v>
          </cell>
          <cell r="F845">
            <v>41292</v>
          </cell>
          <cell r="G845">
            <v>41532</v>
          </cell>
          <cell r="H845">
            <v>25045.356279882431</v>
          </cell>
          <cell r="I845">
            <v>32594.81</v>
          </cell>
        </row>
        <row r="846">
          <cell r="C846" t="str">
            <v>Homeowners</v>
          </cell>
          <cell r="E846">
            <v>41162</v>
          </cell>
          <cell r="F846">
            <v>41462</v>
          </cell>
          <cell r="G846">
            <v>41968</v>
          </cell>
          <cell r="H846">
            <v>22771.457865078788</v>
          </cell>
          <cell r="I846">
            <v>34046.58</v>
          </cell>
        </row>
        <row r="847">
          <cell r="C847" t="str">
            <v>Homeowners</v>
          </cell>
          <cell r="E847">
            <v>41179</v>
          </cell>
          <cell r="F847">
            <v>41203</v>
          </cell>
          <cell r="G847">
            <v>41209</v>
          </cell>
          <cell r="H847">
            <v>95264.201596407394</v>
          </cell>
          <cell r="I847">
            <v>95264.2</v>
          </cell>
        </row>
        <row r="848">
          <cell r="C848" t="str">
            <v>Homeowners</v>
          </cell>
          <cell r="E848">
            <v>41178</v>
          </cell>
          <cell r="F848">
            <v>41380</v>
          </cell>
          <cell r="G848">
            <v>41707</v>
          </cell>
          <cell r="H848">
            <v>38111.866760779209</v>
          </cell>
          <cell r="I848">
            <v>0</v>
          </cell>
        </row>
        <row r="849">
          <cell r="C849" t="str">
            <v>Homeowners</v>
          </cell>
          <cell r="E849">
            <v>41158</v>
          </cell>
          <cell r="F849">
            <v>41587</v>
          </cell>
          <cell r="G849">
            <v>41686</v>
          </cell>
          <cell r="H849">
            <v>22283.803319096092</v>
          </cell>
          <cell r="I849">
            <v>34590.11</v>
          </cell>
        </row>
        <row r="850">
          <cell r="C850" t="str">
            <v>Homeowners</v>
          </cell>
          <cell r="E850">
            <v>41162</v>
          </cell>
          <cell r="F850">
            <v>41296</v>
          </cell>
          <cell r="G850">
            <v>41630</v>
          </cell>
          <cell r="H850">
            <v>22162.076011306977</v>
          </cell>
          <cell r="I850">
            <v>27460.77</v>
          </cell>
        </row>
        <row r="851">
          <cell r="C851" t="str">
            <v>Homeowners</v>
          </cell>
          <cell r="E851">
            <v>41180</v>
          </cell>
          <cell r="F851">
            <v>42109</v>
          </cell>
          <cell r="G851">
            <v>42328</v>
          </cell>
          <cell r="H851">
            <v>28228.722486278537</v>
          </cell>
          <cell r="I851">
            <v>0</v>
          </cell>
        </row>
        <row r="852">
          <cell r="C852" t="str">
            <v>Homeowners</v>
          </cell>
          <cell r="E852">
            <v>41169</v>
          </cell>
          <cell r="F852">
            <v>41207</v>
          </cell>
          <cell r="G852">
            <v>41375</v>
          </cell>
          <cell r="H852">
            <v>69519.567982751731</v>
          </cell>
          <cell r="I852">
            <v>84809.78</v>
          </cell>
        </row>
        <row r="853">
          <cell r="C853" t="str">
            <v>Homeowners</v>
          </cell>
          <cell r="E853">
            <v>41158</v>
          </cell>
          <cell r="F853">
            <v>41337</v>
          </cell>
          <cell r="G853">
            <v>41857</v>
          </cell>
          <cell r="H853">
            <v>5712.7445588090386</v>
          </cell>
          <cell r="I853">
            <v>7436.41</v>
          </cell>
        </row>
        <row r="854">
          <cell r="C854" t="str">
            <v>Homeowners</v>
          </cell>
          <cell r="E854">
            <v>41153</v>
          </cell>
          <cell r="F854">
            <v>41451</v>
          </cell>
          <cell r="G854">
            <v>41693</v>
          </cell>
          <cell r="H854">
            <v>12481.937003698416</v>
          </cell>
          <cell r="I854">
            <v>0</v>
          </cell>
        </row>
        <row r="855">
          <cell r="C855" t="str">
            <v>Homeowners</v>
          </cell>
          <cell r="E855">
            <v>41162</v>
          </cell>
          <cell r="F855">
            <v>41420</v>
          </cell>
          <cell r="G855">
            <v>41940</v>
          </cell>
          <cell r="H855">
            <v>231125.77355821308</v>
          </cell>
          <cell r="I855">
            <v>287946.44</v>
          </cell>
        </row>
        <row r="856">
          <cell r="C856" t="str">
            <v>Homeowners</v>
          </cell>
          <cell r="E856">
            <v>41171</v>
          </cell>
          <cell r="F856">
            <v>41267</v>
          </cell>
          <cell r="G856">
            <v>41594</v>
          </cell>
          <cell r="H856">
            <v>2114.7845368746985</v>
          </cell>
          <cell r="I856">
            <v>0</v>
          </cell>
        </row>
        <row r="857">
          <cell r="C857" t="str">
            <v>Homeowners</v>
          </cell>
          <cell r="E857">
            <v>41158</v>
          </cell>
          <cell r="F857">
            <v>41368</v>
          </cell>
          <cell r="G857">
            <v>41463</v>
          </cell>
          <cell r="H857">
            <v>131949.47151032407</v>
          </cell>
          <cell r="I857">
            <v>163312.99</v>
          </cell>
        </row>
        <row r="858">
          <cell r="C858" t="str">
            <v>Homeowners</v>
          </cell>
          <cell r="E858">
            <v>41159</v>
          </cell>
          <cell r="F858">
            <v>41419</v>
          </cell>
          <cell r="G858">
            <v>41881</v>
          </cell>
          <cell r="H858">
            <v>14543.460029057984</v>
          </cell>
          <cell r="I858">
            <v>20807.509999999998</v>
          </cell>
        </row>
        <row r="859">
          <cell r="C859" t="str">
            <v>Homeowners</v>
          </cell>
          <cell r="E859">
            <v>41173</v>
          </cell>
          <cell r="F859">
            <v>41264</v>
          </cell>
          <cell r="G859">
            <v>42456</v>
          </cell>
          <cell r="H859">
            <v>39116.694003156204</v>
          </cell>
          <cell r="I859">
            <v>91956.41</v>
          </cell>
        </row>
        <row r="860">
          <cell r="C860" t="str">
            <v>Homeowners</v>
          </cell>
          <cell r="E860">
            <v>41155</v>
          </cell>
          <cell r="F860">
            <v>41468</v>
          </cell>
          <cell r="G860">
            <v>41840</v>
          </cell>
          <cell r="H860">
            <v>83602.294929158204</v>
          </cell>
          <cell r="I860">
            <v>110998.66</v>
          </cell>
        </row>
        <row r="861">
          <cell r="C861" t="str">
            <v>Homeowners</v>
          </cell>
          <cell r="E861">
            <v>41166</v>
          </cell>
          <cell r="F861">
            <v>42024</v>
          </cell>
          <cell r="G861">
            <v>42256</v>
          </cell>
          <cell r="H861">
            <v>18946.891767711786</v>
          </cell>
          <cell r="I861">
            <v>46274.34</v>
          </cell>
        </row>
        <row r="862">
          <cell r="C862" t="str">
            <v>Homeowners</v>
          </cell>
          <cell r="E862">
            <v>41175</v>
          </cell>
          <cell r="F862">
            <v>41346</v>
          </cell>
          <cell r="G862">
            <v>41532</v>
          </cell>
          <cell r="H862">
            <v>1039.4475337465658</v>
          </cell>
          <cell r="I862">
            <v>1378.15</v>
          </cell>
        </row>
        <row r="863">
          <cell r="C863" t="str">
            <v>Homeowners</v>
          </cell>
          <cell r="E863">
            <v>41165</v>
          </cell>
          <cell r="F863">
            <v>41456</v>
          </cell>
          <cell r="G863">
            <v>41856</v>
          </cell>
          <cell r="H863">
            <v>18057.736376956313</v>
          </cell>
          <cell r="I863">
            <v>25228.57</v>
          </cell>
        </row>
        <row r="864">
          <cell r="C864" t="str">
            <v>Homeowners</v>
          </cell>
          <cell r="E864">
            <v>41179</v>
          </cell>
          <cell r="F864">
            <v>41218</v>
          </cell>
          <cell r="G864">
            <v>41423</v>
          </cell>
          <cell r="H864">
            <v>19060.143735340607</v>
          </cell>
          <cell r="I864">
            <v>25230.94</v>
          </cell>
        </row>
        <row r="865">
          <cell r="C865" t="str">
            <v>Homeowners</v>
          </cell>
          <cell r="E865">
            <v>41166</v>
          </cell>
          <cell r="F865">
            <v>41294</v>
          </cell>
          <cell r="G865">
            <v>41498</v>
          </cell>
          <cell r="H865">
            <v>66065.618097645318</v>
          </cell>
          <cell r="I865">
            <v>84985.34</v>
          </cell>
        </row>
        <row r="866">
          <cell r="C866" t="str">
            <v>Homeowners</v>
          </cell>
          <cell r="E866">
            <v>41156</v>
          </cell>
          <cell r="F866">
            <v>41860</v>
          </cell>
          <cell r="G866">
            <v>42380</v>
          </cell>
          <cell r="H866">
            <v>48938.385722376246</v>
          </cell>
          <cell r="I866">
            <v>0</v>
          </cell>
        </row>
        <row r="867">
          <cell r="C867" t="str">
            <v>Homeowners</v>
          </cell>
          <cell r="E867">
            <v>41172</v>
          </cell>
          <cell r="F867">
            <v>41586</v>
          </cell>
          <cell r="G867">
            <v>42630</v>
          </cell>
          <cell r="H867">
            <v>4219.2481751359473</v>
          </cell>
          <cell r="I867">
            <v>11259.54</v>
          </cell>
        </row>
        <row r="868">
          <cell r="C868" t="str">
            <v>Homeowners</v>
          </cell>
          <cell r="E868">
            <v>41178</v>
          </cell>
          <cell r="F868">
            <v>41348</v>
          </cell>
          <cell r="G868">
            <v>42541</v>
          </cell>
          <cell r="H868">
            <v>57695.370113367775</v>
          </cell>
          <cell r="I868">
            <v>0</v>
          </cell>
        </row>
        <row r="869">
          <cell r="C869" t="str">
            <v>Homeowners</v>
          </cell>
          <cell r="E869">
            <v>41167</v>
          </cell>
          <cell r="F869">
            <v>41255</v>
          </cell>
          <cell r="G869">
            <v>41331</v>
          </cell>
          <cell r="H869">
            <v>18342.998865948161</v>
          </cell>
          <cell r="I869">
            <v>21482.38</v>
          </cell>
        </row>
        <row r="870">
          <cell r="C870" t="str">
            <v>Homeowners</v>
          </cell>
          <cell r="E870">
            <v>41199</v>
          </cell>
          <cell r="F870">
            <v>41223</v>
          </cell>
          <cell r="G870">
            <v>42354</v>
          </cell>
          <cell r="H870">
            <v>10588.449073630687</v>
          </cell>
          <cell r="I870">
            <v>0</v>
          </cell>
        </row>
        <row r="871">
          <cell r="C871" t="str">
            <v>Homeowners</v>
          </cell>
          <cell r="E871">
            <v>41204</v>
          </cell>
          <cell r="F871">
            <v>41219</v>
          </cell>
          <cell r="G871">
            <v>41434</v>
          </cell>
          <cell r="H871">
            <v>51469.62750679157</v>
          </cell>
          <cell r="I871">
            <v>66369.649999999994</v>
          </cell>
        </row>
        <row r="872">
          <cell r="C872" t="str">
            <v>Homeowners</v>
          </cell>
          <cell r="E872">
            <v>41211</v>
          </cell>
          <cell r="F872">
            <v>41269</v>
          </cell>
          <cell r="G872">
            <v>41941</v>
          </cell>
          <cell r="H872">
            <v>75121.811092038348</v>
          </cell>
          <cell r="I872">
            <v>98352.44</v>
          </cell>
        </row>
        <row r="873">
          <cell r="C873" t="str">
            <v>Homeowners</v>
          </cell>
          <cell r="E873">
            <v>41201</v>
          </cell>
          <cell r="F873">
            <v>41236</v>
          </cell>
          <cell r="G873">
            <v>41394</v>
          </cell>
          <cell r="H873">
            <v>50720.243428166395</v>
          </cell>
          <cell r="I873">
            <v>61073.49</v>
          </cell>
        </row>
        <row r="874">
          <cell r="C874" t="str">
            <v>Homeowners</v>
          </cell>
          <cell r="E874">
            <v>41186</v>
          </cell>
          <cell r="F874">
            <v>41199</v>
          </cell>
          <cell r="G874">
            <v>41490</v>
          </cell>
          <cell r="H874">
            <v>9314.5251586549221</v>
          </cell>
          <cell r="I874">
            <v>12407.45</v>
          </cell>
        </row>
        <row r="875">
          <cell r="C875" t="str">
            <v>Homeowners</v>
          </cell>
          <cell r="E875">
            <v>41191</v>
          </cell>
          <cell r="F875">
            <v>41800</v>
          </cell>
          <cell r="G875">
            <v>43063</v>
          </cell>
          <cell r="H875">
            <v>32573.198000926881</v>
          </cell>
          <cell r="I875">
            <v>80108.649999999994</v>
          </cell>
        </row>
        <row r="876">
          <cell r="C876" t="str">
            <v>Homeowners</v>
          </cell>
          <cell r="E876">
            <v>41187</v>
          </cell>
          <cell r="F876">
            <v>41190</v>
          </cell>
          <cell r="G876">
            <v>41268</v>
          </cell>
          <cell r="H876">
            <v>33570.333325490603</v>
          </cell>
          <cell r="I876">
            <v>33570.33</v>
          </cell>
        </row>
        <row r="877">
          <cell r="C877" t="str">
            <v>Homeowners</v>
          </cell>
          <cell r="E877">
            <v>41190</v>
          </cell>
          <cell r="F877">
            <v>42049</v>
          </cell>
          <cell r="G877">
            <v>42834</v>
          </cell>
          <cell r="H877">
            <v>120200.16593453646</v>
          </cell>
          <cell r="I877">
            <v>0</v>
          </cell>
        </row>
        <row r="878">
          <cell r="C878" t="str">
            <v>Homeowners</v>
          </cell>
          <cell r="E878">
            <v>41212</v>
          </cell>
          <cell r="F878">
            <v>41390</v>
          </cell>
          <cell r="G878">
            <v>41577</v>
          </cell>
          <cell r="H878">
            <v>52866.044003685747</v>
          </cell>
          <cell r="I878">
            <v>64109.79</v>
          </cell>
        </row>
        <row r="879">
          <cell r="C879" t="str">
            <v>Homeowners</v>
          </cell>
          <cell r="E879">
            <v>41202</v>
          </cell>
          <cell r="F879">
            <v>41344</v>
          </cell>
          <cell r="G879">
            <v>41469</v>
          </cell>
          <cell r="H879">
            <v>60621.274918443392</v>
          </cell>
          <cell r="I879">
            <v>93458.52</v>
          </cell>
        </row>
        <row r="880">
          <cell r="C880" t="str">
            <v>Homeowners</v>
          </cell>
          <cell r="E880">
            <v>41200</v>
          </cell>
          <cell r="F880">
            <v>41242</v>
          </cell>
          <cell r="G880">
            <v>41319</v>
          </cell>
          <cell r="H880">
            <v>43344.312080868338</v>
          </cell>
          <cell r="I880">
            <v>53924.98</v>
          </cell>
        </row>
        <row r="881">
          <cell r="C881" t="str">
            <v>Homeowners</v>
          </cell>
          <cell r="E881">
            <v>41199</v>
          </cell>
          <cell r="F881">
            <v>41245</v>
          </cell>
          <cell r="G881">
            <v>41255</v>
          </cell>
          <cell r="H881">
            <v>2903.3229940255901</v>
          </cell>
          <cell r="I881">
            <v>2903.32</v>
          </cell>
        </row>
        <row r="882">
          <cell r="C882" t="str">
            <v>Homeowners</v>
          </cell>
          <cell r="E882">
            <v>41190</v>
          </cell>
          <cell r="F882">
            <v>41258</v>
          </cell>
          <cell r="G882">
            <v>41875</v>
          </cell>
          <cell r="H882">
            <v>3439.0521943568651</v>
          </cell>
          <cell r="I882">
            <v>0</v>
          </cell>
        </row>
        <row r="883">
          <cell r="C883" t="str">
            <v>Homeowners</v>
          </cell>
          <cell r="E883">
            <v>41189</v>
          </cell>
          <cell r="F883">
            <v>41348</v>
          </cell>
          <cell r="G883">
            <v>42587</v>
          </cell>
          <cell r="H883">
            <v>57952.082064203387</v>
          </cell>
          <cell r="I883">
            <v>159089.34</v>
          </cell>
        </row>
        <row r="884">
          <cell r="C884" t="str">
            <v>Homeowners</v>
          </cell>
          <cell r="E884">
            <v>41211</v>
          </cell>
          <cell r="F884">
            <v>41388</v>
          </cell>
          <cell r="G884">
            <v>41405</v>
          </cell>
          <cell r="H884">
            <v>17073.760707417983</v>
          </cell>
          <cell r="I884">
            <v>22458.59</v>
          </cell>
        </row>
        <row r="885">
          <cell r="C885" t="str">
            <v>Homeowners</v>
          </cell>
          <cell r="E885">
            <v>41192</v>
          </cell>
          <cell r="F885">
            <v>41195</v>
          </cell>
          <cell r="G885">
            <v>41404</v>
          </cell>
          <cell r="H885">
            <v>49354.86097295177</v>
          </cell>
          <cell r="I885">
            <v>68394.44</v>
          </cell>
        </row>
        <row r="886">
          <cell r="C886" t="str">
            <v>Homeowners</v>
          </cell>
          <cell r="E886">
            <v>41185</v>
          </cell>
          <cell r="F886">
            <v>41470</v>
          </cell>
          <cell r="G886">
            <v>41739</v>
          </cell>
          <cell r="H886">
            <v>34419.5007894066</v>
          </cell>
          <cell r="I886">
            <v>0</v>
          </cell>
        </row>
        <row r="887">
          <cell r="C887" t="str">
            <v>Homeowners</v>
          </cell>
          <cell r="E887">
            <v>41208</v>
          </cell>
          <cell r="F887">
            <v>41280</v>
          </cell>
          <cell r="G887">
            <v>42213</v>
          </cell>
          <cell r="H887">
            <v>35210.788017373292</v>
          </cell>
          <cell r="I887">
            <v>0</v>
          </cell>
        </row>
        <row r="888">
          <cell r="C888" t="str">
            <v>Homeowners</v>
          </cell>
          <cell r="E888">
            <v>41194</v>
          </cell>
          <cell r="F888">
            <v>41216</v>
          </cell>
          <cell r="G888">
            <v>41643</v>
          </cell>
          <cell r="H888">
            <v>33472.195296478676</v>
          </cell>
          <cell r="I888">
            <v>45278.879999999997</v>
          </cell>
        </row>
        <row r="889">
          <cell r="C889" t="str">
            <v>Homeowners</v>
          </cell>
          <cell r="E889">
            <v>41186</v>
          </cell>
          <cell r="F889">
            <v>41259</v>
          </cell>
          <cell r="G889">
            <v>41674</v>
          </cell>
          <cell r="H889">
            <v>62194.250291534809</v>
          </cell>
          <cell r="I889">
            <v>0</v>
          </cell>
        </row>
        <row r="890">
          <cell r="C890" t="str">
            <v>Homeowners</v>
          </cell>
          <cell r="E890">
            <v>41195</v>
          </cell>
          <cell r="F890">
            <v>41232</v>
          </cell>
          <cell r="G890">
            <v>41297</v>
          </cell>
          <cell r="H890">
            <v>2190.8690314549508</v>
          </cell>
          <cell r="I890">
            <v>2932.85</v>
          </cell>
        </row>
        <row r="891">
          <cell r="C891" t="str">
            <v>Homeowners</v>
          </cell>
          <cell r="E891">
            <v>41198</v>
          </cell>
          <cell r="F891">
            <v>41553</v>
          </cell>
          <cell r="G891">
            <v>41772</v>
          </cell>
          <cell r="H891">
            <v>25547.005992833012</v>
          </cell>
          <cell r="I891">
            <v>36226.83</v>
          </cell>
        </row>
        <row r="892">
          <cell r="C892" t="str">
            <v>Homeowners</v>
          </cell>
          <cell r="E892">
            <v>41188</v>
          </cell>
          <cell r="F892">
            <v>41678</v>
          </cell>
          <cell r="G892">
            <v>41921</v>
          </cell>
          <cell r="H892">
            <v>33486.840431661498</v>
          </cell>
          <cell r="I892">
            <v>46502.86</v>
          </cell>
        </row>
        <row r="893">
          <cell r="C893" t="str">
            <v>Homeowners</v>
          </cell>
          <cell r="E893">
            <v>41185</v>
          </cell>
          <cell r="F893">
            <v>41206</v>
          </cell>
          <cell r="G893">
            <v>41337</v>
          </cell>
          <cell r="H893">
            <v>35116.446109786259</v>
          </cell>
          <cell r="I893">
            <v>41187.78</v>
          </cell>
        </row>
        <row r="894">
          <cell r="C894" t="str">
            <v>Homeowners</v>
          </cell>
          <cell r="E894">
            <v>41186</v>
          </cell>
          <cell r="F894">
            <v>41527</v>
          </cell>
          <cell r="G894">
            <v>42450</v>
          </cell>
          <cell r="H894">
            <v>11345.761154932412</v>
          </cell>
          <cell r="I894">
            <v>0</v>
          </cell>
        </row>
        <row r="895">
          <cell r="C895" t="str">
            <v>Homeowners</v>
          </cell>
          <cell r="E895">
            <v>41189</v>
          </cell>
          <cell r="F895">
            <v>41225</v>
          </cell>
          <cell r="G895">
            <v>41276</v>
          </cell>
          <cell r="H895">
            <v>32992.115450176978</v>
          </cell>
          <cell r="I895">
            <v>50481.95</v>
          </cell>
        </row>
        <row r="896">
          <cell r="C896" t="str">
            <v>Homeowners</v>
          </cell>
          <cell r="E896">
            <v>41188</v>
          </cell>
          <cell r="F896">
            <v>41198</v>
          </cell>
          <cell r="G896">
            <v>41554</v>
          </cell>
          <cell r="H896">
            <v>109910.67346762453</v>
          </cell>
          <cell r="I896">
            <v>138454.53</v>
          </cell>
        </row>
        <row r="897">
          <cell r="C897" t="str">
            <v>Homeowners</v>
          </cell>
          <cell r="E897">
            <v>41198</v>
          </cell>
          <cell r="F897">
            <v>41629</v>
          </cell>
          <cell r="G897">
            <v>42257</v>
          </cell>
          <cell r="H897">
            <v>106522.4641131075</v>
          </cell>
          <cell r="I897">
            <v>230285.36</v>
          </cell>
        </row>
        <row r="898">
          <cell r="C898" t="str">
            <v>Homeowners</v>
          </cell>
          <cell r="E898">
            <v>41212</v>
          </cell>
          <cell r="F898">
            <v>41558</v>
          </cell>
          <cell r="G898">
            <v>41780</v>
          </cell>
          <cell r="H898">
            <v>46160.360805977536</v>
          </cell>
          <cell r="I898">
            <v>61031.82</v>
          </cell>
        </row>
        <row r="899">
          <cell r="C899" t="str">
            <v>Homeowners</v>
          </cell>
          <cell r="E899">
            <v>41201</v>
          </cell>
          <cell r="F899">
            <v>41319</v>
          </cell>
          <cell r="G899">
            <v>42165</v>
          </cell>
          <cell r="H899">
            <v>2251.3784603722816</v>
          </cell>
          <cell r="I899">
            <v>9627.8700000000008</v>
          </cell>
        </row>
        <row r="900">
          <cell r="C900" t="str">
            <v>Homeowners</v>
          </cell>
          <cell r="E900">
            <v>41209</v>
          </cell>
          <cell r="F900">
            <v>41213</v>
          </cell>
          <cell r="G900">
            <v>41500</v>
          </cell>
          <cell r="H900">
            <v>33622.092406717056</v>
          </cell>
          <cell r="I900">
            <v>40656.370000000003</v>
          </cell>
        </row>
        <row r="901">
          <cell r="C901" t="str">
            <v>Homeowners</v>
          </cell>
          <cell r="E901">
            <v>41187</v>
          </cell>
          <cell r="F901">
            <v>41266</v>
          </cell>
          <cell r="G901">
            <v>41753</v>
          </cell>
          <cell r="H901">
            <v>1028.3029749848565</v>
          </cell>
          <cell r="I901">
            <v>1433.44</v>
          </cell>
        </row>
        <row r="902">
          <cell r="C902" t="str">
            <v>Homeowners</v>
          </cell>
          <cell r="E902">
            <v>41196</v>
          </cell>
          <cell r="F902">
            <v>41210</v>
          </cell>
          <cell r="G902">
            <v>41517</v>
          </cell>
          <cell r="H902">
            <v>38079.556604155099</v>
          </cell>
          <cell r="I902">
            <v>48978.93</v>
          </cell>
        </row>
        <row r="903">
          <cell r="C903" t="str">
            <v>Homeowners</v>
          </cell>
          <cell r="E903">
            <v>41184</v>
          </cell>
          <cell r="F903">
            <v>41243</v>
          </cell>
          <cell r="G903">
            <v>41280</v>
          </cell>
          <cell r="H903">
            <v>132909.85256920618</v>
          </cell>
          <cell r="I903">
            <v>186916.26</v>
          </cell>
        </row>
        <row r="904">
          <cell r="C904" t="str">
            <v>Homeowners</v>
          </cell>
          <cell r="E904">
            <v>41192</v>
          </cell>
          <cell r="F904">
            <v>41368</v>
          </cell>
          <cell r="G904">
            <v>41390</v>
          </cell>
          <cell r="H904">
            <v>37730.293747760086</v>
          </cell>
          <cell r="I904">
            <v>49298.91</v>
          </cell>
        </row>
        <row r="905">
          <cell r="C905" t="str">
            <v>Homeowners</v>
          </cell>
          <cell r="E905">
            <v>41192</v>
          </cell>
          <cell r="F905">
            <v>41555</v>
          </cell>
          <cell r="G905">
            <v>42425</v>
          </cell>
          <cell r="H905">
            <v>42784.598371734923</v>
          </cell>
          <cell r="I905">
            <v>129183.84</v>
          </cell>
        </row>
        <row r="906">
          <cell r="C906" t="str">
            <v>Homeowners</v>
          </cell>
          <cell r="E906">
            <v>41212</v>
          </cell>
          <cell r="F906">
            <v>41280</v>
          </cell>
          <cell r="G906">
            <v>41507</v>
          </cell>
          <cell r="H906">
            <v>76527.372008072314</v>
          </cell>
          <cell r="I906">
            <v>112055.62</v>
          </cell>
        </row>
        <row r="907">
          <cell r="C907" t="str">
            <v>Homeowners</v>
          </cell>
          <cell r="E907">
            <v>41187</v>
          </cell>
          <cell r="F907">
            <v>41318</v>
          </cell>
          <cell r="G907">
            <v>41807</v>
          </cell>
          <cell r="H907">
            <v>58882.368818829709</v>
          </cell>
          <cell r="I907">
            <v>79397.429999999993</v>
          </cell>
        </row>
        <row r="908">
          <cell r="C908" t="str">
            <v>Homeowners</v>
          </cell>
          <cell r="E908">
            <v>41205</v>
          </cell>
          <cell r="F908">
            <v>41392</v>
          </cell>
          <cell r="G908">
            <v>41474</v>
          </cell>
          <cell r="H908">
            <v>120157.81752319352</v>
          </cell>
          <cell r="I908">
            <v>143912.31</v>
          </cell>
        </row>
        <row r="909">
          <cell r="C909" t="str">
            <v>Homeowners</v>
          </cell>
          <cell r="E909">
            <v>41193</v>
          </cell>
          <cell r="F909">
            <v>41250</v>
          </cell>
          <cell r="G909">
            <v>41391</v>
          </cell>
          <cell r="H909">
            <v>7007.344812109488</v>
          </cell>
          <cell r="I909">
            <v>9164.83</v>
          </cell>
        </row>
        <row r="910">
          <cell r="C910" t="str">
            <v>Homeowners</v>
          </cell>
          <cell r="E910">
            <v>41207</v>
          </cell>
          <cell r="F910">
            <v>41496</v>
          </cell>
          <cell r="G910">
            <v>41749</v>
          </cell>
          <cell r="H910">
            <v>11250.146848357743</v>
          </cell>
          <cell r="I910">
            <v>15424.83</v>
          </cell>
        </row>
        <row r="911">
          <cell r="C911" t="str">
            <v>Homeowners</v>
          </cell>
          <cell r="E911">
            <v>41185</v>
          </cell>
          <cell r="F911">
            <v>41367</v>
          </cell>
          <cell r="G911">
            <v>41961</v>
          </cell>
          <cell r="H911">
            <v>90370.434803163182</v>
          </cell>
          <cell r="I911">
            <v>116306.52</v>
          </cell>
        </row>
        <row r="912">
          <cell r="C912" t="str">
            <v>Homeowners</v>
          </cell>
          <cell r="E912">
            <v>41210</v>
          </cell>
          <cell r="F912">
            <v>41813</v>
          </cell>
          <cell r="G912">
            <v>42432</v>
          </cell>
          <cell r="H912">
            <v>62140.375666251057</v>
          </cell>
          <cell r="I912">
            <v>0</v>
          </cell>
        </row>
        <row r="913">
          <cell r="C913" t="str">
            <v>Homeowners</v>
          </cell>
          <cell r="E913">
            <v>41207</v>
          </cell>
          <cell r="F913">
            <v>41483</v>
          </cell>
          <cell r="G913">
            <v>43772</v>
          </cell>
          <cell r="H913">
            <v>5311.3690987676237</v>
          </cell>
          <cell r="I913">
            <v>11055.07</v>
          </cell>
        </row>
        <row r="914">
          <cell r="C914" t="str">
            <v>Homeowners</v>
          </cell>
          <cell r="E914">
            <v>41194</v>
          </cell>
          <cell r="F914">
            <v>41296</v>
          </cell>
          <cell r="G914">
            <v>42294</v>
          </cell>
          <cell r="H914">
            <v>35988.875618228776</v>
          </cell>
          <cell r="I914">
            <v>56294.85</v>
          </cell>
        </row>
        <row r="915">
          <cell r="C915" t="str">
            <v>Homeowners</v>
          </cell>
          <cell r="E915">
            <v>41192</v>
          </cell>
          <cell r="F915">
            <v>41206</v>
          </cell>
          <cell r="G915">
            <v>42238</v>
          </cell>
          <cell r="H915">
            <v>19980.409409600732</v>
          </cell>
          <cell r="I915">
            <v>19357.919999999998</v>
          </cell>
        </row>
        <row r="916">
          <cell r="C916" t="str">
            <v>Homeowners</v>
          </cell>
          <cell r="E916">
            <v>41237</v>
          </cell>
          <cell r="F916">
            <v>41346</v>
          </cell>
          <cell r="G916">
            <v>41509</v>
          </cell>
          <cell r="H916">
            <v>120568.22173164718</v>
          </cell>
          <cell r="I916">
            <v>155736.49</v>
          </cell>
        </row>
        <row r="917">
          <cell r="C917" t="str">
            <v>Homeowners</v>
          </cell>
          <cell r="E917">
            <v>41221</v>
          </cell>
          <cell r="F917">
            <v>41660</v>
          </cell>
          <cell r="G917">
            <v>42302</v>
          </cell>
          <cell r="H917">
            <v>24305.294988803707</v>
          </cell>
          <cell r="I917">
            <v>46033.85</v>
          </cell>
        </row>
        <row r="918">
          <cell r="C918" t="str">
            <v>Homeowners</v>
          </cell>
          <cell r="E918">
            <v>41217</v>
          </cell>
          <cell r="F918">
            <v>41444</v>
          </cell>
          <cell r="G918">
            <v>42132</v>
          </cell>
          <cell r="H918">
            <v>171710.22744834793</v>
          </cell>
          <cell r="I918">
            <v>0</v>
          </cell>
        </row>
        <row r="919">
          <cell r="C919" t="str">
            <v>Homeowners</v>
          </cell>
          <cell r="E919">
            <v>41216</v>
          </cell>
          <cell r="F919">
            <v>41268</v>
          </cell>
          <cell r="G919">
            <v>42024</v>
          </cell>
          <cell r="H919">
            <v>30115.947459980147</v>
          </cell>
          <cell r="I919">
            <v>95356.61</v>
          </cell>
        </row>
        <row r="920">
          <cell r="C920" t="str">
            <v>Homeowners</v>
          </cell>
          <cell r="E920">
            <v>41220</v>
          </cell>
          <cell r="F920">
            <v>41745</v>
          </cell>
          <cell r="G920">
            <v>42120</v>
          </cell>
          <cell r="H920">
            <v>13270.876160236299</v>
          </cell>
          <cell r="I920">
            <v>0</v>
          </cell>
        </row>
        <row r="921">
          <cell r="C921" t="str">
            <v>Homeowners</v>
          </cell>
          <cell r="E921">
            <v>41216</v>
          </cell>
          <cell r="F921">
            <v>41307</v>
          </cell>
          <cell r="G921">
            <v>41326</v>
          </cell>
          <cell r="H921">
            <v>31568.252223466483</v>
          </cell>
          <cell r="I921">
            <v>42557.81</v>
          </cell>
        </row>
        <row r="922">
          <cell r="C922" t="str">
            <v>Homeowners</v>
          </cell>
          <cell r="E922">
            <v>41219</v>
          </cell>
          <cell r="F922">
            <v>41236</v>
          </cell>
          <cell r="G922">
            <v>41612</v>
          </cell>
          <cell r="H922">
            <v>42037.750944548585</v>
          </cell>
          <cell r="I922">
            <v>51798.62</v>
          </cell>
        </row>
        <row r="923">
          <cell r="C923" t="str">
            <v>Homeowners</v>
          </cell>
          <cell r="E923">
            <v>41234</v>
          </cell>
          <cell r="F923">
            <v>41658</v>
          </cell>
          <cell r="G923">
            <v>42010</v>
          </cell>
          <cell r="H923">
            <v>3971.6644836500946</v>
          </cell>
          <cell r="I923">
            <v>0</v>
          </cell>
        </row>
        <row r="924">
          <cell r="C924" t="str">
            <v>Homeowners</v>
          </cell>
          <cell r="E924">
            <v>41231</v>
          </cell>
          <cell r="F924">
            <v>41461</v>
          </cell>
          <cell r="G924">
            <v>42037</v>
          </cell>
          <cell r="H924">
            <v>38123.893385947304</v>
          </cell>
          <cell r="I924">
            <v>106072.28</v>
          </cell>
        </row>
        <row r="925">
          <cell r="C925" t="str">
            <v>Homeowners</v>
          </cell>
          <cell r="E925">
            <v>41224</v>
          </cell>
          <cell r="F925">
            <v>41352</v>
          </cell>
          <cell r="G925">
            <v>41646</v>
          </cell>
          <cell r="H925">
            <v>77929.709572026448</v>
          </cell>
          <cell r="I925">
            <v>0</v>
          </cell>
        </row>
        <row r="926">
          <cell r="C926" t="str">
            <v>Homeowners</v>
          </cell>
          <cell r="E926">
            <v>41223</v>
          </cell>
          <cell r="F926">
            <v>41478</v>
          </cell>
          <cell r="G926" t="str">
            <v>NA</v>
          </cell>
          <cell r="H926">
            <v>33774.380735104496</v>
          </cell>
          <cell r="I926" t="str">
            <v>NA</v>
          </cell>
        </row>
        <row r="927">
          <cell r="C927" t="str">
            <v>Homeowners</v>
          </cell>
          <cell r="E927">
            <v>41231</v>
          </cell>
          <cell r="F927">
            <v>41288</v>
          </cell>
          <cell r="G927">
            <v>41746</v>
          </cell>
          <cell r="H927">
            <v>31488.157800219607</v>
          </cell>
          <cell r="I927">
            <v>46763.91</v>
          </cell>
        </row>
        <row r="928">
          <cell r="C928" t="str">
            <v>Homeowners</v>
          </cell>
          <cell r="E928">
            <v>41237</v>
          </cell>
          <cell r="F928">
            <v>41472</v>
          </cell>
          <cell r="G928">
            <v>42221</v>
          </cell>
          <cell r="H928">
            <v>77188.270695242652</v>
          </cell>
          <cell r="I928">
            <v>113754.9</v>
          </cell>
        </row>
        <row r="929">
          <cell r="C929" t="str">
            <v>Homeowners</v>
          </cell>
          <cell r="E929">
            <v>41227</v>
          </cell>
          <cell r="F929">
            <v>41363</v>
          </cell>
          <cell r="G929">
            <v>42015</v>
          </cell>
          <cell r="H929">
            <v>34850.898146946012</v>
          </cell>
          <cell r="I929">
            <v>85123.55</v>
          </cell>
        </row>
        <row r="930">
          <cell r="C930" t="str">
            <v>Homeowners</v>
          </cell>
          <cell r="E930">
            <v>41222</v>
          </cell>
          <cell r="F930">
            <v>41624</v>
          </cell>
          <cell r="G930">
            <v>41966</v>
          </cell>
          <cell r="H930">
            <v>51172.161073745752</v>
          </cell>
          <cell r="I930">
            <v>69531.87</v>
          </cell>
        </row>
        <row r="931">
          <cell r="C931" t="str">
            <v>Homeowners</v>
          </cell>
          <cell r="E931">
            <v>41238</v>
          </cell>
          <cell r="F931">
            <v>41250</v>
          </cell>
          <cell r="G931">
            <v>41309</v>
          </cell>
          <cell r="H931">
            <v>7530.4205561882163</v>
          </cell>
          <cell r="I931">
            <v>11432.63</v>
          </cell>
        </row>
        <row r="932">
          <cell r="C932" t="str">
            <v>Homeowners</v>
          </cell>
          <cell r="E932">
            <v>41235</v>
          </cell>
          <cell r="F932">
            <v>41295</v>
          </cell>
          <cell r="G932">
            <v>41532</v>
          </cell>
          <cell r="H932">
            <v>122908.52784688922</v>
          </cell>
          <cell r="I932">
            <v>146816.14000000001</v>
          </cell>
        </row>
        <row r="933">
          <cell r="C933" t="str">
            <v>Homeowners</v>
          </cell>
          <cell r="E933">
            <v>41236</v>
          </cell>
          <cell r="F933">
            <v>41274</v>
          </cell>
          <cell r="G933">
            <v>43274</v>
          </cell>
          <cell r="H933">
            <v>34871.770615376015</v>
          </cell>
          <cell r="I933">
            <v>105832.29</v>
          </cell>
        </row>
        <row r="934">
          <cell r="C934" t="str">
            <v>Homeowners</v>
          </cell>
          <cell r="E934">
            <v>41237</v>
          </cell>
          <cell r="F934">
            <v>41346</v>
          </cell>
          <cell r="G934">
            <v>42050</v>
          </cell>
          <cell r="H934">
            <v>70288.850649877189</v>
          </cell>
          <cell r="I934">
            <v>0</v>
          </cell>
        </row>
        <row r="935">
          <cell r="C935" t="str">
            <v>Homeowners</v>
          </cell>
          <cell r="E935">
            <v>41221</v>
          </cell>
          <cell r="F935">
            <v>41331</v>
          </cell>
          <cell r="G935">
            <v>41480</v>
          </cell>
          <cell r="H935">
            <v>35612.952809091512</v>
          </cell>
          <cell r="I935">
            <v>47952.62</v>
          </cell>
        </row>
        <row r="936">
          <cell r="C936" t="str">
            <v>Homeowners</v>
          </cell>
          <cell r="E936">
            <v>41221</v>
          </cell>
          <cell r="F936">
            <v>41308</v>
          </cell>
          <cell r="G936">
            <v>42115</v>
          </cell>
          <cell r="H936">
            <v>9158.5265125893729</v>
          </cell>
          <cell r="I936">
            <v>16028.09</v>
          </cell>
        </row>
        <row r="937">
          <cell r="C937" t="str">
            <v>Homeowners</v>
          </cell>
          <cell r="E937">
            <v>41227</v>
          </cell>
          <cell r="F937">
            <v>41406</v>
          </cell>
          <cell r="G937">
            <v>41439</v>
          </cell>
          <cell r="H937">
            <v>33348.484327024082</v>
          </cell>
          <cell r="I937">
            <v>41137.71</v>
          </cell>
        </row>
        <row r="938">
          <cell r="C938" t="str">
            <v>Homeowners</v>
          </cell>
          <cell r="E938">
            <v>41239</v>
          </cell>
          <cell r="F938">
            <v>41267</v>
          </cell>
          <cell r="G938">
            <v>41325</v>
          </cell>
          <cell r="H938">
            <v>12860.8612136886</v>
          </cell>
          <cell r="I938">
            <v>16664.900000000001</v>
          </cell>
        </row>
        <row r="939">
          <cell r="C939" t="str">
            <v>Homeowners</v>
          </cell>
          <cell r="E939">
            <v>41231</v>
          </cell>
          <cell r="F939">
            <v>41359</v>
          </cell>
          <cell r="G939">
            <v>41616</v>
          </cell>
          <cell r="H939">
            <v>70167.979133952438</v>
          </cell>
          <cell r="I939">
            <v>86869.16</v>
          </cell>
        </row>
        <row r="940">
          <cell r="C940" t="str">
            <v>Homeowners</v>
          </cell>
          <cell r="E940">
            <v>41239</v>
          </cell>
          <cell r="F940">
            <v>41943</v>
          </cell>
          <cell r="G940">
            <v>43076</v>
          </cell>
          <cell r="H940">
            <v>95123.506101855208</v>
          </cell>
          <cell r="I940">
            <v>207076.31</v>
          </cell>
        </row>
        <row r="941">
          <cell r="C941" t="str">
            <v>Homeowners</v>
          </cell>
          <cell r="E941">
            <v>41222</v>
          </cell>
          <cell r="F941">
            <v>41412</v>
          </cell>
          <cell r="G941">
            <v>41751</v>
          </cell>
          <cell r="H941">
            <v>5085.8724289025158</v>
          </cell>
          <cell r="I941">
            <v>7100.13</v>
          </cell>
        </row>
        <row r="942">
          <cell r="C942" t="str">
            <v>Homeowners</v>
          </cell>
          <cell r="E942">
            <v>41237</v>
          </cell>
          <cell r="F942">
            <v>41462</v>
          </cell>
          <cell r="G942">
            <v>41728</v>
          </cell>
          <cell r="H942">
            <v>5047.057871271787</v>
          </cell>
          <cell r="I942">
            <v>6590.02</v>
          </cell>
        </row>
        <row r="943">
          <cell r="C943" t="str">
            <v>Homeowners</v>
          </cell>
          <cell r="E943">
            <v>41230</v>
          </cell>
          <cell r="F943">
            <v>41298</v>
          </cell>
          <cell r="G943">
            <v>41494</v>
          </cell>
          <cell r="H943">
            <v>29674.915449839151</v>
          </cell>
          <cell r="I943">
            <v>43714.400000000001</v>
          </cell>
        </row>
        <row r="944">
          <cell r="C944" t="str">
            <v>Homeowners</v>
          </cell>
          <cell r="E944">
            <v>41222</v>
          </cell>
          <cell r="F944">
            <v>41311</v>
          </cell>
          <cell r="G944">
            <v>41470</v>
          </cell>
          <cell r="H944">
            <v>14513.652191465635</v>
          </cell>
          <cell r="I944">
            <v>18404.599999999999</v>
          </cell>
        </row>
        <row r="945">
          <cell r="C945" t="str">
            <v>Homeowners</v>
          </cell>
          <cell r="E945">
            <v>41237</v>
          </cell>
          <cell r="F945">
            <v>41504</v>
          </cell>
          <cell r="G945">
            <v>42753</v>
          </cell>
          <cell r="H945">
            <v>31021.879471143078</v>
          </cell>
          <cell r="I945">
            <v>59223.199999999997</v>
          </cell>
        </row>
        <row r="946">
          <cell r="C946" t="str">
            <v>Homeowners</v>
          </cell>
          <cell r="E946">
            <v>41239</v>
          </cell>
          <cell r="F946">
            <v>41253</v>
          </cell>
          <cell r="G946">
            <v>41272</v>
          </cell>
          <cell r="H946">
            <v>86254.543681460695</v>
          </cell>
          <cell r="I946">
            <v>86254.54</v>
          </cell>
        </row>
        <row r="947">
          <cell r="C947" t="str">
            <v>Homeowners</v>
          </cell>
          <cell r="E947">
            <v>41234</v>
          </cell>
          <cell r="F947">
            <v>41282</v>
          </cell>
          <cell r="G947">
            <v>41334</v>
          </cell>
          <cell r="H947">
            <v>33384.926161217641</v>
          </cell>
          <cell r="I947">
            <v>42142.28</v>
          </cell>
        </row>
        <row r="948">
          <cell r="C948" t="str">
            <v>Homeowners</v>
          </cell>
          <cell r="E948">
            <v>41237</v>
          </cell>
          <cell r="F948">
            <v>41465</v>
          </cell>
          <cell r="G948">
            <v>41749</v>
          </cell>
          <cell r="H948">
            <v>180596.87949243703</v>
          </cell>
          <cell r="I948">
            <v>234482.4</v>
          </cell>
        </row>
        <row r="949">
          <cell r="C949" t="str">
            <v>Homeowners</v>
          </cell>
          <cell r="E949">
            <v>41227</v>
          </cell>
          <cell r="F949">
            <v>41521</v>
          </cell>
          <cell r="G949">
            <v>41913</v>
          </cell>
          <cell r="H949">
            <v>6624.9839326594501</v>
          </cell>
          <cell r="I949">
            <v>0</v>
          </cell>
        </row>
        <row r="950">
          <cell r="C950" t="str">
            <v>Homeowners</v>
          </cell>
          <cell r="E950">
            <v>41232</v>
          </cell>
          <cell r="F950">
            <v>41380</v>
          </cell>
          <cell r="G950">
            <v>41571</v>
          </cell>
          <cell r="H950">
            <v>7750.681530314082</v>
          </cell>
          <cell r="I950">
            <v>9997.1</v>
          </cell>
        </row>
        <row r="951">
          <cell r="C951" t="str">
            <v>Homeowners</v>
          </cell>
          <cell r="E951">
            <v>41228</v>
          </cell>
          <cell r="F951">
            <v>41313</v>
          </cell>
          <cell r="G951">
            <v>41827</v>
          </cell>
          <cell r="H951">
            <v>98441.119473491737</v>
          </cell>
          <cell r="I951">
            <v>143656.4</v>
          </cell>
        </row>
        <row r="952">
          <cell r="C952" t="str">
            <v>Homeowners</v>
          </cell>
          <cell r="E952">
            <v>41218</v>
          </cell>
          <cell r="F952">
            <v>41377</v>
          </cell>
          <cell r="G952">
            <v>41405</v>
          </cell>
          <cell r="H952">
            <v>9011.0258767771647</v>
          </cell>
          <cell r="I952">
            <v>14710.9</v>
          </cell>
        </row>
        <row r="953">
          <cell r="C953" t="str">
            <v>Homeowners</v>
          </cell>
          <cell r="E953">
            <v>41227</v>
          </cell>
          <cell r="F953">
            <v>41273</v>
          </cell>
          <cell r="G953">
            <v>42065</v>
          </cell>
          <cell r="H953">
            <v>1420.5172861178946</v>
          </cell>
          <cell r="I953">
            <v>0</v>
          </cell>
        </row>
        <row r="954">
          <cell r="C954" t="str">
            <v>Homeowners</v>
          </cell>
          <cell r="E954">
            <v>41219</v>
          </cell>
          <cell r="F954">
            <v>41233</v>
          </cell>
          <cell r="G954">
            <v>41631</v>
          </cell>
          <cell r="H954">
            <v>94515.924964273436</v>
          </cell>
          <cell r="I954">
            <v>117754.83</v>
          </cell>
        </row>
        <row r="955">
          <cell r="C955" t="str">
            <v>Homeowners</v>
          </cell>
          <cell r="E955">
            <v>41224</v>
          </cell>
          <cell r="F955">
            <v>41795</v>
          </cell>
          <cell r="G955">
            <v>41948</v>
          </cell>
          <cell r="H955">
            <v>14795.487749449911</v>
          </cell>
          <cell r="I955">
            <v>0</v>
          </cell>
        </row>
        <row r="956">
          <cell r="C956" t="str">
            <v>Homeowners</v>
          </cell>
          <cell r="E956">
            <v>41226</v>
          </cell>
          <cell r="F956">
            <v>41475</v>
          </cell>
          <cell r="G956">
            <v>42030</v>
          </cell>
          <cell r="H956">
            <v>20064.098136902165</v>
          </cell>
          <cell r="I956">
            <v>54264.08</v>
          </cell>
        </row>
        <row r="957">
          <cell r="C957" t="str">
            <v>Homeowners</v>
          </cell>
          <cell r="E957">
            <v>41243</v>
          </cell>
          <cell r="F957">
            <v>41453</v>
          </cell>
          <cell r="G957">
            <v>41917</v>
          </cell>
          <cell r="H957">
            <v>51935.358729522959</v>
          </cell>
          <cell r="I957">
            <v>76132.800000000003</v>
          </cell>
        </row>
        <row r="958">
          <cell r="C958" t="str">
            <v>Homeowners</v>
          </cell>
          <cell r="E958">
            <v>41257</v>
          </cell>
          <cell r="F958">
            <v>41293</v>
          </cell>
          <cell r="G958">
            <v>41340</v>
          </cell>
          <cell r="H958">
            <v>47856.139130401847</v>
          </cell>
          <cell r="I958">
            <v>55777.19</v>
          </cell>
        </row>
        <row r="959">
          <cell r="C959" t="str">
            <v>Homeowners</v>
          </cell>
          <cell r="E959">
            <v>41264</v>
          </cell>
          <cell r="F959">
            <v>41321</v>
          </cell>
          <cell r="G959">
            <v>42017</v>
          </cell>
          <cell r="H959">
            <v>805.06250810249605</v>
          </cell>
          <cell r="I959">
            <v>1805.03</v>
          </cell>
        </row>
        <row r="960">
          <cell r="C960" t="str">
            <v>Homeowners</v>
          </cell>
          <cell r="E960">
            <v>41257</v>
          </cell>
          <cell r="F960">
            <v>41363</v>
          </cell>
          <cell r="G960">
            <v>41978</v>
          </cell>
          <cell r="H960">
            <v>2921.4742520367163</v>
          </cell>
          <cell r="I960">
            <v>3775.4</v>
          </cell>
        </row>
        <row r="961">
          <cell r="C961" t="str">
            <v>Homeowners</v>
          </cell>
          <cell r="E961">
            <v>41254</v>
          </cell>
          <cell r="F961">
            <v>41854</v>
          </cell>
          <cell r="G961">
            <v>42780</v>
          </cell>
          <cell r="H961">
            <v>12128.51764601542</v>
          </cell>
          <cell r="I961">
            <v>12245.08</v>
          </cell>
        </row>
        <row r="962">
          <cell r="C962" t="str">
            <v>Homeowners</v>
          </cell>
          <cell r="E962">
            <v>41252</v>
          </cell>
          <cell r="F962">
            <v>41317</v>
          </cell>
          <cell r="G962">
            <v>41665</v>
          </cell>
          <cell r="H962">
            <v>7240.6248993313093</v>
          </cell>
          <cell r="I962">
            <v>10485.88</v>
          </cell>
        </row>
        <row r="963">
          <cell r="C963" t="str">
            <v>Homeowners</v>
          </cell>
          <cell r="E963">
            <v>41253</v>
          </cell>
          <cell r="F963">
            <v>41422</v>
          </cell>
          <cell r="G963">
            <v>41430</v>
          </cell>
          <cell r="H963">
            <v>52862.915853393009</v>
          </cell>
          <cell r="I963">
            <v>64062.89</v>
          </cell>
        </row>
        <row r="964">
          <cell r="C964" t="str">
            <v>Homeowners</v>
          </cell>
          <cell r="E964">
            <v>41250</v>
          </cell>
          <cell r="F964">
            <v>41754</v>
          </cell>
          <cell r="G964">
            <v>42057</v>
          </cell>
          <cell r="H964">
            <v>24068.848076378887</v>
          </cell>
          <cell r="I964">
            <v>41195.07</v>
          </cell>
        </row>
        <row r="965">
          <cell r="C965" t="str">
            <v>Homeowners</v>
          </cell>
          <cell r="E965">
            <v>41248</v>
          </cell>
          <cell r="F965">
            <v>41638</v>
          </cell>
          <cell r="G965">
            <v>41659</v>
          </cell>
          <cell r="H965">
            <v>51820.998799931564</v>
          </cell>
          <cell r="I965">
            <v>68138.44</v>
          </cell>
        </row>
        <row r="966">
          <cell r="C966" t="str">
            <v>Homeowners</v>
          </cell>
          <cell r="E966">
            <v>41246</v>
          </cell>
          <cell r="F966">
            <v>41758</v>
          </cell>
          <cell r="G966">
            <v>42517</v>
          </cell>
          <cell r="H966">
            <v>19633.964573770598</v>
          </cell>
          <cell r="I966">
            <v>49451.41</v>
          </cell>
        </row>
        <row r="967">
          <cell r="C967" t="str">
            <v>Homeowners</v>
          </cell>
          <cell r="E967">
            <v>41257</v>
          </cell>
          <cell r="F967">
            <v>41415</v>
          </cell>
          <cell r="G967">
            <v>41543</v>
          </cell>
          <cell r="H967">
            <v>42699.42750421197</v>
          </cell>
          <cell r="I967">
            <v>53866.19</v>
          </cell>
        </row>
        <row r="968">
          <cell r="C968" t="str">
            <v>Homeowners</v>
          </cell>
          <cell r="E968">
            <v>41261</v>
          </cell>
          <cell r="F968">
            <v>41561</v>
          </cell>
          <cell r="G968">
            <v>42358</v>
          </cell>
          <cell r="H968">
            <v>52839.538095559947</v>
          </cell>
          <cell r="I968">
            <v>71571.360000000001</v>
          </cell>
        </row>
        <row r="969">
          <cell r="C969" t="str">
            <v>Homeowners</v>
          </cell>
          <cell r="E969">
            <v>41271</v>
          </cell>
          <cell r="F969">
            <v>41282</v>
          </cell>
          <cell r="G969">
            <v>41338</v>
          </cell>
          <cell r="H969">
            <v>38232.191109385516</v>
          </cell>
          <cell r="I969">
            <v>49422.31</v>
          </cell>
        </row>
        <row r="970">
          <cell r="C970" t="str">
            <v>Homeowners</v>
          </cell>
          <cell r="E970">
            <v>41255</v>
          </cell>
          <cell r="F970">
            <v>41502</v>
          </cell>
          <cell r="G970">
            <v>42105</v>
          </cell>
          <cell r="H970">
            <v>41023.800745853485</v>
          </cell>
          <cell r="I970">
            <v>0</v>
          </cell>
        </row>
        <row r="971">
          <cell r="C971" t="str">
            <v>Homeowners</v>
          </cell>
          <cell r="E971">
            <v>41270</v>
          </cell>
          <cell r="F971">
            <v>41392</v>
          </cell>
          <cell r="G971">
            <v>42529</v>
          </cell>
          <cell r="H971">
            <v>65502.142891811818</v>
          </cell>
          <cell r="I971">
            <v>0</v>
          </cell>
        </row>
        <row r="972">
          <cell r="C972" t="str">
            <v>Homeowners</v>
          </cell>
          <cell r="E972">
            <v>41271</v>
          </cell>
          <cell r="F972">
            <v>41604</v>
          </cell>
          <cell r="G972">
            <v>42268</v>
          </cell>
          <cell r="H972">
            <v>95447.330950508811</v>
          </cell>
          <cell r="I972">
            <v>95696.47</v>
          </cell>
        </row>
        <row r="973">
          <cell r="C973" t="str">
            <v>Homeowners</v>
          </cell>
          <cell r="E973">
            <v>41270</v>
          </cell>
          <cell r="F973">
            <v>41281</v>
          </cell>
          <cell r="G973">
            <v>41333</v>
          </cell>
          <cell r="H973">
            <v>3130.872230709077</v>
          </cell>
          <cell r="I973">
            <v>4395.16</v>
          </cell>
        </row>
        <row r="974">
          <cell r="C974" t="str">
            <v>Homeowners</v>
          </cell>
          <cell r="E974">
            <v>41247</v>
          </cell>
          <cell r="F974">
            <v>41411</v>
          </cell>
          <cell r="G974">
            <v>42062</v>
          </cell>
          <cell r="H974">
            <v>68633.717385482902</v>
          </cell>
          <cell r="I974">
            <v>0</v>
          </cell>
        </row>
        <row r="975">
          <cell r="C975" t="str">
            <v>Homeowners</v>
          </cell>
          <cell r="E975">
            <v>41251</v>
          </cell>
          <cell r="F975">
            <v>41588</v>
          </cell>
          <cell r="G975">
            <v>41789</v>
          </cell>
          <cell r="H975">
            <v>19308.360208571779</v>
          </cell>
          <cell r="I975">
            <v>26658.42</v>
          </cell>
        </row>
        <row r="976">
          <cell r="C976" t="str">
            <v>Homeowners</v>
          </cell>
          <cell r="E976">
            <v>41258</v>
          </cell>
          <cell r="F976">
            <v>41534</v>
          </cell>
          <cell r="G976">
            <v>42058</v>
          </cell>
          <cell r="H976">
            <v>35930.136393755332</v>
          </cell>
          <cell r="I976">
            <v>63715.72</v>
          </cell>
        </row>
        <row r="977">
          <cell r="C977" t="str">
            <v>Homeowners</v>
          </cell>
          <cell r="E977">
            <v>41256</v>
          </cell>
          <cell r="F977">
            <v>41268</v>
          </cell>
          <cell r="G977">
            <v>41530</v>
          </cell>
          <cell r="H977">
            <v>51537.336887887519</v>
          </cell>
          <cell r="I977">
            <v>59591.11</v>
          </cell>
        </row>
        <row r="978">
          <cell r="C978" t="str">
            <v>Homeowners</v>
          </cell>
          <cell r="E978">
            <v>41254</v>
          </cell>
          <cell r="F978">
            <v>41339</v>
          </cell>
          <cell r="G978">
            <v>41781</v>
          </cell>
          <cell r="H978">
            <v>8998.0549071594978</v>
          </cell>
          <cell r="I978">
            <v>14297.97</v>
          </cell>
        </row>
        <row r="979">
          <cell r="C979" t="str">
            <v>Homeowners</v>
          </cell>
          <cell r="E979">
            <v>41251</v>
          </cell>
          <cell r="F979">
            <v>41259</v>
          </cell>
          <cell r="G979">
            <v>42102</v>
          </cell>
          <cell r="H979">
            <v>32250.72164643131</v>
          </cell>
          <cell r="I979">
            <v>56831.09</v>
          </cell>
        </row>
        <row r="980">
          <cell r="C980" t="str">
            <v>Homeowners</v>
          </cell>
          <cell r="E980">
            <v>41257</v>
          </cell>
          <cell r="F980">
            <v>41324</v>
          </cell>
          <cell r="G980">
            <v>41439</v>
          </cell>
          <cell r="H980">
            <v>51213.685138564884</v>
          </cell>
          <cell r="I980">
            <v>64821.35</v>
          </cell>
        </row>
        <row r="981">
          <cell r="C981" t="str">
            <v>Homeowners</v>
          </cell>
          <cell r="E981">
            <v>41252</v>
          </cell>
          <cell r="F981">
            <v>41709</v>
          </cell>
          <cell r="G981">
            <v>41800</v>
          </cell>
          <cell r="H981">
            <v>58595.055792777377</v>
          </cell>
          <cell r="I981">
            <v>83863.429999999993</v>
          </cell>
        </row>
        <row r="982">
          <cell r="C982" t="str">
            <v>Homeowners</v>
          </cell>
          <cell r="E982">
            <v>41248</v>
          </cell>
          <cell r="F982">
            <v>41364</v>
          </cell>
          <cell r="G982">
            <v>41579</v>
          </cell>
          <cell r="H982">
            <v>54091.141849202999</v>
          </cell>
          <cell r="I982">
            <v>84278.16</v>
          </cell>
        </row>
        <row r="983">
          <cell r="C983" t="str">
            <v>Homeowners</v>
          </cell>
          <cell r="E983">
            <v>41256</v>
          </cell>
          <cell r="F983">
            <v>41264</v>
          </cell>
          <cell r="G983">
            <v>41488</v>
          </cell>
          <cell r="H983">
            <v>33532.439497070824</v>
          </cell>
          <cell r="I983">
            <v>44002.91</v>
          </cell>
        </row>
        <row r="984">
          <cell r="C984" t="str">
            <v>Homeowners</v>
          </cell>
          <cell r="E984">
            <v>41246</v>
          </cell>
          <cell r="F984">
            <v>41380</v>
          </cell>
          <cell r="G984">
            <v>41625</v>
          </cell>
          <cell r="H984">
            <v>56147.518616648529</v>
          </cell>
          <cell r="I984">
            <v>75199.850000000006</v>
          </cell>
        </row>
        <row r="985">
          <cell r="C985" t="str">
            <v>Homeowners</v>
          </cell>
          <cell r="E985">
            <v>41264</v>
          </cell>
          <cell r="F985">
            <v>41292</v>
          </cell>
          <cell r="G985">
            <v>43502</v>
          </cell>
          <cell r="H985">
            <v>28161.704073768338</v>
          </cell>
          <cell r="I985">
            <v>63852.44</v>
          </cell>
        </row>
        <row r="986">
          <cell r="C986" t="str">
            <v>Homeowners</v>
          </cell>
          <cell r="E986">
            <v>41244</v>
          </cell>
          <cell r="F986">
            <v>41322</v>
          </cell>
          <cell r="G986">
            <v>42924</v>
          </cell>
          <cell r="H986">
            <v>37531.991296301967</v>
          </cell>
          <cell r="I986">
            <v>55555.01</v>
          </cell>
        </row>
        <row r="987">
          <cell r="C987" t="str">
            <v>Homeowners</v>
          </cell>
          <cell r="E987">
            <v>41265</v>
          </cell>
          <cell r="F987">
            <v>41311</v>
          </cell>
          <cell r="G987">
            <v>41833</v>
          </cell>
          <cell r="H987">
            <v>43881.299283262553</v>
          </cell>
          <cell r="I987">
            <v>66019.19</v>
          </cell>
        </row>
        <row r="988">
          <cell r="C988" t="str">
            <v>Homeowners</v>
          </cell>
          <cell r="E988">
            <v>41245</v>
          </cell>
          <cell r="F988">
            <v>41366</v>
          </cell>
          <cell r="G988">
            <v>41678</v>
          </cell>
          <cell r="H988">
            <v>107866.95155326495</v>
          </cell>
          <cell r="I988">
            <v>148986.92000000001</v>
          </cell>
        </row>
        <row r="989">
          <cell r="C989" t="str">
            <v>Homeowners</v>
          </cell>
          <cell r="E989">
            <v>41249</v>
          </cell>
          <cell r="F989">
            <v>41287</v>
          </cell>
          <cell r="G989">
            <v>41360</v>
          </cell>
          <cell r="H989">
            <v>18938.746157680744</v>
          </cell>
          <cell r="I989">
            <v>23296.94</v>
          </cell>
        </row>
        <row r="990">
          <cell r="C990" t="str">
            <v>Homeowners</v>
          </cell>
          <cell r="E990">
            <v>41269</v>
          </cell>
          <cell r="F990">
            <v>41346</v>
          </cell>
          <cell r="G990">
            <v>42088</v>
          </cell>
          <cell r="H990">
            <v>36849.164981753216</v>
          </cell>
          <cell r="I990">
            <v>0</v>
          </cell>
        </row>
        <row r="991">
          <cell r="C991" t="str">
            <v>Homeowners</v>
          </cell>
          <cell r="E991">
            <v>41262</v>
          </cell>
          <cell r="F991">
            <v>41361</v>
          </cell>
          <cell r="G991">
            <v>42891</v>
          </cell>
          <cell r="H991">
            <v>5361.0048775858713</v>
          </cell>
          <cell r="I991">
            <v>17222.060000000001</v>
          </cell>
        </row>
        <row r="992">
          <cell r="C992" t="str">
            <v>Homeowners</v>
          </cell>
          <cell r="E992">
            <v>41261</v>
          </cell>
          <cell r="F992">
            <v>41799</v>
          </cell>
          <cell r="G992">
            <v>42812</v>
          </cell>
          <cell r="H992">
            <v>82855.800668927055</v>
          </cell>
          <cell r="I992">
            <v>168023.88</v>
          </cell>
        </row>
        <row r="993">
          <cell r="C993" t="str">
            <v>Homeowners</v>
          </cell>
          <cell r="E993">
            <v>41255</v>
          </cell>
          <cell r="F993">
            <v>41348</v>
          </cell>
          <cell r="G993">
            <v>41693</v>
          </cell>
          <cell r="H993">
            <v>47441.503789716313</v>
          </cell>
          <cell r="I993">
            <v>65796.58</v>
          </cell>
        </row>
        <row r="994">
          <cell r="C994" t="str">
            <v>Homeowners</v>
          </cell>
          <cell r="E994">
            <v>41262</v>
          </cell>
          <cell r="F994">
            <v>41315</v>
          </cell>
          <cell r="G994">
            <v>41800</v>
          </cell>
          <cell r="H994">
            <v>92158.033982955865</v>
          </cell>
          <cell r="I994">
            <v>0</v>
          </cell>
        </row>
        <row r="995">
          <cell r="C995" t="str">
            <v>Homeowners</v>
          </cell>
          <cell r="E995">
            <v>41256</v>
          </cell>
          <cell r="F995">
            <v>41274</v>
          </cell>
          <cell r="G995">
            <v>41569</v>
          </cell>
          <cell r="H995">
            <v>23554.043832978776</v>
          </cell>
          <cell r="I995">
            <v>40375.97</v>
          </cell>
        </row>
        <row r="996">
          <cell r="C996" t="str">
            <v>Homeowners</v>
          </cell>
          <cell r="E996">
            <v>41254</v>
          </cell>
          <cell r="F996">
            <v>41285</v>
          </cell>
          <cell r="G996">
            <v>41529</v>
          </cell>
          <cell r="H996">
            <v>7660.0888902629576</v>
          </cell>
          <cell r="I996">
            <v>9944.0499999999993</v>
          </cell>
        </row>
        <row r="997">
          <cell r="C997" t="str">
            <v>Homeowners</v>
          </cell>
          <cell r="E997">
            <v>41251</v>
          </cell>
          <cell r="F997">
            <v>41396</v>
          </cell>
          <cell r="G997">
            <v>42777</v>
          </cell>
          <cell r="H997">
            <v>99083.798006107027</v>
          </cell>
          <cell r="I997">
            <v>239986.7</v>
          </cell>
        </row>
        <row r="998">
          <cell r="C998" t="str">
            <v>Homeowners</v>
          </cell>
          <cell r="E998">
            <v>41268</v>
          </cell>
          <cell r="F998">
            <v>41725</v>
          </cell>
          <cell r="G998">
            <v>43644</v>
          </cell>
          <cell r="H998">
            <v>78953.088986855713</v>
          </cell>
          <cell r="I998">
            <v>113875.62</v>
          </cell>
        </row>
        <row r="999">
          <cell r="C999" t="str">
            <v>Homeowners</v>
          </cell>
          <cell r="E999">
            <v>41259</v>
          </cell>
          <cell r="F999">
            <v>41318</v>
          </cell>
          <cell r="G999">
            <v>41356</v>
          </cell>
          <cell r="H999">
            <v>567.55088459813646</v>
          </cell>
          <cell r="I999">
            <v>702.71</v>
          </cell>
        </row>
        <row r="1000">
          <cell r="C1000" t="str">
            <v>Homeowners</v>
          </cell>
          <cell r="E1000">
            <v>41272</v>
          </cell>
          <cell r="F1000">
            <v>41284</v>
          </cell>
          <cell r="G1000">
            <v>41421</v>
          </cell>
          <cell r="H1000">
            <v>123742.8082259298</v>
          </cell>
          <cell r="I1000">
            <v>174137.12</v>
          </cell>
        </row>
        <row r="1001">
          <cell r="C1001" t="str">
            <v>Homeowners</v>
          </cell>
          <cell r="E1001">
            <v>41257</v>
          </cell>
          <cell r="F1001">
            <v>41263</v>
          </cell>
          <cell r="G1001">
            <v>41264</v>
          </cell>
          <cell r="H1001">
            <v>11421.773940135799</v>
          </cell>
          <cell r="I1001">
            <v>11421.77</v>
          </cell>
        </row>
        <row r="1002">
          <cell r="C1002" t="str">
            <v>Homeowners</v>
          </cell>
          <cell r="E1002">
            <v>41253</v>
          </cell>
          <cell r="F1002">
            <v>41301</v>
          </cell>
          <cell r="G1002">
            <v>41954</v>
          </cell>
          <cell r="H1002">
            <v>40530.59810401922</v>
          </cell>
          <cell r="I1002">
            <v>0</v>
          </cell>
        </row>
        <row r="1003">
          <cell r="C1003" t="str">
            <v>Homeowners</v>
          </cell>
          <cell r="E1003">
            <v>41274</v>
          </cell>
          <cell r="F1003">
            <v>41313</v>
          </cell>
          <cell r="G1003">
            <v>42256</v>
          </cell>
          <cell r="H1003">
            <v>44256.093229719889</v>
          </cell>
          <cell r="I1003">
            <v>86012.81</v>
          </cell>
        </row>
        <row r="1004">
          <cell r="C1004" t="str">
            <v>Homeowners</v>
          </cell>
          <cell r="E1004">
            <v>41270</v>
          </cell>
          <cell r="F1004">
            <v>41963</v>
          </cell>
          <cell r="G1004">
            <v>42142</v>
          </cell>
          <cell r="H1004">
            <v>32390.417304123421</v>
          </cell>
          <cell r="I1004">
            <v>52566.51</v>
          </cell>
        </row>
        <row r="1005">
          <cell r="C1005" t="str">
            <v>Homeowners</v>
          </cell>
          <cell r="E1005">
            <v>41256</v>
          </cell>
          <cell r="F1005">
            <v>41323</v>
          </cell>
          <cell r="G1005">
            <v>41703</v>
          </cell>
          <cell r="H1005">
            <v>26125.166800756753</v>
          </cell>
          <cell r="I1005">
            <v>36830.89</v>
          </cell>
        </row>
        <row r="1006">
          <cell r="C1006" t="str">
            <v>Homeowners</v>
          </cell>
          <cell r="E1006">
            <v>41262</v>
          </cell>
          <cell r="F1006">
            <v>41570</v>
          </cell>
          <cell r="G1006">
            <v>41891</v>
          </cell>
          <cell r="H1006">
            <v>35887.056227411769</v>
          </cell>
          <cell r="I1006">
            <v>47502.28</v>
          </cell>
        </row>
        <row r="1007">
          <cell r="C1007" t="str">
            <v>Homeowners</v>
          </cell>
          <cell r="E1007">
            <v>41259</v>
          </cell>
          <cell r="F1007">
            <v>41333</v>
          </cell>
          <cell r="G1007">
            <v>41506</v>
          </cell>
          <cell r="H1007">
            <v>14926.494365352117</v>
          </cell>
          <cell r="I1007">
            <v>19484.71</v>
          </cell>
        </row>
        <row r="1008">
          <cell r="C1008" t="str">
            <v>Homeowners</v>
          </cell>
          <cell r="E1008">
            <v>41260</v>
          </cell>
          <cell r="F1008">
            <v>41323</v>
          </cell>
          <cell r="G1008">
            <v>41439</v>
          </cell>
          <cell r="H1008">
            <v>161222.83645591838</v>
          </cell>
          <cell r="I1008">
            <v>207939.48</v>
          </cell>
        </row>
        <row r="1009">
          <cell r="C1009" t="str">
            <v>Homeowners</v>
          </cell>
          <cell r="E1009">
            <v>41252</v>
          </cell>
          <cell r="F1009">
            <v>41323</v>
          </cell>
          <cell r="G1009">
            <v>44162</v>
          </cell>
          <cell r="H1009">
            <v>61516.657864121808</v>
          </cell>
          <cell r="I1009">
            <v>157107.01</v>
          </cell>
        </row>
        <row r="1010">
          <cell r="C1010" t="str">
            <v>Homeowners</v>
          </cell>
          <cell r="E1010">
            <v>41251</v>
          </cell>
          <cell r="F1010">
            <v>41408</v>
          </cell>
          <cell r="G1010">
            <v>41714</v>
          </cell>
          <cell r="H1010">
            <v>19974.183159776287</v>
          </cell>
          <cell r="I1010">
            <v>27975.96</v>
          </cell>
        </row>
        <row r="1011">
          <cell r="C1011" t="str">
            <v>Homeowners</v>
          </cell>
          <cell r="E1011">
            <v>41271</v>
          </cell>
          <cell r="F1011">
            <v>41576</v>
          </cell>
          <cell r="G1011">
            <v>41600</v>
          </cell>
          <cell r="H1011">
            <v>44864.621849106028</v>
          </cell>
          <cell r="I1011">
            <v>62999.58</v>
          </cell>
        </row>
        <row r="1012">
          <cell r="C1012" t="str">
            <v>Homeowners</v>
          </cell>
          <cell r="E1012">
            <v>41266</v>
          </cell>
          <cell r="F1012">
            <v>41367</v>
          </cell>
          <cell r="G1012">
            <v>41435</v>
          </cell>
          <cell r="H1012">
            <v>27213.430278918957</v>
          </cell>
          <cell r="I1012">
            <v>33761.629999999997</v>
          </cell>
        </row>
        <row r="1013">
          <cell r="C1013" t="str">
            <v>Homeowners</v>
          </cell>
          <cell r="E1013">
            <v>41256</v>
          </cell>
          <cell r="F1013">
            <v>41296</v>
          </cell>
          <cell r="G1013">
            <v>41435</v>
          </cell>
          <cell r="H1013">
            <v>10084.361746574366</v>
          </cell>
          <cell r="I1013">
            <v>13928.98</v>
          </cell>
        </row>
        <row r="1014">
          <cell r="C1014" t="str">
            <v>Homeowners</v>
          </cell>
          <cell r="E1014">
            <v>41295</v>
          </cell>
          <cell r="F1014">
            <v>41349</v>
          </cell>
          <cell r="G1014">
            <v>41710</v>
          </cell>
          <cell r="H1014">
            <v>32876.11547759291</v>
          </cell>
          <cell r="I1014">
            <v>0</v>
          </cell>
        </row>
        <row r="1015">
          <cell r="C1015" t="str">
            <v>Homeowners</v>
          </cell>
          <cell r="E1015">
            <v>41297</v>
          </cell>
          <cell r="F1015">
            <v>42118</v>
          </cell>
          <cell r="G1015">
            <v>42245</v>
          </cell>
          <cell r="H1015">
            <v>24894.179660636793</v>
          </cell>
          <cell r="I1015">
            <v>0</v>
          </cell>
        </row>
        <row r="1016">
          <cell r="C1016" t="str">
            <v>Homeowners</v>
          </cell>
          <cell r="E1016">
            <v>41276</v>
          </cell>
          <cell r="F1016">
            <v>41737</v>
          </cell>
          <cell r="G1016">
            <v>42031</v>
          </cell>
          <cell r="H1016">
            <v>27329.382750839559</v>
          </cell>
          <cell r="I1016">
            <v>0</v>
          </cell>
        </row>
        <row r="1017">
          <cell r="C1017" t="str">
            <v>Homeowners</v>
          </cell>
          <cell r="E1017">
            <v>41291</v>
          </cell>
          <cell r="F1017">
            <v>41313</v>
          </cell>
          <cell r="G1017">
            <v>41503</v>
          </cell>
          <cell r="H1017">
            <v>2563.9453787231</v>
          </cell>
          <cell r="I1017">
            <v>2563.9499999999998</v>
          </cell>
        </row>
        <row r="1018">
          <cell r="C1018" t="str">
            <v>Homeowners</v>
          </cell>
          <cell r="E1018">
            <v>41288</v>
          </cell>
          <cell r="F1018">
            <v>41578</v>
          </cell>
          <cell r="G1018">
            <v>41633</v>
          </cell>
          <cell r="H1018">
            <v>66132.670750522302</v>
          </cell>
          <cell r="I1018">
            <v>66132.67</v>
          </cell>
        </row>
        <row r="1019">
          <cell r="C1019" t="str">
            <v>Homeowners</v>
          </cell>
          <cell r="E1019">
            <v>41277</v>
          </cell>
          <cell r="F1019">
            <v>41329</v>
          </cell>
          <cell r="G1019">
            <v>41612</v>
          </cell>
          <cell r="H1019">
            <v>30404.393318463499</v>
          </cell>
          <cell r="I1019">
            <v>30404.39</v>
          </cell>
        </row>
        <row r="1020">
          <cell r="C1020" t="str">
            <v>Homeowners</v>
          </cell>
          <cell r="E1020">
            <v>41280</v>
          </cell>
          <cell r="F1020">
            <v>41525</v>
          </cell>
          <cell r="G1020">
            <v>41551</v>
          </cell>
          <cell r="H1020">
            <v>119015.796908371</v>
          </cell>
          <cell r="I1020">
            <v>119015.8</v>
          </cell>
        </row>
        <row r="1021">
          <cell r="C1021" t="str">
            <v>Homeowners</v>
          </cell>
          <cell r="E1021">
            <v>41303</v>
          </cell>
          <cell r="F1021">
            <v>41587</v>
          </cell>
          <cell r="G1021">
            <v>43573</v>
          </cell>
          <cell r="H1021">
            <v>52.402256120036881</v>
          </cell>
          <cell r="I1021">
            <v>107.03</v>
          </cell>
        </row>
        <row r="1022">
          <cell r="C1022" t="str">
            <v>Homeowners</v>
          </cell>
          <cell r="E1022">
            <v>41293</v>
          </cell>
          <cell r="F1022">
            <v>41374</v>
          </cell>
          <cell r="G1022">
            <v>41413</v>
          </cell>
          <cell r="H1022">
            <v>16167.3928482461</v>
          </cell>
          <cell r="I1022">
            <v>16167.39</v>
          </cell>
        </row>
        <row r="1023">
          <cell r="C1023" t="str">
            <v>Homeowners</v>
          </cell>
          <cell r="E1023">
            <v>41291</v>
          </cell>
          <cell r="F1023">
            <v>41870</v>
          </cell>
          <cell r="G1023">
            <v>41904</v>
          </cell>
          <cell r="H1023">
            <v>36796.731954785479</v>
          </cell>
          <cell r="I1023">
            <v>53003.63</v>
          </cell>
        </row>
        <row r="1024">
          <cell r="C1024" t="str">
            <v>Homeowners</v>
          </cell>
          <cell r="E1024">
            <v>41279</v>
          </cell>
          <cell r="F1024">
            <v>41383</v>
          </cell>
          <cell r="G1024">
            <v>43452</v>
          </cell>
          <cell r="H1024">
            <v>44843.000163101358</v>
          </cell>
          <cell r="I1024">
            <v>147502.95000000001</v>
          </cell>
        </row>
        <row r="1025">
          <cell r="C1025" t="str">
            <v>Homeowners</v>
          </cell>
          <cell r="E1025">
            <v>41291</v>
          </cell>
          <cell r="F1025">
            <v>41492</v>
          </cell>
          <cell r="G1025">
            <v>41814</v>
          </cell>
          <cell r="H1025">
            <v>9673.1104788168504</v>
          </cell>
          <cell r="I1025">
            <v>12419.62</v>
          </cell>
        </row>
        <row r="1026">
          <cell r="C1026" t="str">
            <v>Homeowners</v>
          </cell>
          <cell r="E1026">
            <v>41277</v>
          </cell>
          <cell r="F1026">
            <v>41471</v>
          </cell>
          <cell r="G1026">
            <v>41617</v>
          </cell>
          <cell r="H1026">
            <v>32624.477256984399</v>
          </cell>
          <cell r="I1026">
            <v>32624.48</v>
          </cell>
        </row>
        <row r="1027">
          <cell r="C1027" t="str">
            <v>Homeowners</v>
          </cell>
          <cell r="E1027">
            <v>41302</v>
          </cell>
          <cell r="F1027">
            <v>41415</v>
          </cell>
          <cell r="G1027">
            <v>41536</v>
          </cell>
          <cell r="H1027">
            <v>5885.0363106429504</v>
          </cell>
          <cell r="I1027">
            <v>5885.04</v>
          </cell>
        </row>
        <row r="1028">
          <cell r="C1028" t="str">
            <v>Homeowners</v>
          </cell>
          <cell r="E1028">
            <v>41291</v>
          </cell>
          <cell r="F1028">
            <v>41432</v>
          </cell>
          <cell r="G1028">
            <v>41547</v>
          </cell>
          <cell r="H1028">
            <v>67495.516553174195</v>
          </cell>
          <cell r="I1028">
            <v>67495.520000000004</v>
          </cell>
        </row>
        <row r="1029">
          <cell r="C1029" t="str">
            <v>Homeowners</v>
          </cell>
          <cell r="E1029">
            <v>41300</v>
          </cell>
          <cell r="F1029">
            <v>41349</v>
          </cell>
          <cell r="G1029">
            <v>41745</v>
          </cell>
          <cell r="H1029">
            <v>1674.9798478569282</v>
          </cell>
          <cell r="I1029">
            <v>0</v>
          </cell>
        </row>
        <row r="1030">
          <cell r="C1030" t="str">
            <v>Homeowners</v>
          </cell>
          <cell r="E1030">
            <v>41303</v>
          </cell>
          <cell r="F1030">
            <v>41594</v>
          </cell>
          <cell r="G1030">
            <v>42839</v>
          </cell>
          <cell r="H1030">
            <v>136869.30704361157</v>
          </cell>
          <cell r="I1030">
            <v>328079.93</v>
          </cell>
        </row>
        <row r="1031">
          <cell r="C1031" t="str">
            <v>Homeowners</v>
          </cell>
          <cell r="E1031">
            <v>41279</v>
          </cell>
          <cell r="F1031">
            <v>41584</v>
          </cell>
          <cell r="G1031">
            <v>42152</v>
          </cell>
          <cell r="H1031">
            <v>17749.374047312307</v>
          </cell>
          <cell r="I1031">
            <v>28317.11</v>
          </cell>
        </row>
        <row r="1032">
          <cell r="C1032" t="str">
            <v>Homeowners</v>
          </cell>
          <cell r="E1032">
            <v>41300</v>
          </cell>
          <cell r="F1032">
            <v>41557</v>
          </cell>
          <cell r="G1032">
            <v>41607</v>
          </cell>
          <cell r="H1032">
            <v>2658.0165732742498</v>
          </cell>
          <cell r="I1032">
            <v>2658.02</v>
          </cell>
        </row>
        <row r="1033">
          <cell r="C1033" t="str">
            <v>Homeowners</v>
          </cell>
          <cell r="E1033">
            <v>41291</v>
          </cell>
          <cell r="F1033">
            <v>41342</v>
          </cell>
          <cell r="G1033">
            <v>42274</v>
          </cell>
          <cell r="H1033">
            <v>48809.652416743229</v>
          </cell>
          <cell r="I1033">
            <v>64425.919999999998</v>
          </cell>
        </row>
        <row r="1034">
          <cell r="C1034" t="str">
            <v>Homeowners</v>
          </cell>
          <cell r="E1034">
            <v>41296</v>
          </cell>
          <cell r="F1034">
            <v>41362</v>
          </cell>
          <cell r="G1034">
            <v>41388</v>
          </cell>
          <cell r="H1034">
            <v>14177.9358872668</v>
          </cell>
          <cell r="I1034">
            <v>14177.94</v>
          </cell>
        </row>
        <row r="1035">
          <cell r="C1035" t="str">
            <v>Homeowners</v>
          </cell>
          <cell r="E1035">
            <v>41284</v>
          </cell>
          <cell r="F1035">
            <v>41577</v>
          </cell>
          <cell r="G1035">
            <v>41643</v>
          </cell>
          <cell r="H1035">
            <v>77399.608009969845</v>
          </cell>
          <cell r="I1035">
            <v>100756.42</v>
          </cell>
        </row>
        <row r="1036">
          <cell r="C1036" t="str">
            <v>Homeowners</v>
          </cell>
          <cell r="E1036">
            <v>41300</v>
          </cell>
          <cell r="F1036">
            <v>41459</v>
          </cell>
          <cell r="G1036">
            <v>41514</v>
          </cell>
          <cell r="H1036">
            <v>38754.326962337698</v>
          </cell>
          <cell r="I1036">
            <v>38754.33</v>
          </cell>
        </row>
        <row r="1037">
          <cell r="C1037" t="str">
            <v>Homeowners</v>
          </cell>
          <cell r="E1037">
            <v>41276</v>
          </cell>
          <cell r="F1037">
            <v>41308</v>
          </cell>
          <cell r="G1037">
            <v>42103</v>
          </cell>
          <cell r="H1037">
            <v>42823.052042592404</v>
          </cell>
          <cell r="I1037">
            <v>57064.66</v>
          </cell>
        </row>
        <row r="1038">
          <cell r="C1038" t="str">
            <v>Homeowners</v>
          </cell>
          <cell r="E1038">
            <v>41295</v>
          </cell>
          <cell r="F1038">
            <v>42022</v>
          </cell>
          <cell r="G1038">
            <v>42403</v>
          </cell>
          <cell r="H1038">
            <v>3457.931220613114</v>
          </cell>
          <cell r="I1038">
            <v>8022.51</v>
          </cell>
        </row>
        <row r="1039">
          <cell r="C1039" t="str">
            <v>Homeowners</v>
          </cell>
          <cell r="E1039">
            <v>41299</v>
          </cell>
          <cell r="F1039">
            <v>41464</v>
          </cell>
          <cell r="G1039">
            <v>41640</v>
          </cell>
          <cell r="H1039">
            <v>18098.665522938667</v>
          </cell>
          <cell r="I1039">
            <v>21590.080000000002</v>
          </cell>
        </row>
        <row r="1040">
          <cell r="C1040" t="str">
            <v>Homeowners</v>
          </cell>
          <cell r="E1040">
            <v>41282</v>
          </cell>
          <cell r="F1040">
            <v>41521</v>
          </cell>
          <cell r="G1040">
            <v>41553</v>
          </cell>
          <cell r="H1040">
            <v>30465.8057017639</v>
          </cell>
          <cell r="I1040">
            <v>30465.81</v>
          </cell>
        </row>
        <row r="1041">
          <cell r="C1041" t="str">
            <v>Homeowners</v>
          </cell>
          <cell r="E1041">
            <v>41297</v>
          </cell>
          <cell r="F1041">
            <v>41341</v>
          </cell>
          <cell r="G1041">
            <v>41403</v>
          </cell>
          <cell r="H1041">
            <v>73418.833062656093</v>
          </cell>
          <cell r="I1041">
            <v>73418.83</v>
          </cell>
        </row>
        <row r="1042">
          <cell r="C1042" t="str">
            <v>Homeowners</v>
          </cell>
          <cell r="E1042">
            <v>41289</v>
          </cell>
          <cell r="F1042">
            <v>41341</v>
          </cell>
          <cell r="G1042">
            <v>41378</v>
          </cell>
          <cell r="H1042">
            <v>140695.37123287201</v>
          </cell>
          <cell r="I1042">
            <v>140695.37</v>
          </cell>
        </row>
        <row r="1043">
          <cell r="C1043" t="str">
            <v>Homeowners</v>
          </cell>
          <cell r="E1043">
            <v>41291</v>
          </cell>
          <cell r="F1043">
            <v>41525</v>
          </cell>
          <cell r="G1043">
            <v>41702</v>
          </cell>
          <cell r="H1043">
            <v>32.187270248464351</v>
          </cell>
          <cell r="I1043">
            <v>0</v>
          </cell>
        </row>
        <row r="1044">
          <cell r="C1044" t="str">
            <v>Homeowners</v>
          </cell>
          <cell r="E1044">
            <v>41288</v>
          </cell>
          <cell r="F1044">
            <v>41549</v>
          </cell>
          <cell r="G1044">
            <v>42204</v>
          </cell>
          <cell r="H1044">
            <v>22738.149733183684</v>
          </cell>
          <cell r="I1044">
            <v>0</v>
          </cell>
        </row>
        <row r="1045">
          <cell r="C1045" t="str">
            <v>Homeowners</v>
          </cell>
          <cell r="E1045">
            <v>41305</v>
          </cell>
          <cell r="F1045">
            <v>42508</v>
          </cell>
          <cell r="G1045">
            <v>43150</v>
          </cell>
          <cell r="H1045">
            <v>11101.680171143062</v>
          </cell>
          <cell r="I1045">
            <v>32634.22</v>
          </cell>
        </row>
        <row r="1046">
          <cell r="C1046" t="str">
            <v>Homeowners</v>
          </cell>
          <cell r="E1046">
            <v>41286</v>
          </cell>
          <cell r="F1046">
            <v>41395</v>
          </cell>
          <cell r="G1046">
            <v>41910</v>
          </cell>
          <cell r="H1046">
            <v>6779.9646831054442</v>
          </cell>
          <cell r="I1046">
            <v>0</v>
          </cell>
        </row>
        <row r="1047">
          <cell r="C1047" t="str">
            <v>Homeowners</v>
          </cell>
          <cell r="E1047">
            <v>41286</v>
          </cell>
          <cell r="F1047">
            <v>41418</v>
          </cell>
          <cell r="G1047">
            <v>41607</v>
          </cell>
          <cell r="H1047">
            <v>32898.3763426066</v>
          </cell>
          <cell r="I1047">
            <v>32898.379999999997</v>
          </cell>
        </row>
        <row r="1048">
          <cell r="C1048" t="str">
            <v>Homeowners</v>
          </cell>
          <cell r="E1048">
            <v>41290</v>
          </cell>
          <cell r="F1048">
            <v>41348</v>
          </cell>
          <cell r="G1048">
            <v>41749</v>
          </cell>
          <cell r="H1048">
            <v>16929.662315945312</v>
          </cell>
          <cell r="I1048">
            <v>20999.59</v>
          </cell>
        </row>
        <row r="1049">
          <cell r="C1049" t="str">
            <v>Homeowners</v>
          </cell>
          <cell r="E1049">
            <v>41286</v>
          </cell>
          <cell r="F1049">
            <v>41517</v>
          </cell>
          <cell r="G1049">
            <v>41794</v>
          </cell>
          <cell r="H1049">
            <v>120693.57031975756</v>
          </cell>
          <cell r="I1049">
            <v>150777.70000000001</v>
          </cell>
        </row>
        <row r="1050">
          <cell r="C1050" t="str">
            <v>Homeowners</v>
          </cell>
          <cell r="E1050">
            <v>41278</v>
          </cell>
          <cell r="F1050">
            <v>41297</v>
          </cell>
          <cell r="G1050">
            <v>41489</v>
          </cell>
          <cell r="H1050">
            <v>28777.234352949999</v>
          </cell>
          <cell r="I1050">
            <v>28777.23</v>
          </cell>
        </row>
        <row r="1051">
          <cell r="C1051" t="str">
            <v>Homeowners</v>
          </cell>
          <cell r="E1051">
            <v>41276</v>
          </cell>
          <cell r="F1051">
            <v>41398</v>
          </cell>
          <cell r="G1051">
            <v>41641</v>
          </cell>
          <cell r="H1051">
            <v>205587.44621580449</v>
          </cell>
          <cell r="I1051">
            <v>254185.21</v>
          </cell>
        </row>
        <row r="1052">
          <cell r="C1052" t="str">
            <v>Homeowners</v>
          </cell>
          <cell r="E1052">
            <v>41289</v>
          </cell>
          <cell r="F1052">
            <v>41367</v>
          </cell>
          <cell r="G1052">
            <v>41516</v>
          </cell>
          <cell r="H1052">
            <v>16875.784347936002</v>
          </cell>
          <cell r="I1052">
            <v>16875.78</v>
          </cell>
        </row>
        <row r="1053">
          <cell r="C1053" t="str">
            <v>Homeowners</v>
          </cell>
          <cell r="E1053">
            <v>41295</v>
          </cell>
          <cell r="F1053">
            <v>41399</v>
          </cell>
          <cell r="G1053">
            <v>41445</v>
          </cell>
          <cell r="H1053">
            <v>114470.298760497</v>
          </cell>
          <cell r="I1053">
            <v>114470.3</v>
          </cell>
        </row>
        <row r="1054">
          <cell r="C1054" t="str">
            <v>Homeowners</v>
          </cell>
          <cell r="E1054">
            <v>41294</v>
          </cell>
          <cell r="F1054">
            <v>41826</v>
          </cell>
          <cell r="G1054">
            <v>41930</v>
          </cell>
          <cell r="H1054">
            <v>14445.612514843351</v>
          </cell>
          <cell r="I1054">
            <v>19314.650000000001</v>
          </cell>
        </row>
        <row r="1055">
          <cell r="C1055" t="str">
            <v>Homeowners</v>
          </cell>
          <cell r="E1055">
            <v>41280</v>
          </cell>
          <cell r="F1055">
            <v>41788</v>
          </cell>
          <cell r="G1055">
            <v>42065</v>
          </cell>
          <cell r="H1055">
            <v>66944.14698481244</v>
          </cell>
          <cell r="I1055">
            <v>97327.76</v>
          </cell>
        </row>
        <row r="1056">
          <cell r="C1056" t="str">
            <v>Homeowners</v>
          </cell>
          <cell r="E1056">
            <v>41291</v>
          </cell>
          <cell r="F1056">
            <v>41423</v>
          </cell>
          <cell r="G1056">
            <v>41811</v>
          </cell>
          <cell r="H1056">
            <v>83467.609795116383</v>
          </cell>
          <cell r="I1056">
            <v>0</v>
          </cell>
        </row>
        <row r="1057">
          <cell r="C1057" t="str">
            <v>Homeowners</v>
          </cell>
          <cell r="E1057">
            <v>41278</v>
          </cell>
          <cell r="F1057">
            <v>41310</v>
          </cell>
          <cell r="G1057">
            <v>42602</v>
          </cell>
          <cell r="H1057">
            <v>67507.214730731852</v>
          </cell>
          <cell r="I1057">
            <v>95387.43</v>
          </cell>
        </row>
        <row r="1058">
          <cell r="C1058" t="str">
            <v>Homeowners</v>
          </cell>
          <cell r="E1058">
            <v>41292</v>
          </cell>
          <cell r="F1058">
            <v>41532</v>
          </cell>
          <cell r="G1058">
            <v>41696</v>
          </cell>
          <cell r="H1058">
            <v>21068.274221597065</v>
          </cell>
          <cell r="I1058">
            <v>0</v>
          </cell>
        </row>
        <row r="1059">
          <cell r="C1059" t="str">
            <v>Homeowners</v>
          </cell>
          <cell r="E1059">
            <v>41305</v>
          </cell>
          <cell r="F1059">
            <v>41350</v>
          </cell>
          <cell r="G1059">
            <v>41478</v>
          </cell>
          <cell r="H1059">
            <v>141090.91220720101</v>
          </cell>
          <cell r="I1059">
            <v>141090.91</v>
          </cell>
        </row>
        <row r="1060">
          <cell r="C1060" t="str">
            <v>Homeowners</v>
          </cell>
          <cell r="E1060">
            <v>41300</v>
          </cell>
          <cell r="F1060">
            <v>41465</v>
          </cell>
          <cell r="G1060">
            <v>41795</v>
          </cell>
          <cell r="H1060">
            <v>75944.862725238418</v>
          </cell>
          <cell r="I1060">
            <v>98150.13</v>
          </cell>
        </row>
        <row r="1061">
          <cell r="C1061" t="str">
            <v>Homeowners</v>
          </cell>
          <cell r="E1061">
            <v>41302</v>
          </cell>
          <cell r="F1061">
            <v>41631</v>
          </cell>
          <cell r="G1061">
            <v>42505</v>
          </cell>
          <cell r="H1061">
            <v>34833.548669107367</v>
          </cell>
          <cell r="I1061">
            <v>0</v>
          </cell>
        </row>
        <row r="1062">
          <cell r="C1062" t="str">
            <v>Homeowners</v>
          </cell>
          <cell r="E1062">
            <v>41287</v>
          </cell>
          <cell r="F1062">
            <v>41756</v>
          </cell>
          <cell r="G1062">
            <v>42072</v>
          </cell>
          <cell r="H1062">
            <v>4401.7930690070152</v>
          </cell>
          <cell r="I1062">
            <v>0</v>
          </cell>
        </row>
        <row r="1063">
          <cell r="C1063" t="str">
            <v>Homeowners</v>
          </cell>
          <cell r="E1063">
            <v>41287</v>
          </cell>
          <cell r="F1063">
            <v>41408</v>
          </cell>
          <cell r="G1063">
            <v>41698</v>
          </cell>
          <cell r="H1063">
            <v>83800.407039044992</v>
          </cell>
          <cell r="I1063">
            <v>102818.36</v>
          </cell>
        </row>
        <row r="1064">
          <cell r="C1064" t="str">
            <v>Homeowners</v>
          </cell>
          <cell r="E1064">
            <v>41291</v>
          </cell>
          <cell r="F1064">
            <v>41437</v>
          </cell>
          <cell r="G1064">
            <v>41883</v>
          </cell>
          <cell r="H1064">
            <v>13052.282873739263</v>
          </cell>
          <cell r="I1064">
            <v>21425.119999999999</v>
          </cell>
        </row>
        <row r="1065">
          <cell r="C1065" t="str">
            <v>Homeowners</v>
          </cell>
          <cell r="E1065">
            <v>41306</v>
          </cell>
          <cell r="F1065">
            <v>41529</v>
          </cell>
          <cell r="G1065">
            <v>42147</v>
          </cell>
          <cell r="H1065">
            <v>78862.779644683644</v>
          </cell>
          <cell r="I1065">
            <v>106592.28</v>
          </cell>
        </row>
        <row r="1066">
          <cell r="C1066" t="str">
            <v>Homeowners</v>
          </cell>
          <cell r="E1066">
            <v>41331</v>
          </cell>
          <cell r="F1066">
            <v>41434</v>
          </cell>
          <cell r="G1066">
            <v>41663</v>
          </cell>
          <cell r="H1066">
            <v>46011.499211307048</v>
          </cell>
          <cell r="I1066">
            <v>61912.91</v>
          </cell>
        </row>
        <row r="1067">
          <cell r="C1067" t="str">
            <v>Homeowners</v>
          </cell>
          <cell r="E1067">
            <v>41310</v>
          </cell>
          <cell r="F1067">
            <v>41431</v>
          </cell>
          <cell r="G1067">
            <v>41446</v>
          </cell>
          <cell r="H1067">
            <v>160662.33703869299</v>
          </cell>
          <cell r="I1067">
            <v>160662.34</v>
          </cell>
        </row>
        <row r="1068">
          <cell r="C1068" t="str">
            <v>Homeowners</v>
          </cell>
          <cell r="E1068">
            <v>41329</v>
          </cell>
          <cell r="F1068">
            <v>41513</v>
          </cell>
          <cell r="G1068">
            <v>42159</v>
          </cell>
          <cell r="H1068">
            <v>84290.024092278763</v>
          </cell>
          <cell r="I1068">
            <v>107358.91</v>
          </cell>
        </row>
        <row r="1069">
          <cell r="C1069" t="str">
            <v>Homeowners</v>
          </cell>
          <cell r="E1069">
            <v>41312</v>
          </cell>
          <cell r="F1069">
            <v>41437</v>
          </cell>
          <cell r="G1069">
            <v>41648</v>
          </cell>
          <cell r="H1069">
            <v>39286.688480244477</v>
          </cell>
          <cell r="I1069">
            <v>58176.18</v>
          </cell>
        </row>
        <row r="1070">
          <cell r="C1070" t="str">
            <v>Homeowners</v>
          </cell>
          <cell r="E1070">
            <v>41320</v>
          </cell>
          <cell r="F1070">
            <v>41388</v>
          </cell>
          <cell r="G1070">
            <v>41671</v>
          </cell>
          <cell r="H1070">
            <v>17760.548285693538</v>
          </cell>
          <cell r="I1070">
            <v>22646.63</v>
          </cell>
        </row>
        <row r="1071">
          <cell r="C1071" t="str">
            <v>Homeowners</v>
          </cell>
          <cell r="E1071">
            <v>41320</v>
          </cell>
          <cell r="F1071">
            <v>41482</v>
          </cell>
          <cell r="G1071">
            <v>41575</v>
          </cell>
          <cell r="H1071">
            <v>167189.262762511</v>
          </cell>
          <cell r="I1071">
            <v>167189.26</v>
          </cell>
        </row>
        <row r="1072">
          <cell r="C1072" t="str">
            <v>Homeowners</v>
          </cell>
          <cell r="E1072">
            <v>41319</v>
          </cell>
          <cell r="F1072">
            <v>41708</v>
          </cell>
          <cell r="G1072">
            <v>41732</v>
          </cell>
          <cell r="H1072">
            <v>197075.29967187633</v>
          </cell>
          <cell r="I1072">
            <v>237422.22</v>
          </cell>
        </row>
        <row r="1073">
          <cell r="C1073" t="str">
            <v>Homeowners</v>
          </cell>
          <cell r="E1073">
            <v>41332</v>
          </cell>
          <cell r="F1073">
            <v>41850</v>
          </cell>
          <cell r="G1073">
            <v>42142</v>
          </cell>
          <cell r="H1073">
            <v>67123.099675267775</v>
          </cell>
          <cell r="I1073">
            <v>86353.91</v>
          </cell>
        </row>
        <row r="1074">
          <cell r="C1074" t="str">
            <v>Homeowners</v>
          </cell>
          <cell r="E1074">
            <v>41313</v>
          </cell>
          <cell r="F1074">
            <v>41534</v>
          </cell>
          <cell r="G1074">
            <v>42110</v>
          </cell>
          <cell r="H1074">
            <v>66278.037437277162</v>
          </cell>
          <cell r="I1074">
            <v>97788.76</v>
          </cell>
        </row>
        <row r="1075">
          <cell r="C1075" t="str">
            <v>Homeowners</v>
          </cell>
          <cell r="E1075">
            <v>41321</v>
          </cell>
          <cell r="F1075">
            <v>41757</v>
          </cell>
          <cell r="G1075">
            <v>42055</v>
          </cell>
          <cell r="H1075">
            <v>131201.94015305839</v>
          </cell>
          <cell r="I1075">
            <v>181648.31</v>
          </cell>
        </row>
        <row r="1076">
          <cell r="C1076" t="str">
            <v>Homeowners</v>
          </cell>
          <cell r="E1076">
            <v>41331</v>
          </cell>
          <cell r="F1076">
            <v>41486</v>
          </cell>
          <cell r="G1076">
            <v>41523</v>
          </cell>
          <cell r="H1076">
            <v>192.00721674903201</v>
          </cell>
          <cell r="I1076">
            <v>192.01</v>
          </cell>
        </row>
        <row r="1077">
          <cell r="C1077" t="str">
            <v>Homeowners</v>
          </cell>
          <cell r="E1077">
            <v>41307</v>
          </cell>
          <cell r="F1077">
            <v>41471</v>
          </cell>
          <cell r="G1077">
            <v>43040</v>
          </cell>
          <cell r="H1077">
            <v>23850.892976758063</v>
          </cell>
          <cell r="I1077">
            <v>27798.26</v>
          </cell>
        </row>
        <row r="1078">
          <cell r="C1078" t="str">
            <v>Homeowners</v>
          </cell>
          <cell r="E1078">
            <v>41319</v>
          </cell>
          <cell r="F1078">
            <v>41396</v>
          </cell>
          <cell r="G1078">
            <v>42067</v>
          </cell>
          <cell r="H1078">
            <v>14096.290603651318</v>
          </cell>
          <cell r="I1078">
            <v>20183.560000000001</v>
          </cell>
        </row>
        <row r="1079">
          <cell r="C1079" t="str">
            <v>Homeowners</v>
          </cell>
          <cell r="E1079">
            <v>41328</v>
          </cell>
          <cell r="F1079">
            <v>41412</v>
          </cell>
          <cell r="G1079">
            <v>41482</v>
          </cell>
          <cell r="H1079">
            <v>52492.633476176401</v>
          </cell>
          <cell r="I1079">
            <v>52492.63</v>
          </cell>
        </row>
        <row r="1080">
          <cell r="C1080" t="str">
            <v>Homeowners</v>
          </cell>
          <cell r="E1080">
            <v>41322</v>
          </cell>
          <cell r="F1080">
            <v>41399</v>
          </cell>
          <cell r="G1080">
            <v>41849</v>
          </cell>
          <cell r="H1080">
            <v>72895.580697954676</v>
          </cell>
          <cell r="I1080">
            <v>0</v>
          </cell>
        </row>
        <row r="1081">
          <cell r="C1081" t="str">
            <v>Homeowners</v>
          </cell>
          <cell r="E1081">
            <v>41320</v>
          </cell>
          <cell r="F1081">
            <v>41665</v>
          </cell>
          <cell r="G1081">
            <v>42745</v>
          </cell>
          <cell r="H1081">
            <v>7808.4506548145155</v>
          </cell>
          <cell r="I1081">
            <v>12017.8</v>
          </cell>
        </row>
        <row r="1082">
          <cell r="C1082" t="str">
            <v>Homeowners</v>
          </cell>
          <cell r="E1082">
            <v>41309</v>
          </cell>
          <cell r="F1082">
            <v>41325</v>
          </cell>
          <cell r="G1082">
            <v>41800</v>
          </cell>
          <cell r="H1082">
            <v>29668.436648204985</v>
          </cell>
          <cell r="I1082">
            <v>36340.29</v>
          </cell>
        </row>
        <row r="1083">
          <cell r="C1083" t="str">
            <v>Homeowners</v>
          </cell>
          <cell r="E1083">
            <v>41314</v>
          </cell>
          <cell r="F1083">
            <v>42546</v>
          </cell>
          <cell r="G1083">
            <v>43536</v>
          </cell>
          <cell r="H1083">
            <v>46180.412963699768</v>
          </cell>
          <cell r="I1083">
            <v>82851.22</v>
          </cell>
        </row>
        <row r="1084">
          <cell r="C1084" t="str">
            <v>Homeowners</v>
          </cell>
          <cell r="E1084">
            <v>41316</v>
          </cell>
          <cell r="F1084">
            <v>42048</v>
          </cell>
          <cell r="G1084">
            <v>42195</v>
          </cell>
          <cell r="H1084">
            <v>26390.490010943351</v>
          </cell>
          <cell r="I1084">
            <v>0</v>
          </cell>
        </row>
        <row r="1085">
          <cell r="C1085" t="str">
            <v>Homeowners</v>
          </cell>
          <cell r="E1085">
            <v>41312</v>
          </cell>
          <cell r="F1085">
            <v>41433</v>
          </cell>
          <cell r="G1085">
            <v>41978</v>
          </cell>
          <cell r="H1085">
            <v>59195.379921405038</v>
          </cell>
          <cell r="I1085">
            <v>0</v>
          </cell>
        </row>
        <row r="1086">
          <cell r="C1086" t="str">
            <v>Homeowners</v>
          </cell>
          <cell r="E1086">
            <v>41320</v>
          </cell>
          <cell r="F1086">
            <v>41637</v>
          </cell>
          <cell r="G1086">
            <v>41920</v>
          </cell>
          <cell r="H1086">
            <v>56981.476232152861</v>
          </cell>
          <cell r="I1086">
            <v>70763.360000000001</v>
          </cell>
        </row>
        <row r="1087">
          <cell r="C1087" t="str">
            <v>Homeowners</v>
          </cell>
          <cell r="E1087">
            <v>41317</v>
          </cell>
          <cell r="F1087">
            <v>41910</v>
          </cell>
          <cell r="G1087">
            <v>42349</v>
          </cell>
          <cell r="H1087">
            <v>25913.771470925374</v>
          </cell>
          <cell r="I1087">
            <v>34504.94</v>
          </cell>
        </row>
        <row r="1088">
          <cell r="C1088" t="str">
            <v>Homeowners</v>
          </cell>
          <cell r="E1088">
            <v>41318</v>
          </cell>
          <cell r="F1088">
            <v>41783</v>
          </cell>
          <cell r="G1088">
            <v>42136</v>
          </cell>
          <cell r="H1088">
            <v>147670.82173265531</v>
          </cell>
          <cell r="I1088">
            <v>234124.4</v>
          </cell>
        </row>
        <row r="1089">
          <cell r="C1089" t="str">
            <v>Homeowners</v>
          </cell>
          <cell r="E1089">
            <v>41311</v>
          </cell>
          <cell r="F1089">
            <v>42095</v>
          </cell>
          <cell r="G1089">
            <v>43151</v>
          </cell>
          <cell r="H1089">
            <v>24976.153184311705</v>
          </cell>
          <cell r="I1089">
            <v>51948.78</v>
          </cell>
        </row>
        <row r="1090">
          <cell r="C1090" t="str">
            <v>Homeowners</v>
          </cell>
          <cell r="E1090">
            <v>41314</v>
          </cell>
          <cell r="F1090">
            <v>41674</v>
          </cell>
          <cell r="G1090">
            <v>41982</v>
          </cell>
          <cell r="H1090">
            <v>9186.6084520837194</v>
          </cell>
          <cell r="I1090">
            <v>10939.57</v>
          </cell>
        </row>
        <row r="1091">
          <cell r="C1091" t="str">
            <v>Homeowners</v>
          </cell>
          <cell r="E1091">
            <v>41317</v>
          </cell>
          <cell r="F1091">
            <v>41653</v>
          </cell>
          <cell r="G1091">
            <v>41841</v>
          </cell>
          <cell r="H1091">
            <v>16301.265786357068</v>
          </cell>
          <cell r="I1091">
            <v>25950.23</v>
          </cell>
        </row>
        <row r="1092">
          <cell r="C1092" t="str">
            <v>Homeowners</v>
          </cell>
          <cell r="E1092">
            <v>41327</v>
          </cell>
          <cell r="F1092">
            <v>41549</v>
          </cell>
          <cell r="G1092">
            <v>42142</v>
          </cell>
          <cell r="H1092">
            <v>169476.08979054954</v>
          </cell>
          <cell r="I1092">
            <v>245086.38</v>
          </cell>
        </row>
        <row r="1093">
          <cell r="C1093" t="str">
            <v>Homeowners</v>
          </cell>
          <cell r="E1093">
            <v>41324</v>
          </cell>
          <cell r="F1093">
            <v>41864</v>
          </cell>
          <cell r="G1093">
            <v>42294</v>
          </cell>
          <cell r="H1093">
            <v>93513.41964027709</v>
          </cell>
          <cell r="I1093">
            <v>131601.18</v>
          </cell>
        </row>
        <row r="1094">
          <cell r="C1094" t="str">
            <v>Homeowners</v>
          </cell>
          <cell r="E1094">
            <v>41311</v>
          </cell>
          <cell r="F1094">
            <v>41897</v>
          </cell>
          <cell r="G1094">
            <v>42877</v>
          </cell>
          <cell r="H1094">
            <v>151642.74804725146</v>
          </cell>
          <cell r="I1094">
            <v>235815.13</v>
          </cell>
        </row>
        <row r="1095">
          <cell r="C1095" t="str">
            <v>Homeowners</v>
          </cell>
          <cell r="E1095">
            <v>41332</v>
          </cell>
          <cell r="F1095">
            <v>41602</v>
          </cell>
          <cell r="G1095">
            <v>41845</v>
          </cell>
          <cell r="H1095">
            <v>236238.58505567754</v>
          </cell>
          <cell r="I1095">
            <v>309231.53999999998</v>
          </cell>
        </row>
        <row r="1096">
          <cell r="C1096" t="str">
            <v>Homeowners</v>
          </cell>
          <cell r="E1096">
            <v>41310</v>
          </cell>
          <cell r="F1096">
            <v>41471</v>
          </cell>
          <cell r="G1096">
            <v>41561</v>
          </cell>
          <cell r="H1096">
            <v>61948.506589397402</v>
          </cell>
          <cell r="I1096">
            <v>61948.51</v>
          </cell>
        </row>
        <row r="1097">
          <cell r="C1097" t="str">
            <v>Homeowners</v>
          </cell>
          <cell r="E1097">
            <v>41309</v>
          </cell>
          <cell r="F1097">
            <v>41385</v>
          </cell>
          <cell r="G1097">
            <v>41842</v>
          </cell>
          <cell r="H1097">
            <v>254926.79583446414</v>
          </cell>
          <cell r="I1097">
            <v>296298.55</v>
          </cell>
        </row>
        <row r="1098">
          <cell r="C1098" t="str">
            <v>Homeowners</v>
          </cell>
          <cell r="E1098">
            <v>41332</v>
          </cell>
          <cell r="F1098">
            <v>41369</v>
          </cell>
          <cell r="G1098">
            <v>42832</v>
          </cell>
          <cell r="H1098">
            <v>5286.3387347252155</v>
          </cell>
          <cell r="I1098">
            <v>0</v>
          </cell>
        </row>
        <row r="1099">
          <cell r="C1099" t="str">
            <v>Homeowners</v>
          </cell>
          <cell r="E1099">
            <v>41332</v>
          </cell>
          <cell r="F1099">
            <v>41661</v>
          </cell>
          <cell r="G1099">
            <v>41696</v>
          </cell>
          <cell r="H1099">
            <v>42446.880030435692</v>
          </cell>
          <cell r="I1099">
            <v>54395.71</v>
          </cell>
        </row>
        <row r="1100">
          <cell r="C1100" t="str">
            <v>Homeowners</v>
          </cell>
          <cell r="E1100">
            <v>41328</v>
          </cell>
          <cell r="F1100">
            <v>41556</v>
          </cell>
          <cell r="G1100">
            <v>41830</v>
          </cell>
          <cell r="H1100">
            <v>3272.4911630938213</v>
          </cell>
          <cell r="I1100">
            <v>4296.71</v>
          </cell>
        </row>
        <row r="1101">
          <cell r="C1101" t="str">
            <v>Homeowners</v>
          </cell>
          <cell r="E1101">
            <v>41331</v>
          </cell>
          <cell r="F1101">
            <v>41366</v>
          </cell>
          <cell r="G1101">
            <v>41410</v>
          </cell>
          <cell r="H1101">
            <v>4583.3505771811497</v>
          </cell>
          <cell r="I1101">
            <v>4583.3500000000004</v>
          </cell>
        </row>
        <row r="1102">
          <cell r="C1102" t="str">
            <v>Homeowners</v>
          </cell>
          <cell r="E1102">
            <v>41332</v>
          </cell>
          <cell r="F1102">
            <v>41558</v>
          </cell>
          <cell r="G1102">
            <v>42149</v>
          </cell>
          <cell r="H1102">
            <v>56223.00473320717</v>
          </cell>
          <cell r="I1102">
            <v>0</v>
          </cell>
        </row>
        <row r="1103">
          <cell r="C1103" t="str">
            <v>Homeowners</v>
          </cell>
          <cell r="E1103">
            <v>41323</v>
          </cell>
          <cell r="F1103">
            <v>41331</v>
          </cell>
          <cell r="G1103">
            <v>41542</v>
          </cell>
          <cell r="H1103">
            <v>6590.0315640400604</v>
          </cell>
          <cell r="I1103">
            <v>6590.03</v>
          </cell>
        </row>
        <row r="1104">
          <cell r="C1104" t="str">
            <v>Homeowners</v>
          </cell>
          <cell r="E1104">
            <v>41327</v>
          </cell>
          <cell r="F1104">
            <v>41629</v>
          </cell>
          <cell r="G1104">
            <v>41632</v>
          </cell>
          <cell r="H1104">
            <v>195822.80588971599</v>
          </cell>
          <cell r="I1104">
            <v>195822.81</v>
          </cell>
        </row>
        <row r="1105">
          <cell r="C1105" t="str">
            <v>Homeowners</v>
          </cell>
          <cell r="E1105">
            <v>41327</v>
          </cell>
          <cell r="F1105">
            <v>41345</v>
          </cell>
          <cell r="G1105">
            <v>41729</v>
          </cell>
          <cell r="H1105">
            <v>2633.923606587296</v>
          </cell>
          <cell r="I1105">
            <v>0</v>
          </cell>
        </row>
        <row r="1106">
          <cell r="C1106" t="str">
            <v>Homeowners</v>
          </cell>
          <cell r="E1106">
            <v>41313</v>
          </cell>
          <cell r="F1106">
            <v>41732</v>
          </cell>
          <cell r="G1106">
            <v>42489</v>
          </cell>
          <cell r="H1106">
            <v>18790.238031323872</v>
          </cell>
          <cell r="I1106">
            <v>43863.08</v>
          </cell>
        </row>
        <row r="1107">
          <cell r="C1107" t="str">
            <v>Homeowners</v>
          </cell>
          <cell r="E1107">
            <v>41319</v>
          </cell>
          <cell r="F1107">
            <v>41362</v>
          </cell>
          <cell r="G1107">
            <v>41975</v>
          </cell>
          <cell r="H1107">
            <v>27869.481337351535</v>
          </cell>
          <cell r="I1107">
            <v>34424.639999999999</v>
          </cell>
        </row>
        <row r="1108">
          <cell r="C1108" t="str">
            <v>Homeowners</v>
          </cell>
          <cell r="E1108">
            <v>41306</v>
          </cell>
          <cell r="F1108">
            <v>41343</v>
          </cell>
          <cell r="G1108">
            <v>43374</v>
          </cell>
          <cell r="H1108">
            <v>7078.9863152966454</v>
          </cell>
          <cell r="I1108">
            <v>21494.38</v>
          </cell>
        </row>
        <row r="1109">
          <cell r="C1109" t="str">
            <v>Homeowners</v>
          </cell>
          <cell r="E1109">
            <v>41330</v>
          </cell>
          <cell r="F1109">
            <v>41434</v>
          </cell>
          <cell r="G1109">
            <v>41528</v>
          </cell>
          <cell r="H1109">
            <v>21208.393349493199</v>
          </cell>
          <cell r="I1109">
            <v>21208.39</v>
          </cell>
        </row>
        <row r="1110">
          <cell r="C1110" t="str">
            <v>Homeowners</v>
          </cell>
          <cell r="E1110">
            <v>41317</v>
          </cell>
          <cell r="F1110">
            <v>41607</v>
          </cell>
          <cell r="G1110">
            <v>41927</v>
          </cell>
          <cell r="H1110">
            <v>4957.7036823603758</v>
          </cell>
          <cell r="I1110">
            <v>6357.54</v>
          </cell>
        </row>
        <row r="1111">
          <cell r="C1111" t="str">
            <v>Homeowners</v>
          </cell>
          <cell r="E1111">
            <v>41323</v>
          </cell>
          <cell r="F1111">
            <v>41541</v>
          </cell>
          <cell r="G1111">
            <v>41795</v>
          </cell>
          <cell r="H1111">
            <v>101755.97764782701</v>
          </cell>
          <cell r="I1111">
            <v>0</v>
          </cell>
        </row>
        <row r="1112">
          <cell r="C1112" t="str">
            <v>Homeowners</v>
          </cell>
          <cell r="E1112">
            <v>41307</v>
          </cell>
          <cell r="F1112">
            <v>41795</v>
          </cell>
          <cell r="G1112">
            <v>42410</v>
          </cell>
          <cell r="H1112">
            <v>9715.5160067532124</v>
          </cell>
          <cell r="I1112">
            <v>30988.41</v>
          </cell>
        </row>
        <row r="1113">
          <cell r="C1113" t="str">
            <v>Homeowners</v>
          </cell>
          <cell r="E1113">
            <v>41354</v>
          </cell>
          <cell r="F1113">
            <v>41459</v>
          </cell>
          <cell r="G1113">
            <v>41880</v>
          </cell>
          <cell r="H1113">
            <v>12296.431139324539</v>
          </cell>
          <cell r="I1113">
            <v>0</v>
          </cell>
        </row>
        <row r="1114">
          <cell r="C1114" t="str">
            <v>Homeowners</v>
          </cell>
          <cell r="E1114">
            <v>41351</v>
          </cell>
          <cell r="F1114">
            <v>41365</v>
          </cell>
          <cell r="G1114">
            <v>41857</v>
          </cell>
          <cell r="H1114">
            <v>11060.682127377129</v>
          </cell>
          <cell r="I1114">
            <v>15475.74</v>
          </cell>
        </row>
        <row r="1115">
          <cell r="C1115" t="str">
            <v>Homeowners</v>
          </cell>
          <cell r="E1115">
            <v>41355</v>
          </cell>
          <cell r="F1115">
            <v>41422</v>
          </cell>
          <cell r="G1115">
            <v>42388</v>
          </cell>
          <cell r="H1115">
            <v>42179.92193365797</v>
          </cell>
          <cell r="I1115">
            <v>84464.57</v>
          </cell>
        </row>
        <row r="1116">
          <cell r="C1116" t="str">
            <v>Homeowners</v>
          </cell>
          <cell r="E1116">
            <v>41359</v>
          </cell>
          <cell r="F1116">
            <v>41384</v>
          </cell>
          <cell r="G1116">
            <v>41807</v>
          </cell>
          <cell r="H1116">
            <v>18745.166152589954</v>
          </cell>
          <cell r="I1116">
            <v>25868.5</v>
          </cell>
        </row>
        <row r="1117">
          <cell r="C1117" t="str">
            <v>Homeowners</v>
          </cell>
          <cell r="E1117">
            <v>41360</v>
          </cell>
          <cell r="F1117">
            <v>41445</v>
          </cell>
          <cell r="G1117">
            <v>41587</v>
          </cell>
          <cell r="H1117">
            <v>2034.5300216304299</v>
          </cell>
          <cell r="I1117">
            <v>2034.53</v>
          </cell>
        </row>
        <row r="1118">
          <cell r="C1118" t="str">
            <v>Homeowners</v>
          </cell>
          <cell r="E1118">
            <v>41359</v>
          </cell>
          <cell r="F1118">
            <v>41510</v>
          </cell>
          <cell r="G1118">
            <v>42307</v>
          </cell>
          <cell r="H1118">
            <v>218247.98908943043</v>
          </cell>
          <cell r="I1118">
            <v>306189.24</v>
          </cell>
        </row>
        <row r="1119">
          <cell r="C1119" t="str">
            <v>Homeowners</v>
          </cell>
          <cell r="E1119">
            <v>41361</v>
          </cell>
          <cell r="F1119">
            <v>41363</v>
          </cell>
          <cell r="G1119">
            <v>41382</v>
          </cell>
          <cell r="H1119">
            <v>1551.55979623489</v>
          </cell>
          <cell r="I1119">
            <v>1551.56</v>
          </cell>
        </row>
        <row r="1120">
          <cell r="C1120" t="str">
            <v>Homeowners</v>
          </cell>
          <cell r="E1120">
            <v>41362</v>
          </cell>
          <cell r="F1120">
            <v>41485</v>
          </cell>
          <cell r="G1120">
            <v>41676</v>
          </cell>
          <cell r="H1120">
            <v>41117.62120227197</v>
          </cell>
          <cell r="I1120">
            <v>50923</v>
          </cell>
        </row>
        <row r="1121">
          <cell r="C1121" t="str">
            <v>Homeowners</v>
          </cell>
          <cell r="E1121">
            <v>41338</v>
          </cell>
          <cell r="F1121">
            <v>41353</v>
          </cell>
          <cell r="G1121">
            <v>42136</v>
          </cell>
          <cell r="H1121">
            <v>42276.489083172193</v>
          </cell>
          <cell r="I1121">
            <v>53510.79</v>
          </cell>
        </row>
        <row r="1122">
          <cell r="C1122" t="str">
            <v>Homeowners</v>
          </cell>
          <cell r="E1122">
            <v>41342</v>
          </cell>
          <cell r="F1122">
            <v>41451</v>
          </cell>
          <cell r="G1122">
            <v>41691</v>
          </cell>
          <cell r="H1122">
            <v>5452.5300928514844</v>
          </cell>
          <cell r="I1122">
            <v>6428.42</v>
          </cell>
        </row>
        <row r="1123">
          <cell r="C1123" t="str">
            <v>Homeowners</v>
          </cell>
          <cell r="E1123">
            <v>41357</v>
          </cell>
          <cell r="F1123">
            <v>41470</v>
          </cell>
          <cell r="G1123">
            <v>41649</v>
          </cell>
          <cell r="H1123">
            <v>5887.7649404664216</v>
          </cell>
          <cell r="I1123">
            <v>7009.74</v>
          </cell>
        </row>
        <row r="1124">
          <cell r="C1124" t="str">
            <v>Homeowners</v>
          </cell>
          <cell r="E1124">
            <v>41364</v>
          </cell>
          <cell r="F1124">
            <v>41496</v>
          </cell>
          <cell r="G1124">
            <v>42743</v>
          </cell>
          <cell r="H1124">
            <v>54119.614099478968</v>
          </cell>
          <cell r="I1124">
            <v>148315.78</v>
          </cell>
        </row>
        <row r="1125">
          <cell r="C1125" t="str">
            <v>Homeowners</v>
          </cell>
          <cell r="E1125">
            <v>41351</v>
          </cell>
          <cell r="F1125">
            <v>41618</v>
          </cell>
          <cell r="G1125">
            <v>42058</v>
          </cell>
          <cell r="H1125">
            <v>25390.912240160658</v>
          </cell>
          <cell r="I1125">
            <v>39197.99</v>
          </cell>
        </row>
        <row r="1126">
          <cell r="C1126" t="str">
            <v>Homeowners</v>
          </cell>
          <cell r="E1126">
            <v>41359</v>
          </cell>
          <cell r="F1126">
            <v>41652</v>
          </cell>
          <cell r="G1126">
            <v>41907</v>
          </cell>
          <cell r="H1126">
            <v>46696.901184803173</v>
          </cell>
          <cell r="I1126">
            <v>59612.66</v>
          </cell>
        </row>
        <row r="1127">
          <cell r="C1127" t="str">
            <v>Homeowners</v>
          </cell>
          <cell r="E1127">
            <v>41344</v>
          </cell>
          <cell r="F1127">
            <v>41393</v>
          </cell>
          <cell r="G1127">
            <v>41497</v>
          </cell>
          <cell r="H1127">
            <v>266855.49454864301</v>
          </cell>
          <cell r="I1127">
            <v>266855.49</v>
          </cell>
        </row>
        <row r="1128">
          <cell r="C1128" t="str">
            <v>Homeowners</v>
          </cell>
          <cell r="E1128">
            <v>41340</v>
          </cell>
          <cell r="F1128">
            <v>41522</v>
          </cell>
          <cell r="G1128">
            <v>43116</v>
          </cell>
          <cell r="H1128">
            <v>14907.87144554073</v>
          </cell>
          <cell r="I1128">
            <v>36797.64</v>
          </cell>
        </row>
        <row r="1129">
          <cell r="C1129" t="str">
            <v>Homeowners</v>
          </cell>
          <cell r="E1129">
            <v>41350</v>
          </cell>
          <cell r="F1129">
            <v>41603</v>
          </cell>
          <cell r="G1129">
            <v>41875</v>
          </cell>
          <cell r="H1129">
            <v>193623.83492338119</v>
          </cell>
          <cell r="I1129">
            <v>235316.09</v>
          </cell>
        </row>
        <row r="1130">
          <cell r="C1130" t="str">
            <v>Homeowners</v>
          </cell>
          <cell r="E1130">
            <v>41353</v>
          </cell>
          <cell r="F1130">
            <v>41652</v>
          </cell>
          <cell r="G1130">
            <v>41809</v>
          </cell>
          <cell r="H1130">
            <v>11200.219217852828</v>
          </cell>
          <cell r="I1130">
            <v>15378.24</v>
          </cell>
        </row>
        <row r="1131">
          <cell r="C1131" t="str">
            <v>Homeowners</v>
          </cell>
          <cell r="E1131">
            <v>41335</v>
          </cell>
          <cell r="F1131">
            <v>41467</v>
          </cell>
          <cell r="G1131">
            <v>42160</v>
          </cell>
          <cell r="H1131">
            <v>4532.2108586338463</v>
          </cell>
          <cell r="I1131">
            <v>0</v>
          </cell>
        </row>
        <row r="1132">
          <cell r="C1132" t="str">
            <v>Homeowners</v>
          </cell>
          <cell r="E1132">
            <v>41355</v>
          </cell>
          <cell r="F1132">
            <v>41495</v>
          </cell>
          <cell r="G1132">
            <v>41539</v>
          </cell>
          <cell r="H1132">
            <v>2368.5700581496299</v>
          </cell>
          <cell r="I1132">
            <v>2368.5700000000002</v>
          </cell>
        </row>
        <row r="1133">
          <cell r="C1133" t="str">
            <v>Homeowners</v>
          </cell>
          <cell r="E1133">
            <v>41343</v>
          </cell>
          <cell r="F1133">
            <v>41415</v>
          </cell>
          <cell r="G1133">
            <v>41423</v>
          </cell>
          <cell r="H1133">
            <v>39156.177865763202</v>
          </cell>
          <cell r="I1133">
            <v>39156.18</v>
          </cell>
        </row>
        <row r="1134">
          <cell r="C1134" t="str">
            <v>Homeowners</v>
          </cell>
          <cell r="E1134">
            <v>41339</v>
          </cell>
          <cell r="F1134">
            <v>41403</v>
          </cell>
          <cell r="G1134">
            <v>41749</v>
          </cell>
          <cell r="H1134">
            <v>24625.241872686624</v>
          </cell>
          <cell r="I1134">
            <v>31992.22</v>
          </cell>
        </row>
        <row r="1135">
          <cell r="C1135" t="str">
            <v>Homeowners</v>
          </cell>
          <cell r="E1135">
            <v>41353</v>
          </cell>
          <cell r="F1135">
            <v>41437</v>
          </cell>
          <cell r="G1135">
            <v>41554</v>
          </cell>
          <cell r="H1135">
            <v>2557.2595890276002</v>
          </cell>
          <cell r="I1135">
            <v>2557.2600000000002</v>
          </cell>
        </row>
        <row r="1136">
          <cell r="C1136" t="str">
            <v>Homeowners</v>
          </cell>
          <cell r="E1136">
            <v>41360</v>
          </cell>
          <cell r="F1136">
            <v>41513</v>
          </cell>
          <cell r="G1136">
            <v>41814</v>
          </cell>
          <cell r="H1136">
            <v>70832.378308943022</v>
          </cell>
          <cell r="I1136">
            <v>0</v>
          </cell>
        </row>
        <row r="1137">
          <cell r="C1137" t="str">
            <v>Homeowners</v>
          </cell>
          <cell r="E1137">
            <v>41337</v>
          </cell>
          <cell r="F1137">
            <v>41439</v>
          </cell>
          <cell r="G1137">
            <v>42198</v>
          </cell>
          <cell r="H1137">
            <v>1088.0545658970316</v>
          </cell>
          <cell r="I1137">
            <v>0</v>
          </cell>
        </row>
        <row r="1138">
          <cell r="C1138" t="str">
            <v>Homeowners</v>
          </cell>
          <cell r="E1138">
            <v>41340</v>
          </cell>
          <cell r="F1138">
            <v>41563</v>
          </cell>
          <cell r="G1138">
            <v>41995</v>
          </cell>
          <cell r="H1138">
            <v>54909.210379760538</v>
          </cell>
          <cell r="I1138">
            <v>72159.240000000005</v>
          </cell>
        </row>
        <row r="1139">
          <cell r="C1139" t="str">
            <v>Homeowners</v>
          </cell>
          <cell r="E1139">
            <v>41358</v>
          </cell>
          <cell r="F1139">
            <v>41403</v>
          </cell>
          <cell r="G1139">
            <v>41436</v>
          </cell>
          <cell r="H1139">
            <v>52984.697101636899</v>
          </cell>
          <cell r="I1139">
            <v>52984.7</v>
          </cell>
        </row>
        <row r="1140">
          <cell r="C1140" t="str">
            <v>Homeowners</v>
          </cell>
          <cell r="E1140">
            <v>41345</v>
          </cell>
          <cell r="F1140">
            <v>41490</v>
          </cell>
          <cell r="G1140">
            <v>42523</v>
          </cell>
          <cell r="H1140">
            <v>39422.443321507737</v>
          </cell>
          <cell r="I1140">
            <v>0</v>
          </cell>
        </row>
        <row r="1141">
          <cell r="C1141" t="str">
            <v>Homeowners</v>
          </cell>
          <cell r="E1141">
            <v>41343</v>
          </cell>
          <cell r="F1141">
            <v>41665</v>
          </cell>
          <cell r="G1141">
            <v>42031</v>
          </cell>
          <cell r="H1141">
            <v>19631.353346673637</v>
          </cell>
          <cell r="I1141">
            <v>25687.74</v>
          </cell>
        </row>
        <row r="1142">
          <cell r="C1142" t="str">
            <v>Homeowners</v>
          </cell>
          <cell r="E1142">
            <v>41359</v>
          </cell>
          <cell r="F1142">
            <v>41428</v>
          </cell>
          <cell r="G1142">
            <v>41898</v>
          </cell>
          <cell r="H1142">
            <v>3350.2923653336998</v>
          </cell>
          <cell r="I1142">
            <v>4596.2700000000004</v>
          </cell>
        </row>
        <row r="1143">
          <cell r="C1143" t="str">
            <v>Homeowners</v>
          </cell>
          <cell r="E1143">
            <v>41343</v>
          </cell>
          <cell r="F1143">
            <v>41428</v>
          </cell>
          <cell r="G1143">
            <v>43087</v>
          </cell>
          <cell r="H1143">
            <v>41975.787776154226</v>
          </cell>
          <cell r="I1143">
            <v>71683.41</v>
          </cell>
        </row>
        <row r="1144">
          <cell r="C1144" t="str">
            <v>Homeowners</v>
          </cell>
          <cell r="E1144">
            <v>41358</v>
          </cell>
          <cell r="F1144">
            <v>41433</v>
          </cell>
          <cell r="G1144">
            <v>43017</v>
          </cell>
          <cell r="H1144">
            <v>28176.084419371211</v>
          </cell>
          <cell r="I1144">
            <v>0</v>
          </cell>
        </row>
        <row r="1145">
          <cell r="C1145" t="str">
            <v>Homeowners</v>
          </cell>
          <cell r="E1145">
            <v>41345</v>
          </cell>
          <cell r="F1145">
            <v>41409</v>
          </cell>
          <cell r="G1145">
            <v>42030</v>
          </cell>
          <cell r="H1145">
            <v>9723.0684292532333</v>
          </cell>
          <cell r="I1145">
            <v>11954.37</v>
          </cell>
        </row>
        <row r="1146">
          <cell r="C1146" t="str">
            <v>Homeowners</v>
          </cell>
          <cell r="E1146">
            <v>41392</v>
          </cell>
          <cell r="F1146">
            <v>41444</v>
          </cell>
          <cell r="G1146">
            <v>41682</v>
          </cell>
          <cell r="H1146">
            <v>68065.688172359529</v>
          </cell>
          <cell r="I1146">
            <v>89019.46</v>
          </cell>
        </row>
        <row r="1147">
          <cell r="C1147" t="str">
            <v>Homeowners</v>
          </cell>
          <cell r="E1147">
            <v>41376</v>
          </cell>
          <cell r="F1147">
            <v>41395</v>
          </cell>
          <cell r="G1147">
            <v>41446</v>
          </cell>
          <cell r="H1147">
            <v>5538.4725511050301</v>
          </cell>
          <cell r="I1147">
            <v>5538.47</v>
          </cell>
        </row>
        <row r="1148">
          <cell r="C1148" t="str">
            <v>Homeowners</v>
          </cell>
          <cell r="E1148">
            <v>41379</v>
          </cell>
          <cell r="F1148">
            <v>41404</v>
          </cell>
          <cell r="G1148">
            <v>41637</v>
          </cell>
          <cell r="H1148">
            <v>3423.9433528336099</v>
          </cell>
          <cell r="I1148">
            <v>3423.94</v>
          </cell>
        </row>
        <row r="1149">
          <cell r="C1149" t="str">
            <v>Homeowners</v>
          </cell>
          <cell r="E1149">
            <v>41371</v>
          </cell>
          <cell r="F1149">
            <v>42168</v>
          </cell>
          <cell r="G1149">
            <v>42281</v>
          </cell>
          <cell r="H1149">
            <v>55134.437429262143</v>
          </cell>
          <cell r="I1149">
            <v>0</v>
          </cell>
        </row>
        <row r="1150">
          <cell r="C1150" t="str">
            <v>Homeowners</v>
          </cell>
          <cell r="E1150">
            <v>41384</v>
          </cell>
          <cell r="F1150">
            <v>41439</v>
          </cell>
          <cell r="G1150">
            <v>41489</v>
          </cell>
          <cell r="H1150">
            <v>94271.166239863407</v>
          </cell>
          <cell r="I1150">
            <v>94271.17</v>
          </cell>
        </row>
        <row r="1151">
          <cell r="C1151" t="str">
            <v>Homeowners</v>
          </cell>
          <cell r="E1151">
            <v>41375</v>
          </cell>
          <cell r="F1151">
            <v>41401</v>
          </cell>
          <cell r="G1151">
            <v>41805</v>
          </cell>
          <cell r="H1151">
            <v>107131.88466665374</v>
          </cell>
          <cell r="I1151">
            <v>136319.04000000001</v>
          </cell>
        </row>
        <row r="1152">
          <cell r="C1152" t="str">
            <v>Homeowners</v>
          </cell>
          <cell r="E1152">
            <v>41382</v>
          </cell>
          <cell r="F1152">
            <v>42256</v>
          </cell>
          <cell r="G1152">
            <v>42541</v>
          </cell>
          <cell r="H1152">
            <v>4511.9750549280943</v>
          </cell>
          <cell r="I1152">
            <v>9569.7000000000007</v>
          </cell>
        </row>
        <row r="1153">
          <cell r="C1153" t="str">
            <v>Homeowners</v>
          </cell>
          <cell r="E1153">
            <v>41391</v>
          </cell>
          <cell r="F1153">
            <v>41468</v>
          </cell>
          <cell r="G1153">
            <v>41721</v>
          </cell>
          <cell r="H1153">
            <v>15463.497333142128</v>
          </cell>
          <cell r="I1153">
            <v>19821.18</v>
          </cell>
        </row>
        <row r="1154">
          <cell r="C1154" t="str">
            <v>Homeowners</v>
          </cell>
          <cell r="E1154">
            <v>41389</v>
          </cell>
          <cell r="F1154">
            <v>41583</v>
          </cell>
          <cell r="G1154">
            <v>42425</v>
          </cell>
          <cell r="H1154">
            <v>11769.172117817494</v>
          </cell>
          <cell r="I1154">
            <v>26669.46</v>
          </cell>
        </row>
        <row r="1155">
          <cell r="C1155" t="str">
            <v>Homeowners</v>
          </cell>
          <cell r="E1155">
            <v>41366</v>
          </cell>
          <cell r="F1155">
            <v>41566</v>
          </cell>
          <cell r="G1155">
            <v>41870</v>
          </cell>
          <cell r="H1155">
            <v>157158.36068103937</v>
          </cell>
          <cell r="I1155">
            <v>200654.92</v>
          </cell>
        </row>
        <row r="1156">
          <cell r="C1156" t="str">
            <v>Homeowners</v>
          </cell>
          <cell r="E1156">
            <v>41386</v>
          </cell>
          <cell r="F1156">
            <v>41647</v>
          </cell>
          <cell r="G1156">
            <v>41883</v>
          </cell>
          <cell r="H1156">
            <v>13168.721701360886</v>
          </cell>
          <cell r="I1156">
            <v>0</v>
          </cell>
        </row>
        <row r="1157">
          <cell r="C1157" t="str">
            <v>Homeowners</v>
          </cell>
          <cell r="E1157">
            <v>41373</v>
          </cell>
          <cell r="F1157">
            <v>41736</v>
          </cell>
          <cell r="G1157">
            <v>42371</v>
          </cell>
          <cell r="H1157">
            <v>13812.320592776541</v>
          </cell>
          <cell r="I1157">
            <v>34116.519999999997</v>
          </cell>
        </row>
        <row r="1158">
          <cell r="C1158" t="str">
            <v>Homeowners</v>
          </cell>
          <cell r="E1158">
            <v>41370</v>
          </cell>
          <cell r="F1158">
            <v>41427</v>
          </cell>
          <cell r="G1158">
            <v>41585</v>
          </cell>
          <cell r="H1158">
            <v>36662.283525997504</v>
          </cell>
          <cell r="I1158">
            <v>36662.28</v>
          </cell>
        </row>
        <row r="1159">
          <cell r="C1159" t="str">
            <v>Homeowners</v>
          </cell>
          <cell r="E1159">
            <v>41374</v>
          </cell>
          <cell r="F1159">
            <v>41426</v>
          </cell>
          <cell r="G1159">
            <v>41642</v>
          </cell>
          <cell r="H1159">
            <v>26659.541026670257</v>
          </cell>
          <cell r="I1159">
            <v>38134.71</v>
          </cell>
        </row>
        <row r="1160">
          <cell r="C1160" t="str">
            <v>Homeowners</v>
          </cell>
          <cell r="E1160">
            <v>41381</v>
          </cell>
          <cell r="F1160">
            <v>41826</v>
          </cell>
          <cell r="G1160">
            <v>42329</v>
          </cell>
          <cell r="H1160">
            <v>32055.930781402625</v>
          </cell>
          <cell r="I1160">
            <v>40364.35</v>
          </cell>
        </row>
        <row r="1161">
          <cell r="C1161" t="str">
            <v>Homeowners</v>
          </cell>
          <cell r="E1161">
            <v>41386</v>
          </cell>
          <cell r="F1161">
            <v>41411</v>
          </cell>
          <cell r="G1161">
            <v>41500</v>
          </cell>
          <cell r="H1161">
            <v>15671.5320863364</v>
          </cell>
          <cell r="I1161">
            <v>15671.53</v>
          </cell>
        </row>
        <row r="1162">
          <cell r="C1162" t="str">
            <v>Homeowners</v>
          </cell>
          <cell r="E1162">
            <v>41388</v>
          </cell>
          <cell r="F1162">
            <v>41417</v>
          </cell>
          <cell r="G1162">
            <v>41510</v>
          </cell>
          <cell r="H1162">
            <v>15668.0126572956</v>
          </cell>
          <cell r="I1162">
            <v>15668.01</v>
          </cell>
        </row>
        <row r="1163">
          <cell r="C1163" t="str">
            <v>Homeowners</v>
          </cell>
          <cell r="E1163">
            <v>41372</v>
          </cell>
          <cell r="F1163">
            <v>41377</v>
          </cell>
          <cell r="G1163">
            <v>41552</v>
          </cell>
          <cell r="H1163">
            <v>30351.378412473601</v>
          </cell>
          <cell r="I1163">
            <v>30351.38</v>
          </cell>
        </row>
        <row r="1164">
          <cell r="C1164" t="str">
            <v>Homeowners</v>
          </cell>
          <cell r="E1164">
            <v>41373</v>
          </cell>
          <cell r="F1164">
            <v>41446</v>
          </cell>
          <cell r="G1164">
            <v>41722</v>
          </cell>
          <cell r="H1164">
            <v>28822.368126264741</v>
          </cell>
          <cell r="I1164">
            <v>32622.35</v>
          </cell>
        </row>
        <row r="1165">
          <cell r="C1165" t="str">
            <v>Homeowners</v>
          </cell>
          <cell r="E1165">
            <v>41382</v>
          </cell>
          <cell r="F1165">
            <v>41510</v>
          </cell>
          <cell r="G1165">
            <v>41746</v>
          </cell>
          <cell r="H1165">
            <v>69924.83198092191</v>
          </cell>
          <cell r="I1165">
            <v>84524.19</v>
          </cell>
        </row>
        <row r="1166">
          <cell r="C1166" t="str">
            <v>Homeowners</v>
          </cell>
          <cell r="E1166">
            <v>41389</v>
          </cell>
          <cell r="F1166">
            <v>41489</v>
          </cell>
          <cell r="G1166">
            <v>41747</v>
          </cell>
          <cell r="H1166">
            <v>55424.290289191733</v>
          </cell>
          <cell r="I1166">
            <v>76234.399999999994</v>
          </cell>
        </row>
        <row r="1167">
          <cell r="C1167" t="str">
            <v>Homeowners</v>
          </cell>
          <cell r="E1167">
            <v>41367</v>
          </cell>
          <cell r="F1167">
            <v>41403</v>
          </cell>
          <cell r="G1167">
            <v>41545</v>
          </cell>
          <cell r="H1167">
            <v>29626.664138333599</v>
          </cell>
          <cell r="I1167">
            <v>29626.66</v>
          </cell>
        </row>
        <row r="1168">
          <cell r="C1168" t="str">
            <v>Homeowners</v>
          </cell>
          <cell r="E1168">
            <v>41386</v>
          </cell>
          <cell r="F1168">
            <v>41591</v>
          </cell>
          <cell r="G1168">
            <v>41669</v>
          </cell>
          <cell r="H1168">
            <v>19568.896370469491</v>
          </cell>
          <cell r="I1168">
            <v>23857.68</v>
          </cell>
        </row>
        <row r="1169">
          <cell r="C1169" t="str">
            <v>Homeowners</v>
          </cell>
          <cell r="E1169">
            <v>41377</v>
          </cell>
          <cell r="F1169">
            <v>41470</v>
          </cell>
          <cell r="G1169">
            <v>41531</v>
          </cell>
          <cell r="H1169">
            <v>50377.999785012304</v>
          </cell>
          <cell r="I1169">
            <v>50378</v>
          </cell>
        </row>
        <row r="1170">
          <cell r="C1170" t="str">
            <v>Homeowners</v>
          </cell>
          <cell r="E1170">
            <v>41382</v>
          </cell>
          <cell r="F1170">
            <v>41621</v>
          </cell>
          <cell r="G1170">
            <v>42071</v>
          </cell>
          <cell r="H1170">
            <v>1748.1358707516611</v>
          </cell>
          <cell r="I1170">
            <v>0</v>
          </cell>
        </row>
        <row r="1171">
          <cell r="C1171" t="str">
            <v>Homeowners</v>
          </cell>
          <cell r="E1171">
            <v>41374</v>
          </cell>
          <cell r="F1171">
            <v>41665</v>
          </cell>
          <cell r="G1171">
            <v>41687</v>
          </cell>
          <cell r="H1171">
            <v>10816.19315324667</v>
          </cell>
          <cell r="I1171">
            <v>13729.43</v>
          </cell>
        </row>
        <row r="1172">
          <cell r="C1172" t="str">
            <v>Homeowners</v>
          </cell>
          <cell r="E1172">
            <v>41374</v>
          </cell>
          <cell r="F1172">
            <v>41497</v>
          </cell>
          <cell r="G1172">
            <v>41672</v>
          </cell>
          <cell r="H1172">
            <v>37803.641350828824</v>
          </cell>
          <cell r="I1172">
            <v>58221.599999999999</v>
          </cell>
        </row>
        <row r="1173">
          <cell r="C1173" t="str">
            <v>Homeowners</v>
          </cell>
          <cell r="E1173">
            <v>41384</v>
          </cell>
          <cell r="F1173">
            <v>41417</v>
          </cell>
          <cell r="G1173">
            <v>41992</v>
          </cell>
          <cell r="H1173">
            <v>37033.225154354121</v>
          </cell>
          <cell r="I1173">
            <v>50949.52</v>
          </cell>
        </row>
        <row r="1174">
          <cell r="C1174" t="str">
            <v>Homeowners</v>
          </cell>
          <cell r="E1174">
            <v>41387</v>
          </cell>
          <cell r="F1174">
            <v>41389</v>
          </cell>
          <cell r="G1174">
            <v>41424</v>
          </cell>
          <cell r="H1174">
            <v>58559.417820038398</v>
          </cell>
          <cell r="I1174">
            <v>58559.42</v>
          </cell>
        </row>
        <row r="1175">
          <cell r="C1175" t="str">
            <v>Homeowners</v>
          </cell>
          <cell r="E1175">
            <v>41410</v>
          </cell>
          <cell r="F1175">
            <v>41906</v>
          </cell>
          <cell r="G1175">
            <v>41949</v>
          </cell>
          <cell r="H1175">
            <v>84599.41075341063</v>
          </cell>
          <cell r="I1175">
            <v>118355.96</v>
          </cell>
        </row>
        <row r="1176">
          <cell r="C1176" t="str">
            <v>Homeowners</v>
          </cell>
          <cell r="E1176">
            <v>41413</v>
          </cell>
          <cell r="F1176">
            <v>41984</v>
          </cell>
          <cell r="G1176">
            <v>42280</v>
          </cell>
          <cell r="H1176">
            <v>73573.925118259052</v>
          </cell>
          <cell r="I1176">
            <v>0</v>
          </cell>
        </row>
        <row r="1177">
          <cell r="C1177" t="str">
            <v>Homeowners</v>
          </cell>
          <cell r="E1177">
            <v>41415</v>
          </cell>
          <cell r="F1177">
            <v>41547</v>
          </cell>
          <cell r="G1177">
            <v>42189</v>
          </cell>
          <cell r="H1177">
            <v>13613.233645755345</v>
          </cell>
          <cell r="I1177">
            <v>0</v>
          </cell>
        </row>
        <row r="1178">
          <cell r="C1178" t="str">
            <v>Homeowners</v>
          </cell>
          <cell r="E1178">
            <v>41401</v>
          </cell>
          <cell r="F1178">
            <v>41701</v>
          </cell>
          <cell r="G1178">
            <v>41947</v>
          </cell>
          <cell r="H1178">
            <v>104334.9022019418</v>
          </cell>
          <cell r="I1178">
            <v>151140.01999999999</v>
          </cell>
        </row>
        <row r="1179">
          <cell r="C1179" t="str">
            <v>Homeowners</v>
          </cell>
          <cell r="E1179">
            <v>41397</v>
          </cell>
          <cell r="F1179">
            <v>41582</v>
          </cell>
          <cell r="G1179">
            <v>41754</v>
          </cell>
          <cell r="H1179">
            <v>29155.031207849574</v>
          </cell>
          <cell r="I1179">
            <v>35907.78</v>
          </cell>
        </row>
        <row r="1180">
          <cell r="C1180" t="str">
            <v>Homeowners</v>
          </cell>
          <cell r="E1180">
            <v>41416</v>
          </cell>
          <cell r="F1180">
            <v>41626</v>
          </cell>
          <cell r="G1180">
            <v>42173</v>
          </cell>
          <cell r="H1180">
            <v>72048.232530118839</v>
          </cell>
          <cell r="I1180">
            <v>0</v>
          </cell>
        </row>
        <row r="1181">
          <cell r="C1181" t="str">
            <v>Homeowners</v>
          </cell>
          <cell r="E1181">
            <v>41401</v>
          </cell>
          <cell r="F1181">
            <v>41405</v>
          </cell>
          <cell r="G1181" t="str">
            <v>NA</v>
          </cell>
          <cell r="H1181">
            <v>12938.372058198731</v>
          </cell>
          <cell r="I1181" t="str">
            <v>NA</v>
          </cell>
        </row>
        <row r="1182">
          <cell r="C1182" t="str">
            <v>Homeowners</v>
          </cell>
          <cell r="E1182">
            <v>41422</v>
          </cell>
          <cell r="F1182">
            <v>41458</v>
          </cell>
          <cell r="G1182">
            <v>41632</v>
          </cell>
          <cell r="H1182">
            <v>20701.589763872998</v>
          </cell>
          <cell r="I1182">
            <v>20701.59</v>
          </cell>
        </row>
        <row r="1183">
          <cell r="C1183" t="str">
            <v>Homeowners</v>
          </cell>
          <cell r="E1183">
            <v>41424</v>
          </cell>
          <cell r="F1183">
            <v>41560</v>
          </cell>
          <cell r="G1183">
            <v>42005</v>
          </cell>
          <cell r="H1183">
            <v>26323.321036983656</v>
          </cell>
          <cell r="I1183">
            <v>34996.11</v>
          </cell>
        </row>
        <row r="1184">
          <cell r="C1184" t="str">
            <v>Homeowners</v>
          </cell>
          <cell r="E1184">
            <v>41424</v>
          </cell>
          <cell r="F1184">
            <v>41621</v>
          </cell>
          <cell r="G1184">
            <v>41804</v>
          </cell>
          <cell r="H1184">
            <v>60259.565787041509</v>
          </cell>
          <cell r="I1184">
            <v>75933</v>
          </cell>
        </row>
        <row r="1185">
          <cell r="C1185" t="str">
            <v>Homeowners</v>
          </cell>
          <cell r="E1185">
            <v>41404</v>
          </cell>
          <cell r="F1185">
            <v>41427</v>
          </cell>
          <cell r="G1185">
            <v>41436</v>
          </cell>
          <cell r="H1185">
            <v>51340.877575920102</v>
          </cell>
          <cell r="I1185">
            <v>51340.88</v>
          </cell>
        </row>
        <row r="1186">
          <cell r="C1186" t="str">
            <v>Homeowners</v>
          </cell>
          <cell r="E1186">
            <v>41401</v>
          </cell>
          <cell r="F1186">
            <v>41475</v>
          </cell>
          <cell r="G1186">
            <v>42097</v>
          </cell>
          <cell r="H1186">
            <v>30792.772673216339</v>
          </cell>
          <cell r="I1186">
            <v>42115.71</v>
          </cell>
        </row>
        <row r="1187">
          <cell r="C1187" t="str">
            <v>Homeowners</v>
          </cell>
          <cell r="E1187">
            <v>41396</v>
          </cell>
          <cell r="F1187">
            <v>41548</v>
          </cell>
          <cell r="G1187">
            <v>41583</v>
          </cell>
          <cell r="H1187">
            <v>33805.784290287003</v>
          </cell>
          <cell r="I1187">
            <v>33805.78</v>
          </cell>
        </row>
        <row r="1188">
          <cell r="C1188" t="str">
            <v>Homeowners</v>
          </cell>
          <cell r="E1188">
            <v>41421</v>
          </cell>
          <cell r="F1188">
            <v>41696</v>
          </cell>
          <cell r="G1188">
            <v>41825</v>
          </cell>
          <cell r="H1188">
            <v>9057.4114871110942</v>
          </cell>
          <cell r="I1188">
            <v>11206.03</v>
          </cell>
        </row>
        <row r="1189">
          <cell r="C1189" t="str">
            <v>Homeowners</v>
          </cell>
          <cell r="E1189">
            <v>41415</v>
          </cell>
          <cell r="F1189">
            <v>41697</v>
          </cell>
          <cell r="G1189">
            <v>41939</v>
          </cell>
          <cell r="H1189">
            <v>53969.333091543587</v>
          </cell>
          <cell r="I1189">
            <v>64083.27</v>
          </cell>
        </row>
        <row r="1190">
          <cell r="C1190" t="str">
            <v>Homeowners</v>
          </cell>
          <cell r="E1190">
            <v>41410</v>
          </cell>
          <cell r="F1190">
            <v>41437</v>
          </cell>
          <cell r="G1190">
            <v>41802</v>
          </cell>
          <cell r="H1190">
            <v>45815.124787645458</v>
          </cell>
          <cell r="I1190">
            <v>55571.21</v>
          </cell>
        </row>
        <row r="1191">
          <cell r="C1191" t="str">
            <v>Homeowners</v>
          </cell>
          <cell r="E1191">
            <v>41403</v>
          </cell>
          <cell r="F1191">
            <v>41965</v>
          </cell>
          <cell r="G1191">
            <v>42335</v>
          </cell>
          <cell r="H1191">
            <v>72191.650701999184</v>
          </cell>
          <cell r="I1191">
            <v>103699.94</v>
          </cell>
        </row>
        <row r="1192">
          <cell r="C1192" t="str">
            <v>Homeowners</v>
          </cell>
          <cell r="E1192">
            <v>41413</v>
          </cell>
          <cell r="F1192">
            <v>41642</v>
          </cell>
          <cell r="G1192">
            <v>42561</v>
          </cell>
          <cell r="H1192">
            <v>53393.029586174431</v>
          </cell>
          <cell r="I1192">
            <v>60920.04</v>
          </cell>
        </row>
        <row r="1193">
          <cell r="C1193" t="str">
            <v>Homeowners</v>
          </cell>
          <cell r="E1193">
            <v>41425</v>
          </cell>
          <cell r="F1193">
            <v>41600</v>
          </cell>
          <cell r="G1193">
            <v>41614</v>
          </cell>
          <cell r="H1193">
            <v>29888.0368529019</v>
          </cell>
          <cell r="I1193">
            <v>29888.04</v>
          </cell>
        </row>
        <row r="1194">
          <cell r="C1194" t="str">
            <v>Homeowners</v>
          </cell>
          <cell r="E1194">
            <v>41413</v>
          </cell>
          <cell r="F1194">
            <v>41455</v>
          </cell>
          <cell r="G1194">
            <v>42370</v>
          </cell>
          <cell r="H1194">
            <v>4648.4942749550446</v>
          </cell>
          <cell r="I1194">
            <v>7647.32</v>
          </cell>
        </row>
        <row r="1195">
          <cell r="C1195" t="str">
            <v>Homeowners</v>
          </cell>
          <cell r="E1195">
            <v>41405</v>
          </cell>
          <cell r="F1195">
            <v>41415</v>
          </cell>
          <cell r="G1195">
            <v>41473</v>
          </cell>
          <cell r="H1195">
            <v>39280.947105127598</v>
          </cell>
          <cell r="I1195">
            <v>39280.949999999997</v>
          </cell>
        </row>
        <row r="1196">
          <cell r="C1196" t="str">
            <v>Homeowners</v>
          </cell>
          <cell r="E1196">
            <v>41424</v>
          </cell>
          <cell r="F1196">
            <v>41469</v>
          </cell>
          <cell r="G1196">
            <v>41471</v>
          </cell>
          <cell r="H1196">
            <v>28609.628428789099</v>
          </cell>
          <cell r="I1196">
            <v>28609.63</v>
          </cell>
        </row>
        <row r="1197">
          <cell r="C1197" t="str">
            <v>Homeowners</v>
          </cell>
          <cell r="E1197">
            <v>41414</v>
          </cell>
          <cell r="F1197">
            <v>41512</v>
          </cell>
          <cell r="G1197">
            <v>42758</v>
          </cell>
          <cell r="H1197">
            <v>23355.936450920693</v>
          </cell>
          <cell r="I1197">
            <v>30424</v>
          </cell>
        </row>
        <row r="1198">
          <cell r="C1198" t="str">
            <v>Homeowners</v>
          </cell>
          <cell r="E1198">
            <v>41411</v>
          </cell>
          <cell r="F1198">
            <v>41509</v>
          </cell>
          <cell r="G1198">
            <v>41710</v>
          </cell>
          <cell r="H1198">
            <v>66972.176605179004</v>
          </cell>
          <cell r="I1198">
            <v>81852.100000000006</v>
          </cell>
        </row>
        <row r="1199">
          <cell r="C1199" t="str">
            <v>Homeowners</v>
          </cell>
          <cell r="E1199">
            <v>41397</v>
          </cell>
          <cell r="F1199">
            <v>41465</v>
          </cell>
          <cell r="G1199">
            <v>41571</v>
          </cell>
          <cell r="H1199">
            <v>56247.372301761599</v>
          </cell>
          <cell r="I1199">
            <v>56247.37</v>
          </cell>
        </row>
        <row r="1200">
          <cell r="C1200" t="str">
            <v>Homeowners</v>
          </cell>
          <cell r="E1200">
            <v>41401</v>
          </cell>
          <cell r="F1200">
            <v>41530</v>
          </cell>
          <cell r="G1200">
            <v>41626</v>
          </cell>
          <cell r="H1200">
            <v>7895.8040556342803</v>
          </cell>
          <cell r="I1200">
            <v>7895.8</v>
          </cell>
        </row>
        <row r="1201">
          <cell r="C1201" t="str">
            <v>Homeowners</v>
          </cell>
          <cell r="E1201">
            <v>41424</v>
          </cell>
          <cell r="F1201">
            <v>41484</v>
          </cell>
          <cell r="G1201">
            <v>41507</v>
          </cell>
          <cell r="H1201">
            <v>117402.97694341899</v>
          </cell>
          <cell r="I1201">
            <v>117402.98</v>
          </cell>
        </row>
        <row r="1202">
          <cell r="C1202" t="str">
            <v>Homeowners</v>
          </cell>
          <cell r="E1202">
            <v>41422</v>
          </cell>
          <cell r="F1202">
            <v>41518</v>
          </cell>
          <cell r="G1202">
            <v>42298</v>
          </cell>
          <cell r="H1202">
            <v>20951.733045301735</v>
          </cell>
          <cell r="I1202">
            <v>26901.69</v>
          </cell>
        </row>
        <row r="1203">
          <cell r="C1203" t="str">
            <v>Homeowners</v>
          </cell>
          <cell r="E1203">
            <v>41425</v>
          </cell>
          <cell r="F1203">
            <v>41626</v>
          </cell>
          <cell r="G1203">
            <v>41884</v>
          </cell>
          <cell r="H1203">
            <v>24269.242005570479</v>
          </cell>
          <cell r="I1203">
            <v>0</v>
          </cell>
        </row>
        <row r="1204">
          <cell r="C1204" t="str">
            <v>Homeowners</v>
          </cell>
          <cell r="E1204">
            <v>41407</v>
          </cell>
          <cell r="F1204">
            <v>41689</v>
          </cell>
          <cell r="G1204">
            <v>41699</v>
          </cell>
          <cell r="H1204">
            <v>60325.303654413256</v>
          </cell>
          <cell r="I1204">
            <v>78314.98</v>
          </cell>
        </row>
        <row r="1205">
          <cell r="C1205" t="str">
            <v>Homeowners</v>
          </cell>
          <cell r="E1205">
            <v>41402</v>
          </cell>
          <cell r="F1205">
            <v>41432</v>
          </cell>
          <cell r="G1205">
            <v>41653</v>
          </cell>
          <cell r="H1205">
            <v>7394.180532485273</v>
          </cell>
          <cell r="I1205">
            <v>10010.61</v>
          </cell>
        </row>
        <row r="1206">
          <cell r="C1206" t="str">
            <v>Homeowners</v>
          </cell>
          <cell r="E1206">
            <v>41403</v>
          </cell>
          <cell r="F1206">
            <v>41695</v>
          </cell>
          <cell r="G1206">
            <v>42232</v>
          </cell>
          <cell r="H1206">
            <v>5544.8536607177439</v>
          </cell>
          <cell r="I1206">
            <v>8013.29</v>
          </cell>
        </row>
        <row r="1207">
          <cell r="C1207" t="str">
            <v>Homeowners</v>
          </cell>
          <cell r="E1207">
            <v>41420</v>
          </cell>
          <cell r="F1207">
            <v>41571</v>
          </cell>
          <cell r="G1207">
            <v>42455</v>
          </cell>
          <cell r="H1207">
            <v>30575.490178704051</v>
          </cell>
          <cell r="I1207">
            <v>38032.519999999997</v>
          </cell>
        </row>
        <row r="1208">
          <cell r="C1208" t="str">
            <v>Homeowners</v>
          </cell>
          <cell r="E1208">
            <v>41402</v>
          </cell>
          <cell r="F1208">
            <v>41619</v>
          </cell>
          <cell r="G1208">
            <v>41936</v>
          </cell>
          <cell r="H1208">
            <v>57992.731321038198</v>
          </cell>
          <cell r="I1208">
            <v>73579.42</v>
          </cell>
        </row>
        <row r="1209">
          <cell r="C1209" t="str">
            <v>Homeowners</v>
          </cell>
          <cell r="E1209">
            <v>41421</v>
          </cell>
          <cell r="F1209">
            <v>41593</v>
          </cell>
          <cell r="G1209">
            <v>42704</v>
          </cell>
          <cell r="H1209">
            <v>23985.586662441307</v>
          </cell>
          <cell r="I1209">
            <v>49377.9</v>
          </cell>
        </row>
        <row r="1210">
          <cell r="C1210" t="str">
            <v>Homeowners</v>
          </cell>
          <cell r="E1210">
            <v>41412</v>
          </cell>
          <cell r="F1210">
            <v>41530</v>
          </cell>
          <cell r="G1210">
            <v>42292</v>
          </cell>
          <cell r="H1210">
            <v>32246.538430509328</v>
          </cell>
          <cell r="I1210">
            <v>0</v>
          </cell>
        </row>
        <row r="1211">
          <cell r="C1211" t="str">
            <v>Homeowners</v>
          </cell>
          <cell r="E1211">
            <v>41423</v>
          </cell>
          <cell r="F1211">
            <v>41844</v>
          </cell>
          <cell r="G1211">
            <v>42163</v>
          </cell>
          <cell r="H1211">
            <v>119383.91921423543</v>
          </cell>
          <cell r="I1211">
            <v>155019.44</v>
          </cell>
        </row>
        <row r="1212">
          <cell r="C1212" t="str">
            <v>Homeowners</v>
          </cell>
          <cell r="E1212">
            <v>41416</v>
          </cell>
          <cell r="F1212">
            <v>41473</v>
          </cell>
          <cell r="G1212">
            <v>42468</v>
          </cell>
          <cell r="H1212">
            <v>5675.9004320627082</v>
          </cell>
          <cell r="I1212">
            <v>8680.73</v>
          </cell>
        </row>
        <row r="1213">
          <cell r="C1213" t="str">
            <v>Homeowners</v>
          </cell>
          <cell r="E1213">
            <v>41410</v>
          </cell>
          <cell r="F1213">
            <v>41611</v>
          </cell>
          <cell r="G1213">
            <v>43875</v>
          </cell>
          <cell r="H1213">
            <v>25022.989254121847</v>
          </cell>
          <cell r="I1213">
            <v>64641.23</v>
          </cell>
        </row>
        <row r="1214">
          <cell r="C1214" t="str">
            <v>Homeowners</v>
          </cell>
          <cell r="E1214">
            <v>41450</v>
          </cell>
          <cell r="F1214">
            <v>41697</v>
          </cell>
          <cell r="G1214">
            <v>42265</v>
          </cell>
          <cell r="H1214">
            <v>4790.064381019014</v>
          </cell>
          <cell r="I1214">
            <v>0</v>
          </cell>
        </row>
        <row r="1215">
          <cell r="C1215" t="str">
            <v>Homeowners</v>
          </cell>
          <cell r="E1215">
            <v>41439</v>
          </cell>
          <cell r="F1215">
            <v>42006</v>
          </cell>
          <cell r="G1215">
            <v>42235</v>
          </cell>
          <cell r="H1215">
            <v>85834.342071902764</v>
          </cell>
          <cell r="I1215">
            <v>0</v>
          </cell>
        </row>
        <row r="1216">
          <cell r="C1216" t="str">
            <v>Homeowners</v>
          </cell>
          <cell r="E1216">
            <v>41448</v>
          </cell>
          <cell r="F1216">
            <v>41756</v>
          </cell>
          <cell r="G1216">
            <v>42041</v>
          </cell>
          <cell r="H1216">
            <v>40416.738757452018</v>
          </cell>
          <cell r="I1216">
            <v>63176.11</v>
          </cell>
        </row>
        <row r="1217">
          <cell r="C1217" t="str">
            <v>Homeowners</v>
          </cell>
          <cell r="E1217">
            <v>41427</v>
          </cell>
          <cell r="F1217">
            <v>41577</v>
          </cell>
          <cell r="G1217">
            <v>42671</v>
          </cell>
          <cell r="H1217">
            <v>32967.871696049289</v>
          </cell>
          <cell r="I1217">
            <v>0</v>
          </cell>
        </row>
        <row r="1218">
          <cell r="C1218" t="str">
            <v>Homeowners</v>
          </cell>
          <cell r="E1218">
            <v>41447</v>
          </cell>
          <cell r="F1218">
            <v>41645</v>
          </cell>
          <cell r="G1218">
            <v>41664</v>
          </cell>
          <cell r="H1218">
            <v>23857.345487734266</v>
          </cell>
          <cell r="I1218">
            <v>34303.370000000003</v>
          </cell>
        </row>
        <row r="1219">
          <cell r="C1219" t="str">
            <v>Homeowners</v>
          </cell>
          <cell r="E1219">
            <v>41440</v>
          </cell>
          <cell r="F1219">
            <v>41624</v>
          </cell>
          <cell r="G1219">
            <v>42003</v>
          </cell>
          <cell r="H1219">
            <v>58820.79234901919</v>
          </cell>
          <cell r="I1219">
            <v>68525.56</v>
          </cell>
        </row>
        <row r="1220">
          <cell r="C1220" t="str">
            <v>Homeowners</v>
          </cell>
          <cell r="E1220">
            <v>41445</v>
          </cell>
          <cell r="F1220">
            <v>41628</v>
          </cell>
          <cell r="G1220">
            <v>41825</v>
          </cell>
          <cell r="H1220">
            <v>55241.449809344638</v>
          </cell>
          <cell r="I1220">
            <v>0</v>
          </cell>
        </row>
        <row r="1221">
          <cell r="C1221" t="str">
            <v>Homeowners</v>
          </cell>
          <cell r="E1221">
            <v>41444</v>
          </cell>
          <cell r="F1221">
            <v>41576</v>
          </cell>
          <cell r="G1221">
            <v>42241</v>
          </cell>
          <cell r="H1221">
            <v>11701.399774221607</v>
          </cell>
          <cell r="I1221">
            <v>14333.97</v>
          </cell>
        </row>
        <row r="1222">
          <cell r="C1222" t="str">
            <v>Homeowners</v>
          </cell>
          <cell r="E1222">
            <v>41433</v>
          </cell>
          <cell r="F1222">
            <v>41455</v>
          </cell>
          <cell r="G1222">
            <v>42203</v>
          </cell>
          <cell r="H1222">
            <v>12006.985211165829</v>
          </cell>
          <cell r="I1222">
            <v>16199.64</v>
          </cell>
        </row>
        <row r="1223">
          <cell r="C1223" t="str">
            <v>Homeowners</v>
          </cell>
          <cell r="E1223">
            <v>41453</v>
          </cell>
          <cell r="F1223">
            <v>41474</v>
          </cell>
          <cell r="G1223">
            <v>41616</v>
          </cell>
          <cell r="H1223">
            <v>12071.5695782804</v>
          </cell>
          <cell r="I1223">
            <v>12071.57</v>
          </cell>
        </row>
        <row r="1224">
          <cell r="C1224" t="str">
            <v>Homeowners</v>
          </cell>
          <cell r="E1224">
            <v>41444</v>
          </cell>
          <cell r="F1224">
            <v>42080</v>
          </cell>
          <cell r="G1224">
            <v>42635</v>
          </cell>
          <cell r="H1224">
            <v>6768.9953455443465</v>
          </cell>
          <cell r="I1224">
            <v>17729.38</v>
          </cell>
        </row>
        <row r="1225">
          <cell r="C1225" t="str">
            <v>Homeowners</v>
          </cell>
          <cell r="E1225">
            <v>41443</v>
          </cell>
          <cell r="F1225">
            <v>41515</v>
          </cell>
          <cell r="G1225">
            <v>41755</v>
          </cell>
          <cell r="H1225">
            <v>4285.1001064870998</v>
          </cell>
          <cell r="I1225">
            <v>5433.36</v>
          </cell>
        </row>
        <row r="1226">
          <cell r="C1226" t="str">
            <v>Homeowners</v>
          </cell>
          <cell r="E1226">
            <v>41452</v>
          </cell>
          <cell r="F1226">
            <v>41835</v>
          </cell>
          <cell r="G1226">
            <v>42010</v>
          </cell>
          <cell r="H1226">
            <v>27772.650571724655</v>
          </cell>
          <cell r="I1226">
            <v>40207.120000000003</v>
          </cell>
        </row>
        <row r="1227">
          <cell r="C1227" t="str">
            <v>Homeowners</v>
          </cell>
          <cell r="E1227">
            <v>41435</v>
          </cell>
          <cell r="F1227">
            <v>41929</v>
          </cell>
          <cell r="G1227">
            <v>41945</v>
          </cell>
          <cell r="H1227">
            <v>28616.682124551055</v>
          </cell>
          <cell r="I1227">
            <v>0</v>
          </cell>
        </row>
        <row r="1228">
          <cell r="C1228" t="str">
            <v>Homeowners</v>
          </cell>
          <cell r="E1228">
            <v>41427</v>
          </cell>
          <cell r="F1228">
            <v>41471</v>
          </cell>
          <cell r="G1228">
            <v>41536</v>
          </cell>
          <cell r="H1228">
            <v>3176.3092864527698</v>
          </cell>
          <cell r="I1228">
            <v>3176.31</v>
          </cell>
        </row>
        <row r="1229">
          <cell r="C1229" t="str">
            <v>Homeowners</v>
          </cell>
          <cell r="E1229">
            <v>41441</v>
          </cell>
          <cell r="F1229">
            <v>41521</v>
          </cell>
          <cell r="G1229">
            <v>42112</v>
          </cell>
          <cell r="H1229">
            <v>39995.775589021621</v>
          </cell>
          <cell r="I1229">
            <v>59470.89</v>
          </cell>
        </row>
        <row r="1230">
          <cell r="C1230" t="str">
            <v>Homeowners</v>
          </cell>
          <cell r="E1230">
            <v>41428</v>
          </cell>
          <cell r="F1230">
            <v>41628</v>
          </cell>
          <cell r="G1230">
            <v>42041</v>
          </cell>
          <cell r="H1230">
            <v>112398.34079467961</v>
          </cell>
          <cell r="I1230">
            <v>148372.53</v>
          </cell>
        </row>
        <row r="1231">
          <cell r="C1231" t="str">
            <v>Homeowners</v>
          </cell>
          <cell r="E1231">
            <v>41430</v>
          </cell>
          <cell r="F1231">
            <v>41600</v>
          </cell>
          <cell r="G1231">
            <v>41742</v>
          </cell>
          <cell r="H1231">
            <v>138598.84429054215</v>
          </cell>
          <cell r="I1231">
            <v>165505.04999999999</v>
          </cell>
        </row>
        <row r="1232">
          <cell r="C1232" t="str">
            <v>Homeowners</v>
          </cell>
          <cell r="E1232">
            <v>41448</v>
          </cell>
          <cell r="F1232">
            <v>41869</v>
          </cell>
          <cell r="G1232">
            <v>43103</v>
          </cell>
          <cell r="H1232">
            <v>97546.508569477446</v>
          </cell>
          <cell r="I1232">
            <v>294296.40999999997</v>
          </cell>
        </row>
        <row r="1233">
          <cell r="C1233" t="str">
            <v>Homeowners</v>
          </cell>
          <cell r="E1233">
            <v>41427</v>
          </cell>
          <cell r="F1233">
            <v>41625</v>
          </cell>
          <cell r="G1233">
            <v>42152</v>
          </cell>
          <cell r="H1233">
            <v>128882.93019136647</v>
          </cell>
          <cell r="I1233">
            <v>161749.42000000001</v>
          </cell>
        </row>
        <row r="1234">
          <cell r="C1234" t="str">
            <v>Homeowners</v>
          </cell>
          <cell r="E1234">
            <v>41437</v>
          </cell>
          <cell r="F1234">
            <v>41529</v>
          </cell>
          <cell r="G1234">
            <v>42338</v>
          </cell>
          <cell r="H1234">
            <v>17906.610639531926</v>
          </cell>
          <cell r="I1234">
            <v>22936.3</v>
          </cell>
        </row>
        <row r="1235">
          <cell r="C1235" t="str">
            <v>Homeowners</v>
          </cell>
          <cell r="E1235">
            <v>41429</v>
          </cell>
          <cell r="F1235">
            <v>41467</v>
          </cell>
          <cell r="G1235">
            <v>41586</v>
          </cell>
          <cell r="H1235">
            <v>169744.02344876699</v>
          </cell>
          <cell r="I1235">
            <v>169744.02</v>
          </cell>
        </row>
        <row r="1236">
          <cell r="C1236" t="str">
            <v>Homeowners</v>
          </cell>
          <cell r="E1236">
            <v>41433</v>
          </cell>
          <cell r="F1236">
            <v>41551</v>
          </cell>
          <cell r="G1236">
            <v>42280</v>
          </cell>
          <cell r="H1236">
            <v>28501.899445927134</v>
          </cell>
          <cell r="I1236">
            <v>0</v>
          </cell>
        </row>
        <row r="1237">
          <cell r="C1237" t="str">
            <v>Homeowners</v>
          </cell>
          <cell r="E1237">
            <v>41448</v>
          </cell>
          <cell r="F1237">
            <v>41914</v>
          </cell>
          <cell r="G1237">
            <v>42253</v>
          </cell>
          <cell r="H1237">
            <v>16569.610693392071</v>
          </cell>
          <cell r="I1237">
            <v>21167.8</v>
          </cell>
        </row>
        <row r="1238">
          <cell r="C1238" t="str">
            <v>Homeowners</v>
          </cell>
          <cell r="E1238">
            <v>41433</v>
          </cell>
          <cell r="F1238">
            <v>41490</v>
          </cell>
          <cell r="G1238">
            <v>42267</v>
          </cell>
          <cell r="H1238">
            <v>4215.0065431612029</v>
          </cell>
          <cell r="I1238">
            <v>6152.99</v>
          </cell>
        </row>
        <row r="1239">
          <cell r="C1239" t="str">
            <v>Homeowners</v>
          </cell>
          <cell r="E1239">
            <v>41447</v>
          </cell>
          <cell r="F1239">
            <v>41561</v>
          </cell>
          <cell r="G1239">
            <v>41970</v>
          </cell>
          <cell r="H1239">
            <v>3918.5902894090755</v>
          </cell>
          <cell r="I1239">
            <v>4685.87</v>
          </cell>
        </row>
        <row r="1240">
          <cell r="C1240" t="str">
            <v>Homeowners</v>
          </cell>
          <cell r="E1240">
            <v>41442</v>
          </cell>
          <cell r="F1240">
            <v>41540</v>
          </cell>
          <cell r="G1240">
            <v>41707</v>
          </cell>
          <cell r="H1240">
            <v>37762.482718425985</v>
          </cell>
          <cell r="I1240">
            <v>45130.6</v>
          </cell>
        </row>
        <row r="1241">
          <cell r="C1241" t="str">
            <v>Homeowners</v>
          </cell>
          <cell r="E1241">
            <v>41443</v>
          </cell>
          <cell r="F1241">
            <v>42055</v>
          </cell>
          <cell r="G1241">
            <v>42928</v>
          </cell>
          <cell r="H1241">
            <v>85450.971335469425</v>
          </cell>
          <cell r="I1241">
            <v>200356.69</v>
          </cell>
        </row>
        <row r="1242">
          <cell r="C1242" t="str">
            <v>Homeowners</v>
          </cell>
          <cell r="E1242">
            <v>41434</v>
          </cell>
          <cell r="F1242">
            <v>41795</v>
          </cell>
          <cell r="G1242">
            <v>42149</v>
          </cell>
          <cell r="H1242">
            <v>69146.845169418724</v>
          </cell>
          <cell r="I1242">
            <v>0</v>
          </cell>
        </row>
        <row r="1243">
          <cell r="C1243" t="str">
            <v>Homeowners</v>
          </cell>
          <cell r="E1243">
            <v>41455</v>
          </cell>
          <cell r="F1243">
            <v>41551</v>
          </cell>
          <cell r="G1243">
            <v>41892</v>
          </cell>
          <cell r="H1243">
            <v>122.12113772624042</v>
          </cell>
          <cell r="I1243">
            <v>0</v>
          </cell>
        </row>
        <row r="1244">
          <cell r="C1244" t="str">
            <v>Homeowners</v>
          </cell>
          <cell r="E1244">
            <v>41427</v>
          </cell>
          <cell r="F1244">
            <v>41458</v>
          </cell>
          <cell r="G1244">
            <v>41545</v>
          </cell>
          <cell r="H1244">
            <v>19791.554894498298</v>
          </cell>
          <cell r="I1244">
            <v>19791.55</v>
          </cell>
        </row>
        <row r="1245">
          <cell r="C1245" t="str">
            <v>Homeowners</v>
          </cell>
          <cell r="E1245">
            <v>41437</v>
          </cell>
          <cell r="F1245">
            <v>41627</v>
          </cell>
          <cell r="G1245">
            <v>41915</v>
          </cell>
          <cell r="H1245">
            <v>192931.88785656326</v>
          </cell>
          <cell r="I1245">
            <v>237271.6</v>
          </cell>
        </row>
        <row r="1246">
          <cell r="C1246" t="str">
            <v>Homeowners</v>
          </cell>
          <cell r="E1246">
            <v>41429</v>
          </cell>
          <cell r="F1246">
            <v>41667</v>
          </cell>
          <cell r="G1246">
            <v>42420</v>
          </cell>
          <cell r="H1246">
            <v>15809.910248261484</v>
          </cell>
          <cell r="I1246">
            <v>0</v>
          </cell>
        </row>
        <row r="1247">
          <cell r="C1247" t="str">
            <v>Homeowners</v>
          </cell>
          <cell r="E1247">
            <v>41449</v>
          </cell>
          <cell r="F1247">
            <v>41589</v>
          </cell>
          <cell r="G1247">
            <v>41875</v>
          </cell>
          <cell r="H1247">
            <v>7530.9032153870403</v>
          </cell>
          <cell r="I1247">
            <v>10125.93</v>
          </cell>
        </row>
        <row r="1248">
          <cell r="C1248" t="str">
            <v>Homeowners</v>
          </cell>
          <cell r="E1248">
            <v>41432</v>
          </cell>
          <cell r="F1248">
            <v>41638</v>
          </cell>
          <cell r="G1248">
            <v>41676</v>
          </cell>
          <cell r="H1248">
            <v>14363.815735820275</v>
          </cell>
          <cell r="I1248">
            <v>19479.23</v>
          </cell>
        </row>
        <row r="1249">
          <cell r="C1249" t="str">
            <v>Homeowners</v>
          </cell>
          <cell r="E1249">
            <v>41446</v>
          </cell>
          <cell r="F1249">
            <v>41494</v>
          </cell>
          <cell r="G1249">
            <v>41956</v>
          </cell>
          <cell r="H1249">
            <v>7058.7995907967888</v>
          </cell>
          <cell r="I1249">
            <v>8790.99</v>
          </cell>
        </row>
        <row r="1250">
          <cell r="C1250" t="str">
            <v>Homeowners</v>
          </cell>
          <cell r="E1250">
            <v>41439</v>
          </cell>
          <cell r="F1250">
            <v>42098</v>
          </cell>
          <cell r="G1250">
            <v>42832</v>
          </cell>
          <cell r="H1250">
            <v>27958.780351319012</v>
          </cell>
          <cell r="I1250">
            <v>0</v>
          </cell>
        </row>
        <row r="1251">
          <cell r="C1251" t="str">
            <v>Homeowners</v>
          </cell>
          <cell r="E1251">
            <v>41448</v>
          </cell>
          <cell r="F1251">
            <v>42028</v>
          </cell>
          <cell r="G1251">
            <v>42955</v>
          </cell>
          <cell r="H1251">
            <v>30835.009320892794</v>
          </cell>
          <cell r="I1251">
            <v>72284.740000000005</v>
          </cell>
        </row>
        <row r="1252">
          <cell r="C1252" t="str">
            <v>Homeowners</v>
          </cell>
          <cell r="E1252">
            <v>41438</v>
          </cell>
          <cell r="F1252">
            <v>41646</v>
          </cell>
          <cell r="G1252">
            <v>41847</v>
          </cell>
          <cell r="H1252">
            <v>24960.858345837318</v>
          </cell>
          <cell r="I1252">
            <v>35701.21</v>
          </cell>
        </row>
        <row r="1253">
          <cell r="C1253" t="str">
            <v>Homeowners</v>
          </cell>
          <cell r="E1253">
            <v>41430</v>
          </cell>
          <cell r="F1253">
            <v>41806</v>
          </cell>
          <cell r="G1253">
            <v>42061</v>
          </cell>
          <cell r="H1253">
            <v>3197.1179384088528</v>
          </cell>
          <cell r="I1253">
            <v>4452.6899999999996</v>
          </cell>
        </row>
        <row r="1254">
          <cell r="C1254" t="str">
            <v>Homeowners</v>
          </cell>
          <cell r="E1254">
            <v>41434</v>
          </cell>
          <cell r="F1254">
            <v>41475</v>
          </cell>
          <cell r="G1254">
            <v>41531</v>
          </cell>
          <cell r="H1254">
            <v>7743.4015300056199</v>
          </cell>
          <cell r="I1254">
            <v>7743.4</v>
          </cell>
        </row>
        <row r="1255">
          <cell r="C1255" t="str">
            <v>Homeowners</v>
          </cell>
          <cell r="E1255">
            <v>41448</v>
          </cell>
          <cell r="F1255">
            <v>41763</v>
          </cell>
          <cell r="G1255">
            <v>41831</v>
          </cell>
          <cell r="H1255">
            <v>59003.860845686999</v>
          </cell>
          <cell r="I1255">
            <v>71416.06</v>
          </cell>
        </row>
        <row r="1256">
          <cell r="C1256" t="str">
            <v>Homeowners</v>
          </cell>
          <cell r="E1256">
            <v>41477</v>
          </cell>
          <cell r="F1256">
            <v>41551</v>
          </cell>
          <cell r="G1256">
            <v>41861</v>
          </cell>
          <cell r="H1256">
            <v>20031.386400356903</v>
          </cell>
          <cell r="I1256">
            <v>25515.87</v>
          </cell>
        </row>
        <row r="1257">
          <cell r="C1257" t="str">
            <v>Homeowners</v>
          </cell>
          <cell r="E1257">
            <v>41470</v>
          </cell>
          <cell r="F1257">
            <v>41866</v>
          </cell>
          <cell r="G1257">
            <v>42713</v>
          </cell>
          <cell r="H1257">
            <v>24109.514803707134</v>
          </cell>
          <cell r="I1257">
            <v>73054.42</v>
          </cell>
        </row>
        <row r="1258">
          <cell r="C1258" t="str">
            <v>Homeowners</v>
          </cell>
          <cell r="E1258">
            <v>41462</v>
          </cell>
          <cell r="F1258">
            <v>41548</v>
          </cell>
          <cell r="G1258">
            <v>42037</v>
          </cell>
          <cell r="H1258">
            <v>2830.070099228717</v>
          </cell>
          <cell r="I1258">
            <v>3842.57</v>
          </cell>
        </row>
        <row r="1259">
          <cell r="C1259" t="str">
            <v>Homeowners</v>
          </cell>
          <cell r="E1259">
            <v>41460</v>
          </cell>
          <cell r="F1259">
            <v>41479</v>
          </cell>
          <cell r="G1259">
            <v>41898</v>
          </cell>
          <cell r="H1259">
            <v>2639.5068597510121</v>
          </cell>
          <cell r="I1259">
            <v>0</v>
          </cell>
        </row>
        <row r="1260">
          <cell r="C1260" t="str">
            <v>Homeowners</v>
          </cell>
          <cell r="E1260">
            <v>41469</v>
          </cell>
          <cell r="F1260">
            <v>41498</v>
          </cell>
          <cell r="G1260">
            <v>41563</v>
          </cell>
          <cell r="H1260">
            <v>6657.2264404821199</v>
          </cell>
          <cell r="I1260">
            <v>6657.23</v>
          </cell>
        </row>
        <row r="1261">
          <cell r="C1261" t="str">
            <v>Homeowners</v>
          </cell>
          <cell r="E1261">
            <v>41483</v>
          </cell>
          <cell r="F1261">
            <v>41582</v>
          </cell>
          <cell r="G1261">
            <v>41922</v>
          </cell>
          <cell r="H1261">
            <v>25877.371812428759</v>
          </cell>
          <cell r="I1261">
            <v>33015.9</v>
          </cell>
        </row>
        <row r="1262">
          <cell r="C1262" t="str">
            <v>Homeowners</v>
          </cell>
          <cell r="E1262">
            <v>41479</v>
          </cell>
          <cell r="F1262">
            <v>41503</v>
          </cell>
          <cell r="G1262">
            <v>43082</v>
          </cell>
          <cell r="H1262">
            <v>72895.011064406775</v>
          </cell>
          <cell r="I1262">
            <v>165425.07</v>
          </cell>
        </row>
        <row r="1263">
          <cell r="C1263" t="str">
            <v>Homeowners</v>
          </cell>
          <cell r="E1263">
            <v>41469</v>
          </cell>
          <cell r="F1263">
            <v>41695</v>
          </cell>
          <cell r="G1263">
            <v>41789</v>
          </cell>
          <cell r="H1263">
            <v>1632.9867619989227</v>
          </cell>
          <cell r="I1263">
            <v>2264.19</v>
          </cell>
        </row>
        <row r="1264">
          <cell r="C1264" t="str">
            <v>Homeowners</v>
          </cell>
          <cell r="E1264">
            <v>41456</v>
          </cell>
          <cell r="F1264">
            <v>41773</v>
          </cell>
          <cell r="G1264">
            <v>41906</v>
          </cell>
          <cell r="H1264">
            <v>17967.8384089676</v>
          </cell>
          <cell r="I1264">
            <v>22002.5</v>
          </cell>
        </row>
        <row r="1265">
          <cell r="C1265" t="str">
            <v>Homeowners</v>
          </cell>
          <cell r="E1265">
            <v>41477</v>
          </cell>
          <cell r="F1265">
            <v>41504</v>
          </cell>
          <cell r="G1265">
            <v>41700</v>
          </cell>
          <cell r="H1265">
            <v>27640.460643475551</v>
          </cell>
          <cell r="I1265">
            <v>33900.93</v>
          </cell>
        </row>
        <row r="1266">
          <cell r="C1266" t="str">
            <v>Homeowners</v>
          </cell>
          <cell r="E1266">
            <v>41468</v>
          </cell>
          <cell r="F1266">
            <v>41576</v>
          </cell>
          <cell r="G1266">
            <v>42647</v>
          </cell>
          <cell r="H1266">
            <v>5579.1421310945752</v>
          </cell>
          <cell r="I1266">
            <v>0</v>
          </cell>
        </row>
        <row r="1267">
          <cell r="C1267" t="str">
            <v>Homeowners</v>
          </cell>
          <cell r="E1267">
            <v>41473</v>
          </cell>
          <cell r="F1267">
            <v>41478</v>
          </cell>
          <cell r="G1267">
            <v>41735</v>
          </cell>
          <cell r="H1267">
            <v>1739.3504955223896</v>
          </cell>
          <cell r="I1267">
            <v>2435.1999999999998</v>
          </cell>
        </row>
        <row r="1268">
          <cell r="C1268" t="str">
            <v>Homeowners</v>
          </cell>
          <cell r="E1268">
            <v>41478</v>
          </cell>
          <cell r="F1268">
            <v>42009</v>
          </cell>
          <cell r="G1268">
            <v>42045</v>
          </cell>
          <cell r="H1268">
            <v>6570.1719551306433</v>
          </cell>
          <cell r="I1268">
            <v>0</v>
          </cell>
        </row>
        <row r="1269">
          <cell r="C1269" t="str">
            <v>Homeowners</v>
          </cell>
          <cell r="E1269">
            <v>41470</v>
          </cell>
          <cell r="F1269">
            <v>41497</v>
          </cell>
          <cell r="G1269">
            <v>41540</v>
          </cell>
          <cell r="H1269">
            <v>9702.3861167671694</v>
          </cell>
          <cell r="I1269">
            <v>9702.39</v>
          </cell>
        </row>
        <row r="1270">
          <cell r="C1270" t="str">
            <v>Homeowners</v>
          </cell>
          <cell r="E1270">
            <v>41459</v>
          </cell>
          <cell r="F1270">
            <v>41511</v>
          </cell>
          <cell r="G1270">
            <v>41571</v>
          </cell>
          <cell r="H1270">
            <v>31875.504252285002</v>
          </cell>
          <cell r="I1270">
            <v>31875.5</v>
          </cell>
        </row>
        <row r="1271">
          <cell r="C1271" t="str">
            <v>Homeowners</v>
          </cell>
          <cell r="E1271">
            <v>41459</v>
          </cell>
          <cell r="F1271">
            <v>42085</v>
          </cell>
          <cell r="G1271">
            <v>42728</v>
          </cell>
          <cell r="H1271">
            <v>46436.274752042387</v>
          </cell>
          <cell r="I1271">
            <v>72496.17</v>
          </cell>
        </row>
        <row r="1272">
          <cell r="C1272" t="str">
            <v>Homeowners</v>
          </cell>
          <cell r="E1272">
            <v>41458</v>
          </cell>
          <cell r="F1272">
            <v>41781</v>
          </cell>
          <cell r="G1272">
            <v>42351</v>
          </cell>
          <cell r="H1272">
            <v>64245.551991499895</v>
          </cell>
          <cell r="I1272">
            <v>98766.34</v>
          </cell>
        </row>
        <row r="1273">
          <cell r="C1273" t="str">
            <v>Homeowners</v>
          </cell>
          <cell r="E1273">
            <v>41480</v>
          </cell>
          <cell r="F1273">
            <v>41511</v>
          </cell>
          <cell r="G1273">
            <v>41877</v>
          </cell>
          <cell r="H1273">
            <v>18495.378524701882</v>
          </cell>
          <cell r="I1273">
            <v>21621.45</v>
          </cell>
        </row>
        <row r="1274">
          <cell r="C1274" t="str">
            <v>Homeowners</v>
          </cell>
          <cell r="E1274">
            <v>41465</v>
          </cell>
          <cell r="F1274">
            <v>41474</v>
          </cell>
          <cell r="G1274">
            <v>41772</v>
          </cell>
          <cell r="H1274">
            <v>3809.4633025199132</v>
          </cell>
          <cell r="I1274">
            <v>5352.14</v>
          </cell>
        </row>
        <row r="1275">
          <cell r="C1275" t="str">
            <v>Homeowners</v>
          </cell>
          <cell r="E1275">
            <v>41461</v>
          </cell>
          <cell r="F1275">
            <v>41938</v>
          </cell>
          <cell r="G1275">
            <v>42237</v>
          </cell>
          <cell r="H1275">
            <v>15213.371643639226</v>
          </cell>
          <cell r="I1275">
            <v>0</v>
          </cell>
        </row>
        <row r="1276">
          <cell r="C1276" t="str">
            <v>Homeowners</v>
          </cell>
          <cell r="E1276">
            <v>41486</v>
          </cell>
          <cell r="F1276">
            <v>41868</v>
          </cell>
          <cell r="G1276">
            <v>42116</v>
          </cell>
          <cell r="H1276">
            <v>2895.657775349539</v>
          </cell>
          <cell r="I1276">
            <v>4112.72</v>
          </cell>
        </row>
        <row r="1277">
          <cell r="C1277" t="str">
            <v>Homeowners</v>
          </cell>
          <cell r="E1277">
            <v>41486</v>
          </cell>
          <cell r="F1277">
            <v>41504</v>
          </cell>
          <cell r="G1277">
            <v>41751</v>
          </cell>
          <cell r="H1277">
            <v>30117.556575545579</v>
          </cell>
          <cell r="I1277">
            <v>35616.82</v>
          </cell>
        </row>
        <row r="1278">
          <cell r="C1278" t="str">
            <v>Homeowners</v>
          </cell>
          <cell r="E1278">
            <v>41471</v>
          </cell>
          <cell r="F1278">
            <v>41708</v>
          </cell>
          <cell r="G1278">
            <v>41839</v>
          </cell>
          <cell r="H1278">
            <v>26843.685793363438</v>
          </cell>
          <cell r="I1278">
            <v>34404.33</v>
          </cell>
        </row>
        <row r="1279">
          <cell r="C1279" t="str">
            <v>Homeowners</v>
          </cell>
          <cell r="E1279">
            <v>41470</v>
          </cell>
          <cell r="F1279">
            <v>41731</v>
          </cell>
          <cell r="G1279">
            <v>41914</v>
          </cell>
          <cell r="H1279">
            <v>1745.90307716907</v>
          </cell>
          <cell r="I1279">
            <v>2309.75</v>
          </cell>
        </row>
        <row r="1280">
          <cell r="C1280" t="str">
            <v>Homeowners</v>
          </cell>
          <cell r="E1280">
            <v>41457</v>
          </cell>
          <cell r="F1280">
            <v>41533</v>
          </cell>
          <cell r="G1280">
            <v>41691</v>
          </cell>
          <cell r="H1280">
            <v>59890.856971098627</v>
          </cell>
          <cell r="I1280">
            <v>70699.67</v>
          </cell>
        </row>
        <row r="1281">
          <cell r="C1281" t="str">
            <v>Homeowners</v>
          </cell>
          <cell r="E1281">
            <v>41467</v>
          </cell>
          <cell r="F1281">
            <v>41571</v>
          </cell>
          <cell r="G1281">
            <v>41823</v>
          </cell>
          <cell r="H1281">
            <v>47051.800473359763</v>
          </cell>
          <cell r="I1281">
            <v>60881.48</v>
          </cell>
        </row>
        <row r="1282">
          <cell r="C1282" t="str">
            <v>Homeowners</v>
          </cell>
          <cell r="E1282">
            <v>41478</v>
          </cell>
          <cell r="F1282">
            <v>41610</v>
          </cell>
          <cell r="G1282">
            <v>41918</v>
          </cell>
          <cell r="H1282">
            <v>51060.964691525594</v>
          </cell>
          <cell r="I1282">
            <v>63629.42</v>
          </cell>
        </row>
        <row r="1283">
          <cell r="C1283" t="str">
            <v>Homeowners</v>
          </cell>
          <cell r="E1283">
            <v>41468</v>
          </cell>
          <cell r="F1283">
            <v>41620</v>
          </cell>
          <cell r="G1283">
            <v>41656</v>
          </cell>
          <cell r="H1283">
            <v>48709.680749577041</v>
          </cell>
          <cell r="I1283">
            <v>62356.36</v>
          </cell>
        </row>
        <row r="1284">
          <cell r="C1284" t="str">
            <v>Homeowners</v>
          </cell>
          <cell r="E1284">
            <v>41458</v>
          </cell>
          <cell r="F1284">
            <v>41692</v>
          </cell>
          <cell r="G1284">
            <v>41794</v>
          </cell>
          <cell r="H1284">
            <v>120619.56249285038</v>
          </cell>
          <cell r="I1284">
            <v>163731.89000000001</v>
          </cell>
        </row>
        <row r="1285">
          <cell r="C1285" t="str">
            <v>Homeowners</v>
          </cell>
          <cell r="E1285">
            <v>41461</v>
          </cell>
          <cell r="F1285">
            <v>41671</v>
          </cell>
          <cell r="G1285">
            <v>42385</v>
          </cell>
          <cell r="H1285">
            <v>5118.1118439664961</v>
          </cell>
          <cell r="I1285">
            <v>17325.43</v>
          </cell>
        </row>
        <row r="1286">
          <cell r="C1286" t="str">
            <v>Homeowners</v>
          </cell>
          <cell r="E1286">
            <v>41464</v>
          </cell>
          <cell r="F1286">
            <v>41920</v>
          </cell>
          <cell r="G1286">
            <v>41944</v>
          </cell>
          <cell r="H1286">
            <v>11623.948217338086</v>
          </cell>
          <cell r="I1286">
            <v>15448.36</v>
          </cell>
        </row>
        <row r="1287">
          <cell r="C1287" t="str">
            <v>Homeowners</v>
          </cell>
          <cell r="E1287">
            <v>41459</v>
          </cell>
          <cell r="F1287">
            <v>41523</v>
          </cell>
          <cell r="G1287">
            <v>41743</v>
          </cell>
          <cell r="H1287">
            <v>56947.200652764019</v>
          </cell>
          <cell r="I1287">
            <v>80403.520000000004</v>
          </cell>
        </row>
        <row r="1288">
          <cell r="C1288" t="str">
            <v>Homeowners</v>
          </cell>
          <cell r="E1288">
            <v>41463</v>
          </cell>
          <cell r="F1288">
            <v>41652</v>
          </cell>
          <cell r="G1288">
            <v>41689</v>
          </cell>
          <cell r="H1288">
            <v>90883.387350653516</v>
          </cell>
          <cell r="I1288">
            <v>125401.08</v>
          </cell>
        </row>
        <row r="1289">
          <cell r="C1289" t="str">
            <v>Homeowners</v>
          </cell>
          <cell r="E1289">
            <v>41461</v>
          </cell>
          <cell r="F1289">
            <v>42072</v>
          </cell>
          <cell r="G1289">
            <v>43804</v>
          </cell>
          <cell r="H1289">
            <v>8959.6817766288859</v>
          </cell>
          <cell r="I1289">
            <v>15502.49</v>
          </cell>
        </row>
        <row r="1290">
          <cell r="C1290" t="str">
            <v>Homeowners</v>
          </cell>
          <cell r="E1290">
            <v>41470</v>
          </cell>
          <cell r="F1290">
            <v>41553</v>
          </cell>
          <cell r="G1290">
            <v>42173</v>
          </cell>
          <cell r="H1290">
            <v>19501.71108913422</v>
          </cell>
          <cell r="I1290">
            <v>25251.09</v>
          </cell>
        </row>
        <row r="1291">
          <cell r="C1291" t="str">
            <v>Homeowners</v>
          </cell>
          <cell r="E1291">
            <v>41476</v>
          </cell>
          <cell r="F1291">
            <v>41812</v>
          </cell>
          <cell r="G1291">
            <v>42209</v>
          </cell>
          <cell r="H1291">
            <v>36519.731325683788</v>
          </cell>
          <cell r="I1291">
            <v>0</v>
          </cell>
        </row>
        <row r="1292">
          <cell r="C1292" t="str">
            <v>Homeowners</v>
          </cell>
          <cell r="E1292">
            <v>41469</v>
          </cell>
          <cell r="F1292">
            <v>41609</v>
          </cell>
          <cell r="G1292">
            <v>42160</v>
          </cell>
          <cell r="H1292">
            <v>76513.066977925249</v>
          </cell>
          <cell r="I1292">
            <v>0</v>
          </cell>
        </row>
        <row r="1293">
          <cell r="C1293" t="str">
            <v>Homeowners</v>
          </cell>
          <cell r="E1293">
            <v>41480</v>
          </cell>
          <cell r="F1293">
            <v>41494</v>
          </cell>
          <cell r="G1293">
            <v>41792</v>
          </cell>
          <cell r="H1293">
            <v>53733.520654626118</v>
          </cell>
          <cell r="I1293">
            <v>64101.84</v>
          </cell>
        </row>
        <row r="1294">
          <cell r="C1294" t="str">
            <v>Homeowners</v>
          </cell>
          <cell r="E1294">
            <v>41459</v>
          </cell>
          <cell r="F1294">
            <v>41609</v>
          </cell>
          <cell r="G1294">
            <v>42101</v>
          </cell>
          <cell r="H1294">
            <v>14740.667091431382</v>
          </cell>
          <cell r="I1294">
            <v>0</v>
          </cell>
        </row>
        <row r="1295">
          <cell r="C1295" t="str">
            <v>Homeowners</v>
          </cell>
          <cell r="E1295">
            <v>41481</v>
          </cell>
          <cell r="F1295">
            <v>41517</v>
          </cell>
          <cell r="G1295">
            <v>41600</v>
          </cell>
          <cell r="H1295">
            <v>101818.07435320799</v>
          </cell>
          <cell r="I1295">
            <v>101818.07</v>
          </cell>
        </row>
        <row r="1296">
          <cell r="C1296" t="str">
            <v>Homeowners</v>
          </cell>
          <cell r="E1296">
            <v>41480</v>
          </cell>
          <cell r="F1296">
            <v>42110</v>
          </cell>
          <cell r="G1296">
            <v>42245</v>
          </cell>
          <cell r="H1296">
            <v>1924.8825785369791</v>
          </cell>
          <cell r="I1296">
            <v>2606.4699999999998</v>
          </cell>
        </row>
        <row r="1297">
          <cell r="C1297" t="str">
            <v>Homeowners</v>
          </cell>
          <cell r="E1297">
            <v>41467</v>
          </cell>
          <cell r="F1297">
            <v>41846</v>
          </cell>
          <cell r="G1297">
            <v>42079</v>
          </cell>
          <cell r="H1297">
            <v>89239.755660473878</v>
          </cell>
          <cell r="I1297">
            <v>0</v>
          </cell>
        </row>
        <row r="1298">
          <cell r="C1298" t="str">
            <v>Homeowners</v>
          </cell>
          <cell r="E1298">
            <v>41513</v>
          </cell>
          <cell r="F1298">
            <v>41628</v>
          </cell>
          <cell r="G1298">
            <v>42441</v>
          </cell>
          <cell r="H1298">
            <v>36980.324515104803</v>
          </cell>
          <cell r="I1298">
            <v>133374.15</v>
          </cell>
        </row>
        <row r="1299">
          <cell r="C1299" t="str">
            <v>Homeowners</v>
          </cell>
          <cell r="E1299">
            <v>41499</v>
          </cell>
          <cell r="F1299">
            <v>41575</v>
          </cell>
          <cell r="G1299">
            <v>41751</v>
          </cell>
          <cell r="H1299">
            <v>23635.671268604772</v>
          </cell>
          <cell r="I1299">
            <v>36592.769999999997</v>
          </cell>
        </row>
        <row r="1300">
          <cell r="C1300" t="str">
            <v>Homeowners</v>
          </cell>
          <cell r="E1300">
            <v>41512</v>
          </cell>
          <cell r="F1300">
            <v>41638</v>
          </cell>
          <cell r="G1300">
            <v>42362</v>
          </cell>
          <cell r="H1300">
            <v>4850.4070731541015</v>
          </cell>
          <cell r="I1300">
            <v>0</v>
          </cell>
        </row>
        <row r="1301">
          <cell r="C1301" t="str">
            <v>Homeowners</v>
          </cell>
          <cell r="E1301">
            <v>41500</v>
          </cell>
          <cell r="F1301">
            <v>41660</v>
          </cell>
          <cell r="G1301">
            <v>42317</v>
          </cell>
          <cell r="H1301">
            <v>88915.024642094897</v>
          </cell>
          <cell r="I1301">
            <v>0</v>
          </cell>
        </row>
        <row r="1302">
          <cell r="C1302" t="str">
            <v>Homeowners</v>
          </cell>
          <cell r="E1302">
            <v>41510</v>
          </cell>
          <cell r="F1302">
            <v>41645</v>
          </cell>
          <cell r="G1302">
            <v>42135</v>
          </cell>
          <cell r="H1302">
            <v>26144.540853942875</v>
          </cell>
          <cell r="I1302">
            <v>37396.92</v>
          </cell>
        </row>
        <row r="1303">
          <cell r="C1303" t="str">
            <v>Homeowners</v>
          </cell>
          <cell r="E1303">
            <v>41511</v>
          </cell>
          <cell r="F1303">
            <v>41551</v>
          </cell>
          <cell r="G1303">
            <v>41554</v>
          </cell>
          <cell r="H1303">
            <v>44288.398609364798</v>
          </cell>
          <cell r="I1303">
            <v>44288.4</v>
          </cell>
        </row>
        <row r="1304">
          <cell r="C1304" t="str">
            <v>Homeowners</v>
          </cell>
          <cell r="E1304">
            <v>41514</v>
          </cell>
          <cell r="F1304">
            <v>41728</v>
          </cell>
          <cell r="G1304">
            <v>43004</v>
          </cell>
          <cell r="H1304">
            <v>3950.5001942224508</v>
          </cell>
          <cell r="I1304">
            <v>14277.48</v>
          </cell>
        </row>
        <row r="1305">
          <cell r="C1305" t="str">
            <v>Homeowners</v>
          </cell>
          <cell r="E1305">
            <v>41503</v>
          </cell>
          <cell r="F1305">
            <v>41586</v>
          </cell>
          <cell r="G1305">
            <v>42143</v>
          </cell>
          <cell r="H1305">
            <v>89540.557724475075</v>
          </cell>
          <cell r="I1305">
            <v>132454.70000000001</v>
          </cell>
        </row>
        <row r="1306">
          <cell r="C1306" t="str">
            <v>Homeowners</v>
          </cell>
          <cell r="E1306">
            <v>41504</v>
          </cell>
          <cell r="F1306">
            <v>41523</v>
          </cell>
          <cell r="G1306">
            <v>41614</v>
          </cell>
          <cell r="H1306">
            <v>47610.000183577999</v>
          </cell>
          <cell r="I1306">
            <v>47610</v>
          </cell>
        </row>
        <row r="1307">
          <cell r="C1307" t="str">
            <v>Homeowners</v>
          </cell>
          <cell r="E1307">
            <v>41501</v>
          </cell>
          <cell r="F1307">
            <v>41611</v>
          </cell>
          <cell r="G1307">
            <v>41690</v>
          </cell>
          <cell r="H1307">
            <v>12905.550762031602</v>
          </cell>
          <cell r="I1307">
            <v>17161.46</v>
          </cell>
        </row>
        <row r="1308">
          <cell r="C1308" t="str">
            <v>Homeowners</v>
          </cell>
          <cell r="E1308">
            <v>41488</v>
          </cell>
          <cell r="F1308">
            <v>41513</v>
          </cell>
          <cell r="G1308">
            <v>41996</v>
          </cell>
          <cell r="H1308">
            <v>82221.612697220495</v>
          </cell>
          <cell r="I1308">
            <v>110276.61</v>
          </cell>
        </row>
        <row r="1309">
          <cell r="C1309" t="str">
            <v>Homeowners</v>
          </cell>
          <cell r="E1309">
            <v>41497</v>
          </cell>
          <cell r="F1309">
            <v>41925</v>
          </cell>
          <cell r="G1309">
            <v>42351</v>
          </cell>
          <cell r="H1309">
            <v>20084.120308842419</v>
          </cell>
          <cell r="I1309">
            <v>0</v>
          </cell>
        </row>
        <row r="1310">
          <cell r="C1310" t="str">
            <v>Homeowners</v>
          </cell>
          <cell r="E1310">
            <v>41507</v>
          </cell>
          <cell r="F1310">
            <v>41566</v>
          </cell>
          <cell r="G1310">
            <v>41609</v>
          </cell>
          <cell r="H1310">
            <v>54176.090165642199</v>
          </cell>
          <cell r="I1310">
            <v>54176.09</v>
          </cell>
        </row>
        <row r="1311">
          <cell r="C1311" t="str">
            <v>Homeowners</v>
          </cell>
          <cell r="E1311">
            <v>41517</v>
          </cell>
          <cell r="F1311">
            <v>41555</v>
          </cell>
          <cell r="G1311">
            <v>41740</v>
          </cell>
          <cell r="H1311">
            <v>14412.16081788363</v>
          </cell>
          <cell r="I1311">
            <v>21242.91</v>
          </cell>
        </row>
        <row r="1312">
          <cell r="C1312" t="str">
            <v>Homeowners</v>
          </cell>
          <cell r="E1312">
            <v>41493</v>
          </cell>
          <cell r="F1312">
            <v>41595</v>
          </cell>
          <cell r="G1312">
            <v>41809</v>
          </cell>
          <cell r="H1312">
            <v>8205.0826227380167</v>
          </cell>
          <cell r="I1312">
            <v>11383.16</v>
          </cell>
        </row>
        <row r="1313">
          <cell r="C1313" t="str">
            <v>Homeowners</v>
          </cell>
          <cell r="E1313">
            <v>41506</v>
          </cell>
          <cell r="F1313">
            <v>41774</v>
          </cell>
          <cell r="G1313">
            <v>42416</v>
          </cell>
          <cell r="H1313">
            <v>70873.491073476122</v>
          </cell>
          <cell r="I1313">
            <v>102521.41</v>
          </cell>
        </row>
        <row r="1314">
          <cell r="C1314" t="str">
            <v>Homeowners</v>
          </cell>
          <cell r="E1314">
            <v>41489</v>
          </cell>
          <cell r="F1314">
            <v>42070</v>
          </cell>
          <cell r="G1314">
            <v>43298</v>
          </cell>
          <cell r="H1314">
            <v>24121.276148095581</v>
          </cell>
          <cell r="I1314">
            <v>49056.800000000003</v>
          </cell>
        </row>
        <row r="1315">
          <cell r="C1315" t="str">
            <v>Homeowners</v>
          </cell>
          <cell r="E1315">
            <v>41500</v>
          </cell>
          <cell r="F1315">
            <v>42278</v>
          </cell>
          <cell r="G1315">
            <v>42444</v>
          </cell>
          <cell r="H1315">
            <v>16443.929344064523</v>
          </cell>
          <cell r="I1315">
            <v>40831.4</v>
          </cell>
        </row>
        <row r="1316">
          <cell r="C1316" t="str">
            <v>Homeowners</v>
          </cell>
          <cell r="E1316">
            <v>41503</v>
          </cell>
          <cell r="F1316">
            <v>41506</v>
          </cell>
          <cell r="G1316">
            <v>42450</v>
          </cell>
          <cell r="H1316">
            <v>3096.1831355996283</v>
          </cell>
          <cell r="I1316">
            <v>0</v>
          </cell>
        </row>
        <row r="1317">
          <cell r="C1317" t="str">
            <v>Homeowners</v>
          </cell>
          <cell r="E1317">
            <v>41500</v>
          </cell>
          <cell r="F1317">
            <v>41894</v>
          </cell>
          <cell r="G1317">
            <v>42154</v>
          </cell>
          <cell r="H1317">
            <v>117512.92299028228</v>
          </cell>
          <cell r="I1317">
            <v>0</v>
          </cell>
        </row>
        <row r="1318">
          <cell r="C1318" t="str">
            <v>Homeowners</v>
          </cell>
          <cell r="E1318">
            <v>41505</v>
          </cell>
          <cell r="F1318">
            <v>41592</v>
          </cell>
          <cell r="G1318">
            <v>42994</v>
          </cell>
          <cell r="H1318">
            <v>17264.105145566715</v>
          </cell>
          <cell r="I1318">
            <v>46192.97</v>
          </cell>
        </row>
        <row r="1319">
          <cell r="C1319" t="str">
            <v>Homeowners</v>
          </cell>
          <cell r="E1319">
            <v>41493</v>
          </cell>
          <cell r="F1319">
            <v>41685</v>
          </cell>
          <cell r="G1319">
            <v>43588</v>
          </cell>
          <cell r="H1319">
            <v>60089.659565264752</v>
          </cell>
          <cell r="I1319">
            <v>149544.9</v>
          </cell>
        </row>
        <row r="1320">
          <cell r="C1320" t="str">
            <v>Homeowners</v>
          </cell>
          <cell r="E1320">
            <v>41496</v>
          </cell>
          <cell r="F1320">
            <v>41615</v>
          </cell>
          <cell r="G1320">
            <v>41678</v>
          </cell>
          <cell r="H1320">
            <v>59859.095878049062</v>
          </cell>
          <cell r="I1320">
            <v>80913.119999999995</v>
          </cell>
        </row>
        <row r="1321">
          <cell r="C1321" t="str">
            <v>Homeowners</v>
          </cell>
          <cell r="E1321">
            <v>41489</v>
          </cell>
          <cell r="F1321">
            <v>41623</v>
          </cell>
          <cell r="G1321">
            <v>44048</v>
          </cell>
          <cell r="H1321">
            <v>44223.587749439153</v>
          </cell>
          <cell r="I1321">
            <v>81269.679999999993</v>
          </cell>
        </row>
        <row r="1322">
          <cell r="C1322" t="str">
            <v>Homeowners</v>
          </cell>
          <cell r="E1322">
            <v>41497</v>
          </cell>
          <cell r="F1322">
            <v>41641</v>
          </cell>
          <cell r="G1322">
            <v>41994</v>
          </cell>
          <cell r="H1322">
            <v>27364.255663239644</v>
          </cell>
          <cell r="I1322">
            <v>33681.22</v>
          </cell>
        </row>
        <row r="1323">
          <cell r="C1323" t="str">
            <v>Homeowners</v>
          </cell>
          <cell r="E1323">
            <v>41491</v>
          </cell>
          <cell r="F1323">
            <v>41966</v>
          </cell>
          <cell r="G1323">
            <v>42614</v>
          </cell>
          <cell r="H1323">
            <v>48145.866747604239</v>
          </cell>
          <cell r="I1323">
            <v>0</v>
          </cell>
        </row>
        <row r="1324">
          <cell r="C1324" t="str">
            <v>Homeowners</v>
          </cell>
          <cell r="E1324">
            <v>41491</v>
          </cell>
          <cell r="F1324">
            <v>41835</v>
          </cell>
          <cell r="G1324">
            <v>42004</v>
          </cell>
          <cell r="H1324">
            <v>8437.9024790979711</v>
          </cell>
          <cell r="I1324">
            <v>10593.24</v>
          </cell>
        </row>
        <row r="1325">
          <cell r="C1325" t="str">
            <v>Homeowners</v>
          </cell>
          <cell r="E1325">
            <v>41507</v>
          </cell>
          <cell r="F1325">
            <v>41764</v>
          </cell>
          <cell r="G1325">
            <v>42894</v>
          </cell>
          <cell r="H1325">
            <v>41196.429967011813</v>
          </cell>
          <cell r="I1325">
            <v>76286.8</v>
          </cell>
        </row>
        <row r="1326">
          <cell r="C1326" t="str">
            <v>Homeowners</v>
          </cell>
          <cell r="E1326">
            <v>41504</v>
          </cell>
          <cell r="F1326">
            <v>41940</v>
          </cell>
          <cell r="G1326">
            <v>42100</v>
          </cell>
          <cell r="H1326">
            <v>223789.73691534926</v>
          </cell>
          <cell r="I1326">
            <v>0</v>
          </cell>
        </row>
        <row r="1327">
          <cell r="C1327" t="str">
            <v>Homeowners</v>
          </cell>
          <cell r="E1327">
            <v>41505</v>
          </cell>
          <cell r="F1327">
            <v>41679</v>
          </cell>
          <cell r="G1327">
            <v>41978</v>
          </cell>
          <cell r="H1327">
            <v>14858.69987511233</v>
          </cell>
          <cell r="I1327">
            <v>19420.64</v>
          </cell>
        </row>
        <row r="1328">
          <cell r="C1328" t="str">
            <v>Homeowners</v>
          </cell>
          <cell r="E1328">
            <v>41498</v>
          </cell>
          <cell r="F1328">
            <v>41541</v>
          </cell>
          <cell r="G1328">
            <v>42852</v>
          </cell>
          <cell r="H1328">
            <v>10021.050551247004</v>
          </cell>
          <cell r="I1328">
            <v>0</v>
          </cell>
        </row>
        <row r="1329">
          <cell r="C1329" t="str">
            <v>Homeowners</v>
          </cell>
          <cell r="E1329">
            <v>41512</v>
          </cell>
          <cell r="F1329">
            <v>41563</v>
          </cell>
          <cell r="G1329">
            <v>42501</v>
          </cell>
          <cell r="H1329">
            <v>4206.3576628994806</v>
          </cell>
          <cell r="I1329">
            <v>5843.73</v>
          </cell>
        </row>
        <row r="1330">
          <cell r="C1330" t="str">
            <v>Homeowners</v>
          </cell>
          <cell r="E1330">
            <v>41504</v>
          </cell>
          <cell r="F1330">
            <v>41543</v>
          </cell>
          <cell r="G1330">
            <v>41569</v>
          </cell>
          <cell r="H1330">
            <v>27774.985147993699</v>
          </cell>
          <cell r="I1330">
            <v>27774.99</v>
          </cell>
        </row>
        <row r="1331">
          <cell r="C1331" t="str">
            <v>Homeowners</v>
          </cell>
          <cell r="E1331">
            <v>41501</v>
          </cell>
          <cell r="F1331">
            <v>41642</v>
          </cell>
          <cell r="G1331">
            <v>41790</v>
          </cell>
          <cell r="H1331">
            <v>7527.8816807669691</v>
          </cell>
          <cell r="I1331">
            <v>10714.61</v>
          </cell>
        </row>
        <row r="1332">
          <cell r="C1332" t="str">
            <v>Homeowners</v>
          </cell>
          <cell r="E1332">
            <v>41496</v>
          </cell>
          <cell r="F1332">
            <v>41595</v>
          </cell>
          <cell r="G1332">
            <v>41656</v>
          </cell>
          <cell r="H1332">
            <v>16605.268187550511</v>
          </cell>
          <cell r="I1332">
            <v>20114.68</v>
          </cell>
        </row>
        <row r="1333">
          <cell r="C1333" t="str">
            <v>Homeowners</v>
          </cell>
          <cell r="E1333">
            <v>41506</v>
          </cell>
          <cell r="F1333">
            <v>41506</v>
          </cell>
          <cell r="G1333">
            <v>42279</v>
          </cell>
          <cell r="H1333">
            <v>52362.233090403795</v>
          </cell>
          <cell r="I1333">
            <v>0</v>
          </cell>
        </row>
        <row r="1334">
          <cell r="C1334" t="str">
            <v>Homeowners</v>
          </cell>
          <cell r="E1334">
            <v>41510</v>
          </cell>
          <cell r="F1334">
            <v>41782</v>
          </cell>
          <cell r="G1334">
            <v>42010</v>
          </cell>
          <cell r="H1334">
            <v>7257.0439011656172</v>
          </cell>
          <cell r="I1334">
            <v>10413.450000000001</v>
          </cell>
        </row>
        <row r="1335">
          <cell r="C1335" t="str">
            <v>Homeowners</v>
          </cell>
          <cell r="E1335">
            <v>41493</v>
          </cell>
          <cell r="F1335">
            <v>41500</v>
          </cell>
          <cell r="G1335">
            <v>42410</v>
          </cell>
          <cell r="H1335">
            <v>51573.670997007313</v>
          </cell>
          <cell r="I1335">
            <v>136679.12</v>
          </cell>
        </row>
        <row r="1336">
          <cell r="C1336" t="str">
            <v>Homeowners</v>
          </cell>
          <cell r="E1336">
            <v>41508</v>
          </cell>
          <cell r="F1336">
            <v>41703</v>
          </cell>
          <cell r="G1336">
            <v>41740</v>
          </cell>
          <cell r="H1336">
            <v>105131.50217682941</v>
          </cell>
          <cell r="I1336">
            <v>129378.51</v>
          </cell>
        </row>
        <row r="1337">
          <cell r="C1337" t="str">
            <v>Homeowners</v>
          </cell>
          <cell r="E1337">
            <v>41497</v>
          </cell>
          <cell r="F1337">
            <v>41881</v>
          </cell>
          <cell r="G1337" t="str">
            <v>NA</v>
          </cell>
          <cell r="H1337">
            <v>27363.487516822781</v>
          </cell>
          <cell r="I1337" t="str">
            <v>NA</v>
          </cell>
        </row>
        <row r="1338">
          <cell r="C1338" t="str">
            <v>Homeowners</v>
          </cell>
          <cell r="E1338">
            <v>41516</v>
          </cell>
          <cell r="F1338">
            <v>41531</v>
          </cell>
          <cell r="G1338">
            <v>41891</v>
          </cell>
          <cell r="H1338">
            <v>27669.973504666636</v>
          </cell>
          <cell r="I1338">
            <v>36243.269999999997</v>
          </cell>
        </row>
        <row r="1339">
          <cell r="C1339" t="str">
            <v>Homeowners</v>
          </cell>
          <cell r="E1339">
            <v>41494</v>
          </cell>
          <cell r="F1339">
            <v>41952</v>
          </cell>
          <cell r="G1339">
            <v>42578</v>
          </cell>
          <cell r="H1339">
            <v>8656.680464251458</v>
          </cell>
          <cell r="I1339">
            <v>18699.22</v>
          </cell>
        </row>
        <row r="1340">
          <cell r="C1340" t="str">
            <v>Homeowners</v>
          </cell>
          <cell r="E1340">
            <v>41492</v>
          </cell>
          <cell r="F1340">
            <v>41501</v>
          </cell>
          <cell r="G1340">
            <v>41529</v>
          </cell>
          <cell r="H1340">
            <v>18054.956035990599</v>
          </cell>
          <cell r="I1340">
            <v>18054.96</v>
          </cell>
        </row>
        <row r="1341">
          <cell r="C1341" t="str">
            <v>Homeowners</v>
          </cell>
          <cell r="E1341">
            <v>41492</v>
          </cell>
          <cell r="F1341">
            <v>41536</v>
          </cell>
          <cell r="G1341">
            <v>41904</v>
          </cell>
          <cell r="H1341">
            <v>8182.4243430105289</v>
          </cell>
          <cell r="I1341">
            <v>10341.049999999999</v>
          </cell>
        </row>
        <row r="1342">
          <cell r="C1342" t="str">
            <v>Homeowners</v>
          </cell>
          <cell r="E1342">
            <v>41502</v>
          </cell>
          <cell r="F1342">
            <v>41533</v>
          </cell>
          <cell r="G1342">
            <v>41685</v>
          </cell>
          <cell r="H1342">
            <v>6093.1861847167947</v>
          </cell>
          <cell r="I1342">
            <v>10764.87</v>
          </cell>
        </row>
        <row r="1343">
          <cell r="C1343" t="str">
            <v>Homeowners</v>
          </cell>
          <cell r="E1343">
            <v>41507</v>
          </cell>
          <cell r="F1343">
            <v>41712</v>
          </cell>
          <cell r="G1343">
            <v>41751</v>
          </cell>
          <cell r="H1343">
            <v>42750.212991030399</v>
          </cell>
          <cell r="I1343">
            <v>57716.86</v>
          </cell>
        </row>
        <row r="1344">
          <cell r="C1344" t="str">
            <v>Homeowners</v>
          </cell>
          <cell r="E1344">
            <v>41497</v>
          </cell>
          <cell r="F1344">
            <v>41556</v>
          </cell>
          <cell r="G1344">
            <v>41606</v>
          </cell>
          <cell r="H1344">
            <v>12169.6945801287</v>
          </cell>
          <cell r="I1344">
            <v>12169.69</v>
          </cell>
        </row>
        <row r="1345">
          <cell r="C1345" t="str">
            <v>Homeowners</v>
          </cell>
          <cell r="E1345">
            <v>41516</v>
          </cell>
          <cell r="F1345">
            <v>41750</v>
          </cell>
          <cell r="G1345">
            <v>42990</v>
          </cell>
          <cell r="H1345">
            <v>23344.296735772576</v>
          </cell>
          <cell r="I1345">
            <v>37826.67</v>
          </cell>
        </row>
        <row r="1346">
          <cell r="C1346" t="str">
            <v>Homeowners</v>
          </cell>
          <cell r="E1346">
            <v>41502</v>
          </cell>
          <cell r="F1346">
            <v>41554</v>
          </cell>
          <cell r="G1346">
            <v>42455</v>
          </cell>
          <cell r="H1346">
            <v>50481.525259056631</v>
          </cell>
          <cell r="I1346">
            <v>102835.24</v>
          </cell>
        </row>
        <row r="1347">
          <cell r="C1347" t="str">
            <v>Homeowners</v>
          </cell>
          <cell r="E1347">
            <v>41498</v>
          </cell>
          <cell r="F1347">
            <v>41536</v>
          </cell>
          <cell r="G1347">
            <v>42626</v>
          </cell>
          <cell r="H1347">
            <v>7830.456611407988</v>
          </cell>
          <cell r="I1347">
            <v>23559.62</v>
          </cell>
        </row>
        <row r="1348">
          <cell r="C1348" t="str">
            <v>Homeowners</v>
          </cell>
          <cell r="E1348">
            <v>41504</v>
          </cell>
          <cell r="F1348">
            <v>42003</v>
          </cell>
          <cell r="G1348">
            <v>42389</v>
          </cell>
          <cell r="H1348">
            <v>30091.426404859329</v>
          </cell>
          <cell r="I1348">
            <v>0</v>
          </cell>
        </row>
        <row r="1349">
          <cell r="C1349" t="str">
            <v>Homeowners</v>
          </cell>
          <cell r="E1349">
            <v>41510</v>
          </cell>
          <cell r="F1349">
            <v>41596</v>
          </cell>
          <cell r="G1349">
            <v>41916</v>
          </cell>
          <cell r="H1349">
            <v>17459.529178554742</v>
          </cell>
          <cell r="I1349">
            <v>20093.240000000002</v>
          </cell>
        </row>
        <row r="1350">
          <cell r="C1350" t="str">
            <v>Homeowners</v>
          </cell>
          <cell r="E1350">
            <v>41529</v>
          </cell>
          <cell r="F1350">
            <v>41670</v>
          </cell>
          <cell r="G1350">
            <v>41733</v>
          </cell>
          <cell r="H1350">
            <v>44012.371258636544</v>
          </cell>
          <cell r="I1350">
            <v>58796.65</v>
          </cell>
        </row>
        <row r="1351">
          <cell r="C1351" t="str">
            <v>Homeowners</v>
          </cell>
          <cell r="E1351">
            <v>41529</v>
          </cell>
          <cell r="F1351">
            <v>41581</v>
          </cell>
          <cell r="G1351">
            <v>43189</v>
          </cell>
          <cell r="H1351">
            <v>41324.324024743211</v>
          </cell>
          <cell r="I1351">
            <v>93787.83</v>
          </cell>
        </row>
        <row r="1352">
          <cell r="C1352" t="str">
            <v>Homeowners</v>
          </cell>
          <cell r="E1352">
            <v>41520</v>
          </cell>
          <cell r="F1352">
            <v>41552</v>
          </cell>
          <cell r="G1352">
            <v>42014</v>
          </cell>
          <cell r="H1352">
            <v>16919.141851693974</v>
          </cell>
          <cell r="I1352">
            <v>0</v>
          </cell>
        </row>
        <row r="1353">
          <cell r="C1353" t="str">
            <v>Homeowners</v>
          </cell>
          <cell r="E1353">
            <v>41541</v>
          </cell>
          <cell r="F1353">
            <v>41585</v>
          </cell>
          <cell r="G1353">
            <v>41614</v>
          </cell>
          <cell r="H1353">
            <v>40902.122931095102</v>
          </cell>
          <cell r="I1353">
            <v>40902.120000000003</v>
          </cell>
        </row>
        <row r="1354">
          <cell r="C1354" t="str">
            <v>Homeowners</v>
          </cell>
          <cell r="E1354">
            <v>41537</v>
          </cell>
          <cell r="F1354">
            <v>41577</v>
          </cell>
          <cell r="G1354">
            <v>41747</v>
          </cell>
          <cell r="H1354">
            <v>18396.594005176095</v>
          </cell>
          <cell r="I1354">
            <v>26314.82</v>
          </cell>
        </row>
        <row r="1355">
          <cell r="C1355" t="str">
            <v>Homeowners</v>
          </cell>
          <cell r="E1355">
            <v>41543</v>
          </cell>
          <cell r="F1355">
            <v>41607</v>
          </cell>
          <cell r="G1355">
            <v>41639</v>
          </cell>
          <cell r="H1355">
            <v>94221.570302761305</v>
          </cell>
          <cell r="I1355">
            <v>94221.57</v>
          </cell>
        </row>
        <row r="1356">
          <cell r="C1356" t="str">
            <v>Homeowners</v>
          </cell>
          <cell r="E1356">
            <v>41530</v>
          </cell>
          <cell r="F1356">
            <v>41642</v>
          </cell>
          <cell r="G1356">
            <v>41747</v>
          </cell>
          <cell r="H1356">
            <v>71908.199784749784</v>
          </cell>
          <cell r="I1356">
            <v>93923.08</v>
          </cell>
        </row>
        <row r="1357">
          <cell r="C1357" t="str">
            <v>Homeowners</v>
          </cell>
          <cell r="E1357">
            <v>41523</v>
          </cell>
          <cell r="F1357">
            <v>41565</v>
          </cell>
          <cell r="G1357">
            <v>41793</v>
          </cell>
          <cell r="H1357">
            <v>26759.196514897929</v>
          </cell>
          <cell r="I1357">
            <v>35300.17</v>
          </cell>
        </row>
        <row r="1358">
          <cell r="C1358" t="str">
            <v>Homeowners</v>
          </cell>
          <cell r="E1358">
            <v>41540</v>
          </cell>
          <cell r="F1358">
            <v>41611</v>
          </cell>
          <cell r="G1358">
            <v>41905</v>
          </cell>
          <cell r="H1358">
            <v>19942.404275031524</v>
          </cell>
          <cell r="I1358">
            <v>26141.11</v>
          </cell>
        </row>
        <row r="1359">
          <cell r="C1359" t="str">
            <v>Homeowners</v>
          </cell>
          <cell r="E1359">
            <v>41546</v>
          </cell>
          <cell r="F1359">
            <v>41685</v>
          </cell>
          <cell r="G1359">
            <v>41742</v>
          </cell>
          <cell r="H1359">
            <v>27185.72206405734</v>
          </cell>
          <cell r="I1359">
            <v>31107.62</v>
          </cell>
        </row>
        <row r="1360">
          <cell r="C1360" t="str">
            <v>Homeowners</v>
          </cell>
          <cell r="E1360">
            <v>41541</v>
          </cell>
          <cell r="F1360">
            <v>41914</v>
          </cell>
          <cell r="G1360">
            <v>41978</v>
          </cell>
          <cell r="H1360">
            <v>88899.813395997844</v>
          </cell>
          <cell r="I1360">
            <v>109271.67999999999</v>
          </cell>
        </row>
        <row r="1361">
          <cell r="C1361" t="str">
            <v>Homeowners</v>
          </cell>
          <cell r="E1361">
            <v>41522</v>
          </cell>
          <cell r="F1361">
            <v>41563</v>
          </cell>
          <cell r="G1361">
            <v>41749</v>
          </cell>
          <cell r="H1361">
            <v>60896.163897763843</v>
          </cell>
          <cell r="I1361">
            <v>82078.429999999993</v>
          </cell>
        </row>
        <row r="1362">
          <cell r="C1362" t="str">
            <v>Homeowners</v>
          </cell>
          <cell r="E1362">
            <v>41525</v>
          </cell>
          <cell r="F1362">
            <v>41590</v>
          </cell>
          <cell r="G1362">
            <v>42115</v>
          </cell>
          <cell r="H1362">
            <v>45460.475410456776</v>
          </cell>
          <cell r="I1362">
            <v>0</v>
          </cell>
        </row>
        <row r="1363">
          <cell r="C1363" t="str">
            <v>Homeowners</v>
          </cell>
          <cell r="E1363">
            <v>41521</v>
          </cell>
          <cell r="F1363">
            <v>41609</v>
          </cell>
          <cell r="G1363">
            <v>41616</v>
          </cell>
          <cell r="H1363">
            <v>166137.157408539</v>
          </cell>
          <cell r="I1363">
            <v>166137.16</v>
          </cell>
        </row>
        <row r="1364">
          <cell r="C1364" t="str">
            <v>Homeowners</v>
          </cell>
          <cell r="E1364">
            <v>41535</v>
          </cell>
          <cell r="F1364">
            <v>41824</v>
          </cell>
          <cell r="G1364">
            <v>42299</v>
          </cell>
          <cell r="H1364">
            <v>78852.689806291222</v>
          </cell>
          <cell r="I1364">
            <v>0</v>
          </cell>
        </row>
        <row r="1365">
          <cell r="C1365" t="str">
            <v>Homeowners</v>
          </cell>
          <cell r="E1365">
            <v>41535</v>
          </cell>
          <cell r="F1365">
            <v>41537</v>
          </cell>
          <cell r="G1365">
            <v>44090</v>
          </cell>
          <cell r="H1365">
            <v>27863.257231053452</v>
          </cell>
          <cell r="I1365">
            <v>49829.81</v>
          </cell>
        </row>
        <row r="1366">
          <cell r="C1366" t="str">
            <v>Homeowners</v>
          </cell>
          <cell r="E1366">
            <v>41528</v>
          </cell>
          <cell r="F1366">
            <v>42146</v>
          </cell>
          <cell r="G1366">
            <v>42663</v>
          </cell>
          <cell r="H1366">
            <v>47726.804301915879</v>
          </cell>
          <cell r="I1366">
            <v>106812.97</v>
          </cell>
        </row>
        <row r="1367">
          <cell r="C1367" t="str">
            <v>Homeowners</v>
          </cell>
          <cell r="E1367">
            <v>41524</v>
          </cell>
          <cell r="F1367">
            <v>41536</v>
          </cell>
          <cell r="G1367">
            <v>41872</v>
          </cell>
          <cell r="H1367">
            <v>7166.4149332713405</v>
          </cell>
          <cell r="I1367">
            <v>8490.9500000000007</v>
          </cell>
        </row>
        <row r="1368">
          <cell r="C1368" t="str">
            <v>Homeowners</v>
          </cell>
          <cell r="E1368">
            <v>41520</v>
          </cell>
          <cell r="F1368">
            <v>41655</v>
          </cell>
          <cell r="G1368">
            <v>42295</v>
          </cell>
          <cell r="H1368">
            <v>29601.527013128296</v>
          </cell>
          <cell r="I1368">
            <v>0</v>
          </cell>
        </row>
        <row r="1369">
          <cell r="C1369" t="str">
            <v>Homeowners</v>
          </cell>
          <cell r="E1369">
            <v>41532</v>
          </cell>
          <cell r="F1369">
            <v>41606</v>
          </cell>
          <cell r="G1369">
            <v>41884</v>
          </cell>
          <cell r="H1369">
            <v>27208.249529912944</v>
          </cell>
          <cell r="I1369">
            <v>32143.14</v>
          </cell>
        </row>
        <row r="1370">
          <cell r="C1370" t="str">
            <v>Homeowners</v>
          </cell>
          <cell r="E1370">
            <v>41535</v>
          </cell>
          <cell r="F1370">
            <v>41726</v>
          </cell>
          <cell r="G1370">
            <v>42347</v>
          </cell>
          <cell r="H1370">
            <v>153210.89743664808</v>
          </cell>
          <cell r="I1370">
            <v>204856.89</v>
          </cell>
        </row>
        <row r="1371">
          <cell r="C1371" t="str">
            <v>Homeowners</v>
          </cell>
          <cell r="E1371">
            <v>41542</v>
          </cell>
          <cell r="F1371">
            <v>41642</v>
          </cell>
          <cell r="G1371">
            <v>41931</v>
          </cell>
          <cell r="H1371">
            <v>28214.379492246302</v>
          </cell>
          <cell r="I1371">
            <v>37408.03</v>
          </cell>
        </row>
        <row r="1372">
          <cell r="C1372" t="str">
            <v>Homeowners</v>
          </cell>
          <cell r="E1372">
            <v>41535</v>
          </cell>
          <cell r="F1372">
            <v>41665</v>
          </cell>
          <cell r="G1372">
            <v>42044</v>
          </cell>
          <cell r="H1372">
            <v>55216.996710945568</v>
          </cell>
          <cell r="I1372">
            <v>70547.58</v>
          </cell>
        </row>
        <row r="1373">
          <cell r="C1373" t="str">
            <v>Homeowners</v>
          </cell>
          <cell r="E1373">
            <v>41518</v>
          </cell>
          <cell r="F1373">
            <v>41521</v>
          </cell>
          <cell r="G1373">
            <v>41640</v>
          </cell>
          <cell r="H1373">
            <v>77831.323341082592</v>
          </cell>
          <cell r="I1373">
            <v>109127.32</v>
          </cell>
        </row>
        <row r="1374">
          <cell r="C1374" t="str">
            <v>Homeowners</v>
          </cell>
          <cell r="E1374">
            <v>41540</v>
          </cell>
          <cell r="F1374">
            <v>41617</v>
          </cell>
          <cell r="G1374">
            <v>41819</v>
          </cell>
          <cell r="H1374">
            <v>5909.3490621462088</v>
          </cell>
          <cell r="I1374">
            <v>7541.17</v>
          </cell>
        </row>
        <row r="1375">
          <cell r="C1375" t="str">
            <v>Homeowners</v>
          </cell>
          <cell r="E1375">
            <v>41542</v>
          </cell>
          <cell r="F1375">
            <v>41570</v>
          </cell>
          <cell r="G1375">
            <v>41661</v>
          </cell>
          <cell r="H1375">
            <v>122572.78591227652</v>
          </cell>
          <cell r="I1375">
            <v>163253.5</v>
          </cell>
        </row>
        <row r="1376">
          <cell r="C1376" t="str">
            <v>Homeowners</v>
          </cell>
          <cell r="E1376">
            <v>41534</v>
          </cell>
          <cell r="F1376">
            <v>42061</v>
          </cell>
          <cell r="G1376">
            <v>42218</v>
          </cell>
          <cell r="H1376">
            <v>10044.37478076357</v>
          </cell>
          <cell r="I1376">
            <v>14158.87</v>
          </cell>
        </row>
        <row r="1377">
          <cell r="C1377" t="str">
            <v>Homeowners</v>
          </cell>
          <cell r="E1377">
            <v>41545</v>
          </cell>
          <cell r="F1377">
            <v>42036</v>
          </cell>
          <cell r="G1377">
            <v>42042</v>
          </cell>
          <cell r="H1377">
            <v>30493.502022042576</v>
          </cell>
          <cell r="I1377">
            <v>45924.73</v>
          </cell>
        </row>
        <row r="1378">
          <cell r="C1378" t="str">
            <v>Homeowners</v>
          </cell>
          <cell r="E1378">
            <v>41523</v>
          </cell>
          <cell r="F1378">
            <v>41577</v>
          </cell>
          <cell r="G1378">
            <v>42726</v>
          </cell>
          <cell r="H1378">
            <v>26571.971040416418</v>
          </cell>
          <cell r="I1378">
            <v>49774.76</v>
          </cell>
        </row>
        <row r="1379">
          <cell r="C1379" t="str">
            <v>Homeowners</v>
          </cell>
          <cell r="E1379">
            <v>41524</v>
          </cell>
          <cell r="F1379">
            <v>41918</v>
          </cell>
          <cell r="G1379">
            <v>42709</v>
          </cell>
          <cell r="H1379">
            <v>48401.656922393602</v>
          </cell>
          <cell r="I1379">
            <v>0</v>
          </cell>
        </row>
        <row r="1380">
          <cell r="C1380" t="str">
            <v>Homeowners</v>
          </cell>
          <cell r="E1380">
            <v>41523</v>
          </cell>
          <cell r="F1380">
            <v>42043</v>
          </cell>
          <cell r="G1380">
            <v>42539</v>
          </cell>
          <cell r="H1380">
            <v>676.00188657550393</v>
          </cell>
          <cell r="I1380">
            <v>0</v>
          </cell>
        </row>
        <row r="1381">
          <cell r="C1381" t="str">
            <v>Homeowners</v>
          </cell>
          <cell r="E1381">
            <v>41519</v>
          </cell>
          <cell r="F1381">
            <v>41812</v>
          </cell>
          <cell r="G1381">
            <v>41935</v>
          </cell>
          <cell r="H1381">
            <v>172813.86837703901</v>
          </cell>
          <cell r="I1381">
            <v>0</v>
          </cell>
        </row>
        <row r="1382">
          <cell r="C1382" t="str">
            <v>Homeowners</v>
          </cell>
          <cell r="E1382">
            <v>41520</v>
          </cell>
          <cell r="F1382">
            <v>41700</v>
          </cell>
          <cell r="G1382">
            <v>42077</v>
          </cell>
          <cell r="H1382">
            <v>51847.341244853851</v>
          </cell>
          <cell r="I1382">
            <v>68226.559999999998</v>
          </cell>
        </row>
        <row r="1383">
          <cell r="C1383" t="str">
            <v>Homeowners</v>
          </cell>
          <cell r="E1383">
            <v>41531</v>
          </cell>
          <cell r="F1383">
            <v>41622</v>
          </cell>
          <cell r="G1383">
            <v>42124</v>
          </cell>
          <cell r="H1383">
            <v>74231.742810407217</v>
          </cell>
          <cell r="I1383">
            <v>97708.44</v>
          </cell>
        </row>
        <row r="1384">
          <cell r="C1384" t="str">
            <v>Homeowners</v>
          </cell>
          <cell r="E1384">
            <v>41534</v>
          </cell>
          <cell r="F1384">
            <v>41786</v>
          </cell>
          <cell r="G1384">
            <v>42163</v>
          </cell>
          <cell r="H1384">
            <v>11587.532936671654</v>
          </cell>
          <cell r="I1384">
            <v>15680.75</v>
          </cell>
        </row>
        <row r="1385">
          <cell r="C1385" t="str">
            <v>Homeowners</v>
          </cell>
          <cell r="E1385">
            <v>41535</v>
          </cell>
          <cell r="F1385">
            <v>41703</v>
          </cell>
          <cell r="G1385">
            <v>42273</v>
          </cell>
          <cell r="H1385">
            <v>53603.223849887348</v>
          </cell>
          <cell r="I1385">
            <v>69050.759999999995</v>
          </cell>
        </row>
        <row r="1386">
          <cell r="C1386" t="str">
            <v>Homeowners</v>
          </cell>
          <cell r="E1386">
            <v>41521</v>
          </cell>
          <cell r="F1386">
            <v>41747</v>
          </cell>
          <cell r="G1386">
            <v>41809</v>
          </cell>
          <cell r="H1386">
            <v>26822.115436731801</v>
          </cell>
          <cell r="I1386">
            <v>33433.760000000002</v>
          </cell>
        </row>
        <row r="1387">
          <cell r="C1387" t="str">
            <v>Homeowners</v>
          </cell>
          <cell r="E1387">
            <v>41521</v>
          </cell>
          <cell r="F1387">
            <v>41853</v>
          </cell>
          <cell r="G1387" t="str">
            <v>NA</v>
          </cell>
          <cell r="H1387">
            <v>46128.086193020587</v>
          </cell>
          <cell r="I1387" t="str">
            <v>NA</v>
          </cell>
        </row>
        <row r="1388">
          <cell r="C1388" t="str">
            <v>Homeowners</v>
          </cell>
          <cell r="E1388">
            <v>41541</v>
          </cell>
          <cell r="F1388">
            <v>41598</v>
          </cell>
          <cell r="G1388">
            <v>42131</v>
          </cell>
          <cell r="H1388">
            <v>53653.359856166055</v>
          </cell>
          <cell r="I1388">
            <v>68159.66</v>
          </cell>
        </row>
        <row r="1389">
          <cell r="C1389" t="str">
            <v>Homeowners</v>
          </cell>
          <cell r="E1389">
            <v>41524</v>
          </cell>
          <cell r="F1389">
            <v>41585</v>
          </cell>
          <cell r="G1389">
            <v>42404</v>
          </cell>
          <cell r="H1389">
            <v>236213.99487847506</v>
          </cell>
          <cell r="I1389">
            <v>0</v>
          </cell>
        </row>
        <row r="1390">
          <cell r="C1390" t="str">
            <v>Homeowners</v>
          </cell>
          <cell r="E1390">
            <v>41535</v>
          </cell>
          <cell r="F1390">
            <v>41539</v>
          </cell>
          <cell r="G1390">
            <v>42319</v>
          </cell>
          <cell r="H1390">
            <v>20783.389996329261</v>
          </cell>
          <cell r="I1390">
            <v>30088.63</v>
          </cell>
        </row>
        <row r="1391">
          <cell r="C1391" t="str">
            <v>Homeowners</v>
          </cell>
          <cell r="E1391">
            <v>41543</v>
          </cell>
          <cell r="F1391">
            <v>41554</v>
          </cell>
          <cell r="G1391">
            <v>41802</v>
          </cell>
          <cell r="H1391">
            <v>49668.325707668475</v>
          </cell>
          <cell r="I1391">
            <v>60853.83</v>
          </cell>
        </row>
        <row r="1392">
          <cell r="C1392" t="str">
            <v>Homeowners</v>
          </cell>
          <cell r="E1392">
            <v>41525</v>
          </cell>
          <cell r="F1392">
            <v>41790</v>
          </cell>
          <cell r="G1392">
            <v>42901</v>
          </cell>
          <cell r="H1392">
            <v>75237.578870359066</v>
          </cell>
          <cell r="I1392">
            <v>181483.26</v>
          </cell>
        </row>
        <row r="1393">
          <cell r="C1393" t="str">
            <v>Homeowners</v>
          </cell>
          <cell r="E1393">
            <v>41528</v>
          </cell>
          <cell r="F1393">
            <v>41536</v>
          </cell>
          <cell r="G1393">
            <v>41794</v>
          </cell>
          <cell r="H1393">
            <v>29736.436360988791</v>
          </cell>
          <cell r="I1393">
            <v>35374.28</v>
          </cell>
        </row>
        <row r="1394">
          <cell r="C1394" t="str">
            <v>Homeowners</v>
          </cell>
          <cell r="E1394">
            <v>41540</v>
          </cell>
          <cell r="F1394">
            <v>41775</v>
          </cell>
          <cell r="G1394">
            <v>42543</v>
          </cell>
          <cell r="H1394">
            <v>52007.343934607954</v>
          </cell>
          <cell r="I1394">
            <v>63932.56</v>
          </cell>
        </row>
        <row r="1395">
          <cell r="C1395" t="str">
            <v>Homeowners</v>
          </cell>
          <cell r="E1395">
            <v>41539</v>
          </cell>
          <cell r="F1395">
            <v>41638</v>
          </cell>
          <cell r="G1395">
            <v>41996</v>
          </cell>
          <cell r="H1395">
            <v>28187.973920742956</v>
          </cell>
          <cell r="I1395">
            <v>37058.480000000003</v>
          </cell>
        </row>
        <row r="1396">
          <cell r="C1396" t="str">
            <v>Homeowners</v>
          </cell>
          <cell r="E1396">
            <v>41525</v>
          </cell>
          <cell r="F1396">
            <v>41853</v>
          </cell>
          <cell r="G1396">
            <v>41899</v>
          </cell>
          <cell r="H1396">
            <v>19414.530870504197</v>
          </cell>
          <cell r="I1396">
            <v>24369.64</v>
          </cell>
        </row>
        <row r="1397">
          <cell r="C1397" t="str">
            <v>Homeowners</v>
          </cell>
          <cell r="E1397">
            <v>41540</v>
          </cell>
          <cell r="F1397">
            <v>41621</v>
          </cell>
          <cell r="G1397">
            <v>41822</v>
          </cell>
          <cell r="H1397">
            <v>63151.991181798046</v>
          </cell>
          <cell r="I1397">
            <v>80284.899999999994</v>
          </cell>
        </row>
        <row r="1398">
          <cell r="C1398" t="str">
            <v>Homeowners</v>
          </cell>
          <cell r="E1398">
            <v>41569</v>
          </cell>
          <cell r="F1398">
            <v>41816</v>
          </cell>
          <cell r="G1398">
            <v>42254</v>
          </cell>
          <cell r="H1398">
            <v>14421.648207113563</v>
          </cell>
          <cell r="I1398">
            <v>0</v>
          </cell>
        </row>
        <row r="1399">
          <cell r="C1399" t="str">
            <v>Homeowners</v>
          </cell>
          <cell r="E1399">
            <v>41552</v>
          </cell>
          <cell r="F1399">
            <v>41784</v>
          </cell>
          <cell r="G1399">
            <v>41943</v>
          </cell>
          <cell r="H1399">
            <v>5195.6379224815646</v>
          </cell>
          <cell r="I1399">
            <v>6479.93</v>
          </cell>
        </row>
        <row r="1400">
          <cell r="C1400" t="str">
            <v>Homeowners</v>
          </cell>
          <cell r="E1400">
            <v>41558</v>
          </cell>
          <cell r="F1400">
            <v>41611</v>
          </cell>
          <cell r="G1400">
            <v>42009</v>
          </cell>
          <cell r="H1400">
            <v>3433.0538292901319</v>
          </cell>
          <cell r="I1400">
            <v>0</v>
          </cell>
        </row>
        <row r="1401">
          <cell r="C1401" t="str">
            <v>Homeowners</v>
          </cell>
          <cell r="E1401">
            <v>41565</v>
          </cell>
          <cell r="F1401">
            <v>41643</v>
          </cell>
          <cell r="G1401">
            <v>42089</v>
          </cell>
          <cell r="H1401">
            <v>11167.997530447414</v>
          </cell>
          <cell r="I1401">
            <v>14456.73</v>
          </cell>
        </row>
        <row r="1402">
          <cell r="C1402" t="str">
            <v>Homeowners</v>
          </cell>
          <cell r="E1402">
            <v>41568</v>
          </cell>
          <cell r="F1402">
            <v>41690</v>
          </cell>
          <cell r="G1402">
            <v>41916</v>
          </cell>
          <cell r="H1402">
            <v>23442.652418533107</v>
          </cell>
          <cell r="I1402">
            <v>31297.82</v>
          </cell>
        </row>
        <row r="1403">
          <cell r="C1403" t="str">
            <v>Homeowners</v>
          </cell>
          <cell r="E1403">
            <v>41570</v>
          </cell>
          <cell r="F1403">
            <v>41999</v>
          </cell>
          <cell r="G1403">
            <v>42330</v>
          </cell>
          <cell r="H1403">
            <v>56803.994638992415</v>
          </cell>
          <cell r="I1403">
            <v>74885.210000000006</v>
          </cell>
        </row>
        <row r="1404">
          <cell r="C1404" t="str">
            <v>Homeowners</v>
          </cell>
          <cell r="E1404">
            <v>41555</v>
          </cell>
          <cell r="F1404">
            <v>41825</v>
          </cell>
          <cell r="G1404">
            <v>41992</v>
          </cell>
          <cell r="H1404">
            <v>24730.605807888067</v>
          </cell>
          <cell r="I1404">
            <v>0</v>
          </cell>
        </row>
        <row r="1405">
          <cell r="C1405" t="str">
            <v>Homeowners</v>
          </cell>
          <cell r="E1405">
            <v>41562</v>
          </cell>
          <cell r="F1405">
            <v>41615</v>
          </cell>
          <cell r="G1405">
            <v>41783</v>
          </cell>
          <cell r="H1405">
            <v>4494.0686753194141</v>
          </cell>
          <cell r="I1405">
            <v>7086.96</v>
          </cell>
        </row>
        <row r="1406">
          <cell r="C1406" t="str">
            <v>Homeowners</v>
          </cell>
          <cell r="E1406">
            <v>41562</v>
          </cell>
          <cell r="F1406">
            <v>41910</v>
          </cell>
          <cell r="G1406">
            <v>42713</v>
          </cell>
          <cell r="H1406">
            <v>35292.57186223301</v>
          </cell>
          <cell r="I1406">
            <v>65621.789999999994</v>
          </cell>
        </row>
        <row r="1407">
          <cell r="C1407" t="str">
            <v>Homeowners</v>
          </cell>
          <cell r="E1407">
            <v>41569</v>
          </cell>
          <cell r="F1407">
            <v>41987</v>
          </cell>
          <cell r="G1407">
            <v>42391</v>
          </cell>
          <cell r="H1407">
            <v>13545.944904143313</v>
          </cell>
          <cell r="I1407">
            <v>37890.080000000002</v>
          </cell>
        </row>
        <row r="1408">
          <cell r="C1408" t="str">
            <v>Homeowners</v>
          </cell>
          <cell r="E1408">
            <v>41564</v>
          </cell>
          <cell r="F1408">
            <v>41751</v>
          </cell>
          <cell r="G1408">
            <v>41835</v>
          </cell>
          <cell r="H1408">
            <v>27941.313598009496</v>
          </cell>
          <cell r="I1408">
            <v>43335.33</v>
          </cell>
        </row>
        <row r="1409">
          <cell r="C1409" t="str">
            <v>Homeowners</v>
          </cell>
          <cell r="E1409">
            <v>41570</v>
          </cell>
          <cell r="F1409">
            <v>41786</v>
          </cell>
          <cell r="G1409">
            <v>41950</v>
          </cell>
          <cell r="H1409">
            <v>79700.798476599957</v>
          </cell>
          <cell r="I1409">
            <v>100402.59</v>
          </cell>
        </row>
        <row r="1410">
          <cell r="C1410" t="str">
            <v>Homeowners</v>
          </cell>
          <cell r="E1410">
            <v>41566</v>
          </cell>
          <cell r="F1410">
            <v>41587</v>
          </cell>
          <cell r="G1410">
            <v>41663</v>
          </cell>
          <cell r="H1410">
            <v>1371.4073511594688</v>
          </cell>
          <cell r="I1410">
            <v>2107.62</v>
          </cell>
        </row>
        <row r="1411">
          <cell r="C1411" t="str">
            <v>Homeowners</v>
          </cell>
          <cell r="E1411">
            <v>41554</v>
          </cell>
          <cell r="F1411">
            <v>41612</v>
          </cell>
          <cell r="G1411">
            <v>41661</v>
          </cell>
          <cell r="H1411">
            <v>110223.2293532007</v>
          </cell>
          <cell r="I1411">
            <v>134712.62</v>
          </cell>
        </row>
        <row r="1412">
          <cell r="C1412" t="str">
            <v>Homeowners</v>
          </cell>
          <cell r="E1412">
            <v>41555</v>
          </cell>
          <cell r="F1412">
            <v>41591</v>
          </cell>
          <cell r="G1412">
            <v>42253</v>
          </cell>
          <cell r="H1412">
            <v>21206.15926386719</v>
          </cell>
          <cell r="I1412">
            <v>26622.81</v>
          </cell>
        </row>
        <row r="1413">
          <cell r="C1413" t="str">
            <v>Homeowners</v>
          </cell>
          <cell r="E1413">
            <v>41569</v>
          </cell>
          <cell r="F1413">
            <v>41663</v>
          </cell>
          <cell r="G1413">
            <v>41705</v>
          </cell>
          <cell r="H1413">
            <v>137831.02959148772</v>
          </cell>
          <cell r="I1413">
            <v>176319.13</v>
          </cell>
        </row>
        <row r="1414">
          <cell r="C1414" t="str">
            <v>Homeowners</v>
          </cell>
          <cell r="E1414">
            <v>41570</v>
          </cell>
          <cell r="F1414">
            <v>41779</v>
          </cell>
          <cell r="G1414">
            <v>41790</v>
          </cell>
          <cell r="H1414">
            <v>28347.629196004262</v>
          </cell>
          <cell r="I1414">
            <v>34467</v>
          </cell>
        </row>
        <row r="1415">
          <cell r="C1415" t="str">
            <v>Homeowners</v>
          </cell>
          <cell r="E1415">
            <v>41555</v>
          </cell>
          <cell r="F1415">
            <v>42184</v>
          </cell>
          <cell r="G1415">
            <v>42350</v>
          </cell>
          <cell r="H1415">
            <v>32536.285070852664</v>
          </cell>
          <cell r="I1415">
            <v>41426.31</v>
          </cell>
        </row>
        <row r="1416">
          <cell r="C1416" t="str">
            <v>Homeowners</v>
          </cell>
          <cell r="E1416">
            <v>41567</v>
          </cell>
          <cell r="F1416">
            <v>41575</v>
          </cell>
          <cell r="G1416">
            <v>41670</v>
          </cell>
          <cell r="H1416">
            <v>72806.645821622325</v>
          </cell>
          <cell r="I1416">
            <v>88962.52</v>
          </cell>
        </row>
        <row r="1417">
          <cell r="C1417" t="str">
            <v>Homeowners</v>
          </cell>
          <cell r="E1417">
            <v>41570</v>
          </cell>
          <cell r="F1417">
            <v>41797</v>
          </cell>
          <cell r="G1417">
            <v>42229</v>
          </cell>
          <cell r="H1417">
            <v>14262.204827968779</v>
          </cell>
          <cell r="I1417">
            <v>22177.16</v>
          </cell>
        </row>
        <row r="1418">
          <cell r="C1418" t="str">
            <v>Homeowners</v>
          </cell>
          <cell r="E1418">
            <v>41560</v>
          </cell>
          <cell r="F1418">
            <v>41645</v>
          </cell>
          <cell r="G1418">
            <v>41757</v>
          </cell>
          <cell r="H1418">
            <v>34732.030919687568</v>
          </cell>
          <cell r="I1418">
            <v>45961.5</v>
          </cell>
        </row>
        <row r="1419">
          <cell r="C1419" t="str">
            <v>Homeowners</v>
          </cell>
          <cell r="E1419">
            <v>41566</v>
          </cell>
          <cell r="F1419">
            <v>42015</v>
          </cell>
          <cell r="G1419">
            <v>42357</v>
          </cell>
          <cell r="H1419">
            <v>61961.708845732501</v>
          </cell>
          <cell r="I1419">
            <v>78370.210000000006</v>
          </cell>
        </row>
        <row r="1420">
          <cell r="C1420" t="str">
            <v>Homeowners</v>
          </cell>
          <cell r="E1420">
            <v>41570</v>
          </cell>
          <cell r="F1420">
            <v>41784</v>
          </cell>
          <cell r="G1420">
            <v>42192</v>
          </cell>
          <cell r="H1420">
            <v>12004.779344778495</v>
          </cell>
          <cell r="I1420">
            <v>15848.55</v>
          </cell>
        </row>
        <row r="1421">
          <cell r="C1421" t="str">
            <v>Homeowners</v>
          </cell>
          <cell r="E1421">
            <v>41563</v>
          </cell>
          <cell r="F1421">
            <v>41602</v>
          </cell>
          <cell r="G1421">
            <v>43239</v>
          </cell>
          <cell r="H1421">
            <v>22386.718235986405</v>
          </cell>
          <cell r="I1421">
            <v>47829.06</v>
          </cell>
        </row>
        <row r="1422">
          <cell r="C1422" t="str">
            <v>Homeowners</v>
          </cell>
          <cell r="E1422">
            <v>41556</v>
          </cell>
          <cell r="F1422">
            <v>41727</v>
          </cell>
          <cell r="G1422">
            <v>41829</v>
          </cell>
          <cell r="H1422">
            <v>38745.771838281165</v>
          </cell>
          <cell r="I1422">
            <v>56322.75</v>
          </cell>
        </row>
        <row r="1423">
          <cell r="C1423" t="str">
            <v>Homeowners</v>
          </cell>
          <cell r="E1423">
            <v>41574</v>
          </cell>
          <cell r="F1423">
            <v>41678</v>
          </cell>
          <cell r="G1423">
            <v>42022</v>
          </cell>
          <cell r="H1423">
            <v>22313.998071255206</v>
          </cell>
          <cell r="I1423">
            <v>0</v>
          </cell>
        </row>
        <row r="1424">
          <cell r="C1424" t="str">
            <v>Homeowners</v>
          </cell>
          <cell r="E1424">
            <v>41578</v>
          </cell>
          <cell r="F1424">
            <v>41809</v>
          </cell>
          <cell r="G1424">
            <v>42207</v>
          </cell>
          <cell r="H1424">
            <v>7719.1339831364858</v>
          </cell>
          <cell r="I1424">
            <v>9965.77</v>
          </cell>
        </row>
        <row r="1425">
          <cell r="C1425" t="str">
            <v>Homeowners</v>
          </cell>
          <cell r="E1425">
            <v>41572</v>
          </cell>
          <cell r="F1425">
            <v>41634</v>
          </cell>
          <cell r="G1425">
            <v>41693</v>
          </cell>
          <cell r="H1425">
            <v>264338.49990152614</v>
          </cell>
          <cell r="I1425">
            <v>393230.63</v>
          </cell>
        </row>
        <row r="1426">
          <cell r="C1426" t="str">
            <v>Homeowners</v>
          </cell>
          <cell r="E1426">
            <v>41571</v>
          </cell>
          <cell r="F1426">
            <v>41628</v>
          </cell>
          <cell r="G1426">
            <v>42136</v>
          </cell>
          <cell r="H1426">
            <v>7659.4541252493591</v>
          </cell>
          <cell r="I1426">
            <v>9791.23</v>
          </cell>
        </row>
        <row r="1427">
          <cell r="C1427" t="str">
            <v>Homeowners</v>
          </cell>
          <cell r="E1427">
            <v>41549</v>
          </cell>
          <cell r="F1427">
            <v>41685</v>
          </cell>
          <cell r="G1427">
            <v>42011</v>
          </cell>
          <cell r="H1427">
            <v>96831.686106079229</v>
          </cell>
          <cell r="I1427">
            <v>0</v>
          </cell>
        </row>
        <row r="1428">
          <cell r="C1428" t="str">
            <v>Homeowners</v>
          </cell>
          <cell r="E1428">
            <v>41573</v>
          </cell>
          <cell r="F1428">
            <v>41846</v>
          </cell>
          <cell r="G1428">
            <v>42179</v>
          </cell>
          <cell r="H1428">
            <v>109429.53102359429</v>
          </cell>
          <cell r="I1428">
            <v>164096.76999999999</v>
          </cell>
        </row>
        <row r="1429">
          <cell r="C1429" t="str">
            <v>Homeowners</v>
          </cell>
          <cell r="E1429">
            <v>41560</v>
          </cell>
          <cell r="F1429">
            <v>41833</v>
          </cell>
          <cell r="G1429">
            <v>42401</v>
          </cell>
          <cell r="H1429">
            <v>35372.779291756109</v>
          </cell>
          <cell r="I1429">
            <v>124229.57</v>
          </cell>
        </row>
        <row r="1430">
          <cell r="C1430" t="str">
            <v>Homeowners</v>
          </cell>
          <cell r="E1430">
            <v>41556</v>
          </cell>
          <cell r="F1430">
            <v>41652</v>
          </cell>
          <cell r="G1430">
            <v>42568</v>
          </cell>
          <cell r="H1430">
            <v>21189.819961537774</v>
          </cell>
          <cell r="I1430">
            <v>35748.160000000003</v>
          </cell>
        </row>
        <row r="1431">
          <cell r="C1431" t="str">
            <v>Homeowners</v>
          </cell>
          <cell r="E1431">
            <v>41565</v>
          </cell>
          <cell r="F1431">
            <v>41709</v>
          </cell>
          <cell r="G1431">
            <v>42293</v>
          </cell>
          <cell r="H1431">
            <v>140317.53067855272</v>
          </cell>
          <cell r="I1431">
            <v>180721.46</v>
          </cell>
        </row>
        <row r="1432">
          <cell r="C1432" t="str">
            <v>Homeowners</v>
          </cell>
          <cell r="E1432">
            <v>41561</v>
          </cell>
          <cell r="F1432">
            <v>41869</v>
          </cell>
          <cell r="G1432">
            <v>42807</v>
          </cell>
          <cell r="H1432">
            <v>102969.00946905592</v>
          </cell>
          <cell r="I1432">
            <v>227351.74</v>
          </cell>
        </row>
        <row r="1433">
          <cell r="C1433" t="str">
            <v>Homeowners</v>
          </cell>
          <cell r="E1433">
            <v>41566</v>
          </cell>
          <cell r="F1433">
            <v>42046</v>
          </cell>
          <cell r="G1433">
            <v>42930</v>
          </cell>
          <cell r="H1433">
            <v>24921.095225270077</v>
          </cell>
          <cell r="I1433">
            <v>0</v>
          </cell>
        </row>
        <row r="1434">
          <cell r="C1434" t="str">
            <v>Homeowners</v>
          </cell>
          <cell r="E1434">
            <v>41551</v>
          </cell>
          <cell r="F1434">
            <v>41945</v>
          </cell>
          <cell r="G1434">
            <v>43123</v>
          </cell>
          <cell r="H1434">
            <v>23855.106440115873</v>
          </cell>
          <cell r="I1434">
            <v>58376.43</v>
          </cell>
        </row>
        <row r="1435">
          <cell r="C1435" t="str">
            <v>Homeowners</v>
          </cell>
          <cell r="E1435">
            <v>41571</v>
          </cell>
          <cell r="F1435">
            <v>41604</v>
          </cell>
          <cell r="G1435">
            <v>41817</v>
          </cell>
          <cell r="H1435">
            <v>17390.523159695036</v>
          </cell>
          <cell r="I1435">
            <v>19854.53</v>
          </cell>
        </row>
        <row r="1436">
          <cell r="C1436" t="str">
            <v>Homeowners</v>
          </cell>
          <cell r="E1436">
            <v>41553</v>
          </cell>
          <cell r="F1436">
            <v>42852</v>
          </cell>
          <cell r="G1436">
            <v>43616</v>
          </cell>
          <cell r="H1436">
            <v>21207.295549358671</v>
          </cell>
          <cell r="I1436">
            <v>29963.02</v>
          </cell>
        </row>
        <row r="1437">
          <cell r="C1437" t="str">
            <v>Homeowners</v>
          </cell>
          <cell r="E1437">
            <v>41601</v>
          </cell>
          <cell r="F1437">
            <v>42212</v>
          </cell>
          <cell r="G1437">
            <v>42489</v>
          </cell>
          <cell r="H1437">
            <v>5781.0483420719202</v>
          </cell>
          <cell r="I1437">
            <v>0</v>
          </cell>
        </row>
        <row r="1438">
          <cell r="C1438" t="str">
            <v>Homeowners</v>
          </cell>
          <cell r="E1438">
            <v>41586</v>
          </cell>
          <cell r="F1438">
            <v>41772</v>
          </cell>
          <cell r="G1438">
            <v>42084</v>
          </cell>
          <cell r="H1438">
            <v>37502.806816767894</v>
          </cell>
          <cell r="I1438">
            <v>47408.75</v>
          </cell>
        </row>
        <row r="1439">
          <cell r="C1439" t="str">
            <v>Homeowners</v>
          </cell>
          <cell r="E1439">
            <v>41601</v>
          </cell>
          <cell r="F1439">
            <v>41620</v>
          </cell>
          <cell r="G1439">
            <v>41636</v>
          </cell>
          <cell r="H1439">
            <v>36973.803940911297</v>
          </cell>
          <cell r="I1439">
            <v>36973.800000000003</v>
          </cell>
        </row>
        <row r="1440">
          <cell r="C1440" t="str">
            <v>Homeowners</v>
          </cell>
          <cell r="E1440">
            <v>41604</v>
          </cell>
          <cell r="F1440">
            <v>41629</v>
          </cell>
          <cell r="G1440">
            <v>41827</v>
          </cell>
          <cell r="H1440">
            <v>38452.207752436741</v>
          </cell>
          <cell r="I1440">
            <v>51124.67</v>
          </cell>
        </row>
        <row r="1441">
          <cell r="C1441" t="str">
            <v>Homeowners</v>
          </cell>
          <cell r="E1441">
            <v>41591</v>
          </cell>
          <cell r="F1441">
            <v>41690</v>
          </cell>
          <cell r="G1441">
            <v>42484</v>
          </cell>
          <cell r="H1441">
            <v>21421.918311686408</v>
          </cell>
          <cell r="I1441">
            <v>0</v>
          </cell>
        </row>
        <row r="1442">
          <cell r="C1442" t="str">
            <v>Homeowners</v>
          </cell>
          <cell r="E1442">
            <v>41595</v>
          </cell>
          <cell r="F1442">
            <v>42412</v>
          </cell>
          <cell r="G1442">
            <v>42561</v>
          </cell>
          <cell r="H1442">
            <v>9183.4928083631094</v>
          </cell>
          <cell r="I1442">
            <v>14367.52</v>
          </cell>
        </row>
        <row r="1443">
          <cell r="C1443" t="str">
            <v>Homeowners</v>
          </cell>
          <cell r="E1443">
            <v>41593</v>
          </cell>
          <cell r="F1443">
            <v>42584</v>
          </cell>
          <cell r="G1443">
            <v>42871</v>
          </cell>
          <cell r="H1443">
            <v>70684.822503309508</v>
          </cell>
          <cell r="I1443">
            <v>0</v>
          </cell>
        </row>
        <row r="1444">
          <cell r="C1444" t="str">
            <v>Homeowners</v>
          </cell>
          <cell r="E1444">
            <v>41595</v>
          </cell>
          <cell r="F1444">
            <v>41664</v>
          </cell>
          <cell r="G1444">
            <v>41795</v>
          </cell>
          <cell r="H1444">
            <v>25927.146589329328</v>
          </cell>
          <cell r="I1444">
            <v>30826.27</v>
          </cell>
        </row>
        <row r="1445">
          <cell r="C1445" t="str">
            <v>Homeowners</v>
          </cell>
          <cell r="E1445">
            <v>41588</v>
          </cell>
          <cell r="F1445">
            <v>41743</v>
          </cell>
          <cell r="G1445">
            <v>41831</v>
          </cell>
          <cell r="H1445">
            <v>128746.73338068124</v>
          </cell>
          <cell r="I1445">
            <v>158666.32999999999</v>
          </cell>
        </row>
        <row r="1446">
          <cell r="C1446" t="str">
            <v>Homeowners</v>
          </cell>
          <cell r="E1446">
            <v>41594</v>
          </cell>
          <cell r="F1446">
            <v>41756</v>
          </cell>
          <cell r="G1446">
            <v>41865</v>
          </cell>
          <cell r="H1446">
            <v>65504.511316199132</v>
          </cell>
          <cell r="I1446">
            <v>78633.100000000006</v>
          </cell>
        </row>
        <row r="1447">
          <cell r="C1447" t="str">
            <v>Homeowners</v>
          </cell>
          <cell r="E1447">
            <v>41583</v>
          </cell>
          <cell r="F1447">
            <v>41635</v>
          </cell>
          <cell r="G1447">
            <v>42209</v>
          </cell>
          <cell r="H1447">
            <v>37418.532361600322</v>
          </cell>
          <cell r="I1447">
            <v>52536.03</v>
          </cell>
        </row>
        <row r="1448">
          <cell r="C1448" t="str">
            <v>Homeowners</v>
          </cell>
          <cell r="E1448">
            <v>41607</v>
          </cell>
          <cell r="F1448">
            <v>41785</v>
          </cell>
          <cell r="G1448">
            <v>42245</v>
          </cell>
          <cell r="H1448">
            <v>90152.96272863273</v>
          </cell>
          <cell r="I1448">
            <v>133584.60999999999</v>
          </cell>
        </row>
        <row r="1449">
          <cell r="C1449" t="str">
            <v>Homeowners</v>
          </cell>
          <cell r="E1449">
            <v>41579</v>
          </cell>
          <cell r="F1449">
            <v>41618</v>
          </cell>
          <cell r="G1449">
            <v>42694</v>
          </cell>
          <cell r="H1449">
            <v>35441.144107730193</v>
          </cell>
          <cell r="I1449">
            <v>0</v>
          </cell>
        </row>
        <row r="1450">
          <cell r="C1450" t="str">
            <v>Homeowners</v>
          </cell>
          <cell r="E1450">
            <v>41591</v>
          </cell>
          <cell r="F1450">
            <v>41834</v>
          </cell>
          <cell r="G1450">
            <v>42398</v>
          </cell>
          <cell r="H1450">
            <v>12533.635793896932</v>
          </cell>
          <cell r="I1450">
            <v>0</v>
          </cell>
        </row>
        <row r="1451">
          <cell r="C1451" t="str">
            <v>Homeowners</v>
          </cell>
          <cell r="E1451">
            <v>41580</v>
          </cell>
          <cell r="F1451">
            <v>41820</v>
          </cell>
          <cell r="G1451">
            <v>42114</v>
          </cell>
          <cell r="H1451">
            <v>106170.33753110687</v>
          </cell>
          <cell r="I1451">
            <v>138529.03</v>
          </cell>
        </row>
        <row r="1452">
          <cell r="C1452" t="str">
            <v>Homeowners</v>
          </cell>
          <cell r="E1452">
            <v>41608</v>
          </cell>
          <cell r="F1452">
            <v>41716</v>
          </cell>
          <cell r="G1452">
            <v>41977</v>
          </cell>
          <cell r="H1452">
            <v>89826.262186713648</v>
          </cell>
          <cell r="I1452">
            <v>112408.06</v>
          </cell>
        </row>
        <row r="1453">
          <cell r="C1453" t="str">
            <v>Homeowners</v>
          </cell>
          <cell r="E1453">
            <v>41605</v>
          </cell>
          <cell r="F1453">
            <v>41666</v>
          </cell>
          <cell r="G1453">
            <v>41835</v>
          </cell>
          <cell r="H1453">
            <v>104190.44267411872</v>
          </cell>
          <cell r="I1453">
            <v>120863.18</v>
          </cell>
        </row>
        <row r="1454">
          <cell r="C1454" t="str">
            <v>Homeowners</v>
          </cell>
          <cell r="E1454">
            <v>41602</v>
          </cell>
          <cell r="F1454">
            <v>41896</v>
          </cell>
          <cell r="G1454">
            <v>43065</v>
          </cell>
          <cell r="H1454">
            <v>17911.139595183649</v>
          </cell>
          <cell r="I1454">
            <v>59624.94</v>
          </cell>
        </row>
        <row r="1455">
          <cell r="C1455" t="str">
            <v>Homeowners</v>
          </cell>
          <cell r="E1455">
            <v>41580</v>
          </cell>
          <cell r="F1455">
            <v>41689</v>
          </cell>
          <cell r="G1455">
            <v>41931</v>
          </cell>
          <cell r="H1455">
            <v>91539.040882581714</v>
          </cell>
          <cell r="I1455">
            <v>115932.46</v>
          </cell>
        </row>
        <row r="1456">
          <cell r="C1456" t="str">
            <v>Homeowners</v>
          </cell>
          <cell r="E1456">
            <v>41596</v>
          </cell>
          <cell r="F1456">
            <v>41748</v>
          </cell>
          <cell r="G1456">
            <v>42561</v>
          </cell>
          <cell r="H1456">
            <v>135.55456071960276</v>
          </cell>
          <cell r="I1456">
            <v>188.91</v>
          </cell>
        </row>
        <row r="1457">
          <cell r="C1457" t="str">
            <v>Homeowners</v>
          </cell>
          <cell r="E1457">
            <v>41598</v>
          </cell>
          <cell r="F1457">
            <v>42027</v>
          </cell>
          <cell r="G1457">
            <v>42350</v>
          </cell>
          <cell r="H1457">
            <v>35210.43266352146</v>
          </cell>
          <cell r="I1457">
            <v>46892.98</v>
          </cell>
        </row>
        <row r="1458">
          <cell r="C1458" t="str">
            <v>Homeowners</v>
          </cell>
          <cell r="E1458">
            <v>41592</v>
          </cell>
          <cell r="F1458">
            <v>41862</v>
          </cell>
          <cell r="G1458">
            <v>42838</v>
          </cell>
          <cell r="H1458">
            <v>9773.3928046551428</v>
          </cell>
          <cell r="I1458">
            <v>26663.23</v>
          </cell>
        </row>
        <row r="1459">
          <cell r="C1459" t="str">
            <v>Homeowners</v>
          </cell>
          <cell r="E1459">
            <v>41594</v>
          </cell>
          <cell r="F1459">
            <v>41798</v>
          </cell>
          <cell r="G1459">
            <v>42848</v>
          </cell>
          <cell r="H1459">
            <v>26577.659829692358</v>
          </cell>
          <cell r="I1459">
            <v>50378.41</v>
          </cell>
        </row>
        <row r="1460">
          <cell r="C1460" t="str">
            <v>Homeowners</v>
          </cell>
          <cell r="E1460">
            <v>41590</v>
          </cell>
          <cell r="F1460">
            <v>41762</v>
          </cell>
          <cell r="G1460">
            <v>42378</v>
          </cell>
          <cell r="H1460">
            <v>37805.528867465269</v>
          </cell>
          <cell r="I1460">
            <v>43048.59</v>
          </cell>
        </row>
        <row r="1461">
          <cell r="C1461" t="str">
            <v>Homeowners</v>
          </cell>
          <cell r="E1461">
            <v>41601</v>
          </cell>
          <cell r="F1461">
            <v>41634</v>
          </cell>
          <cell r="G1461">
            <v>43082</v>
          </cell>
          <cell r="H1461">
            <v>17183.880339408075</v>
          </cell>
          <cell r="I1461">
            <v>68191.97</v>
          </cell>
        </row>
        <row r="1462">
          <cell r="C1462" t="str">
            <v>Homeowners</v>
          </cell>
          <cell r="E1462">
            <v>41597</v>
          </cell>
          <cell r="F1462">
            <v>41786</v>
          </cell>
          <cell r="G1462">
            <v>42021</v>
          </cell>
          <cell r="H1462">
            <v>1095.6022942601885</v>
          </cell>
          <cell r="I1462">
            <v>0</v>
          </cell>
        </row>
        <row r="1463">
          <cell r="C1463" t="str">
            <v>Homeowners</v>
          </cell>
          <cell r="E1463">
            <v>41584</v>
          </cell>
          <cell r="F1463">
            <v>41691</v>
          </cell>
          <cell r="G1463">
            <v>41739</v>
          </cell>
          <cell r="H1463">
            <v>25239.802880753748</v>
          </cell>
          <cell r="I1463">
            <v>33525.75</v>
          </cell>
        </row>
        <row r="1464">
          <cell r="C1464" t="str">
            <v>Homeowners</v>
          </cell>
          <cell r="E1464">
            <v>41606</v>
          </cell>
          <cell r="F1464">
            <v>41630</v>
          </cell>
          <cell r="G1464">
            <v>42062</v>
          </cell>
          <cell r="H1464">
            <v>3611.7112469509775</v>
          </cell>
          <cell r="I1464">
            <v>0</v>
          </cell>
        </row>
        <row r="1465">
          <cell r="C1465" t="str">
            <v>Homeowners</v>
          </cell>
          <cell r="E1465">
            <v>41591</v>
          </cell>
          <cell r="F1465">
            <v>41601</v>
          </cell>
          <cell r="G1465">
            <v>41926</v>
          </cell>
          <cell r="H1465">
            <v>1785.3036123280704</v>
          </cell>
          <cell r="I1465">
            <v>2284.92</v>
          </cell>
        </row>
        <row r="1466">
          <cell r="C1466" t="str">
            <v>Homeowners</v>
          </cell>
          <cell r="E1466">
            <v>41581</v>
          </cell>
          <cell r="F1466">
            <v>41917</v>
          </cell>
          <cell r="G1466">
            <v>41984</v>
          </cell>
          <cell r="H1466">
            <v>3121.1196242359892</v>
          </cell>
          <cell r="I1466">
            <v>4672.3599999999997</v>
          </cell>
        </row>
        <row r="1467">
          <cell r="C1467" t="str">
            <v>Homeowners</v>
          </cell>
          <cell r="E1467">
            <v>41590</v>
          </cell>
          <cell r="F1467">
            <v>41742</v>
          </cell>
          <cell r="G1467">
            <v>42308</v>
          </cell>
          <cell r="H1467">
            <v>9624.0046226947634</v>
          </cell>
          <cell r="I1467">
            <v>13143</v>
          </cell>
        </row>
        <row r="1468">
          <cell r="C1468" t="str">
            <v>Homeowners</v>
          </cell>
          <cell r="E1468">
            <v>41599</v>
          </cell>
          <cell r="F1468">
            <v>41817</v>
          </cell>
          <cell r="G1468">
            <v>42423</v>
          </cell>
          <cell r="H1468">
            <v>11638.631046708999</v>
          </cell>
          <cell r="I1468">
            <v>21043.52</v>
          </cell>
        </row>
        <row r="1469">
          <cell r="C1469" t="str">
            <v>Homeowners</v>
          </cell>
          <cell r="E1469">
            <v>41600</v>
          </cell>
          <cell r="F1469">
            <v>42066</v>
          </cell>
          <cell r="G1469">
            <v>42355</v>
          </cell>
          <cell r="H1469">
            <v>26982.71992861489</v>
          </cell>
          <cell r="I1469">
            <v>35078.730000000003</v>
          </cell>
        </row>
        <row r="1470">
          <cell r="C1470" t="str">
            <v>Homeowners</v>
          </cell>
          <cell r="E1470">
            <v>41602</v>
          </cell>
          <cell r="F1470">
            <v>41684</v>
          </cell>
          <cell r="G1470">
            <v>41921</v>
          </cell>
          <cell r="H1470">
            <v>86026.585209859622</v>
          </cell>
          <cell r="I1470">
            <v>99527.7</v>
          </cell>
        </row>
        <row r="1471">
          <cell r="C1471" t="str">
            <v>Homeowners</v>
          </cell>
          <cell r="E1471">
            <v>41608</v>
          </cell>
          <cell r="F1471">
            <v>41721</v>
          </cell>
          <cell r="G1471">
            <v>41925</v>
          </cell>
          <cell r="H1471">
            <v>4112.3517670948186</v>
          </cell>
          <cell r="I1471">
            <v>5006.42</v>
          </cell>
        </row>
        <row r="1472">
          <cell r="C1472" t="str">
            <v>Homeowners</v>
          </cell>
          <cell r="E1472">
            <v>41599</v>
          </cell>
          <cell r="F1472">
            <v>42271</v>
          </cell>
          <cell r="G1472">
            <v>42383</v>
          </cell>
          <cell r="H1472">
            <v>3869.3073545294933</v>
          </cell>
          <cell r="I1472">
            <v>4611.0600000000004</v>
          </cell>
        </row>
        <row r="1473">
          <cell r="C1473" t="str">
            <v>Homeowners</v>
          </cell>
          <cell r="E1473">
            <v>41601</v>
          </cell>
          <cell r="F1473">
            <v>41901</v>
          </cell>
          <cell r="G1473">
            <v>42239</v>
          </cell>
          <cell r="H1473">
            <v>19660.988841806153</v>
          </cell>
          <cell r="I1473">
            <v>30482.880000000001</v>
          </cell>
        </row>
        <row r="1474">
          <cell r="C1474" t="str">
            <v>Homeowners</v>
          </cell>
          <cell r="E1474">
            <v>41589</v>
          </cell>
          <cell r="F1474">
            <v>42417</v>
          </cell>
          <cell r="G1474">
            <v>43376</v>
          </cell>
          <cell r="H1474">
            <v>31134.854888747272</v>
          </cell>
          <cell r="I1474">
            <v>70889.63</v>
          </cell>
        </row>
        <row r="1475">
          <cell r="C1475" t="str">
            <v>Homeowners</v>
          </cell>
          <cell r="E1475">
            <v>41608</v>
          </cell>
          <cell r="F1475">
            <v>41638</v>
          </cell>
          <cell r="G1475">
            <v>42255</v>
          </cell>
          <cell r="H1475">
            <v>7553.919488034232</v>
          </cell>
          <cell r="I1475">
            <v>0</v>
          </cell>
        </row>
        <row r="1476">
          <cell r="C1476" t="str">
            <v>Homeowners</v>
          </cell>
          <cell r="E1476">
            <v>41600</v>
          </cell>
          <cell r="F1476">
            <v>41736</v>
          </cell>
          <cell r="G1476">
            <v>41991</v>
          </cell>
          <cell r="H1476">
            <v>134816.76528418323</v>
          </cell>
          <cell r="I1476">
            <v>169987.28</v>
          </cell>
        </row>
        <row r="1477">
          <cell r="C1477" t="str">
            <v>Homeowners</v>
          </cell>
          <cell r="E1477">
            <v>41593</v>
          </cell>
          <cell r="F1477">
            <v>41730</v>
          </cell>
          <cell r="G1477">
            <v>42056</v>
          </cell>
          <cell r="H1477">
            <v>29618.395197077883</v>
          </cell>
          <cell r="I1477">
            <v>39801.21</v>
          </cell>
        </row>
        <row r="1478">
          <cell r="C1478" t="str">
            <v>Homeowners</v>
          </cell>
          <cell r="E1478">
            <v>41581</v>
          </cell>
          <cell r="F1478">
            <v>41902</v>
          </cell>
          <cell r="G1478">
            <v>42019</v>
          </cell>
          <cell r="H1478">
            <v>37282.3501536736</v>
          </cell>
          <cell r="I1478">
            <v>0</v>
          </cell>
        </row>
        <row r="1479">
          <cell r="C1479" t="str">
            <v>Homeowners</v>
          </cell>
          <cell r="E1479">
            <v>41582</v>
          </cell>
          <cell r="F1479">
            <v>41701</v>
          </cell>
          <cell r="G1479">
            <v>41802</v>
          </cell>
          <cell r="H1479">
            <v>42412.030851516218</v>
          </cell>
          <cell r="I1479">
            <v>52288.19</v>
          </cell>
        </row>
        <row r="1480">
          <cell r="C1480" t="str">
            <v>Homeowners</v>
          </cell>
          <cell r="E1480">
            <v>41608</v>
          </cell>
          <cell r="F1480">
            <v>41791</v>
          </cell>
          <cell r="G1480" t="str">
            <v>NA</v>
          </cell>
          <cell r="H1480">
            <v>57542.267035690988</v>
          </cell>
          <cell r="I1480" t="str">
            <v>NA</v>
          </cell>
        </row>
        <row r="1481">
          <cell r="C1481" t="str">
            <v>Homeowners</v>
          </cell>
          <cell r="E1481">
            <v>41590</v>
          </cell>
          <cell r="F1481">
            <v>41842</v>
          </cell>
          <cell r="G1481">
            <v>42272</v>
          </cell>
          <cell r="H1481">
            <v>7215.5057043342404</v>
          </cell>
          <cell r="I1481">
            <v>0</v>
          </cell>
        </row>
        <row r="1482">
          <cell r="C1482" t="str">
            <v>Homeowners</v>
          </cell>
          <cell r="E1482">
            <v>41588</v>
          </cell>
          <cell r="F1482">
            <v>41738</v>
          </cell>
          <cell r="G1482">
            <v>42008</v>
          </cell>
          <cell r="H1482">
            <v>5883.5631205003174</v>
          </cell>
          <cell r="I1482">
            <v>7643.59</v>
          </cell>
        </row>
        <row r="1483">
          <cell r="C1483" t="str">
            <v>Homeowners</v>
          </cell>
          <cell r="E1483">
            <v>41588</v>
          </cell>
          <cell r="F1483">
            <v>41890</v>
          </cell>
          <cell r="G1483" t="str">
            <v>NA</v>
          </cell>
          <cell r="H1483">
            <v>6543.0451673833577</v>
          </cell>
          <cell r="I1483" t="str">
            <v>NA</v>
          </cell>
        </row>
        <row r="1484">
          <cell r="C1484" t="str">
            <v>Homeowners</v>
          </cell>
          <cell r="E1484">
            <v>41594</v>
          </cell>
          <cell r="F1484">
            <v>41809</v>
          </cell>
          <cell r="G1484">
            <v>42067</v>
          </cell>
          <cell r="H1484">
            <v>15406.263762839519</v>
          </cell>
          <cell r="I1484">
            <v>21821.01</v>
          </cell>
        </row>
        <row r="1485">
          <cell r="C1485" t="str">
            <v>Homeowners</v>
          </cell>
          <cell r="E1485">
            <v>41586</v>
          </cell>
          <cell r="F1485">
            <v>41719</v>
          </cell>
          <cell r="G1485">
            <v>41777</v>
          </cell>
          <cell r="H1485">
            <v>5469.916205617259</v>
          </cell>
          <cell r="I1485">
            <v>8779</v>
          </cell>
        </row>
        <row r="1486">
          <cell r="C1486" t="str">
            <v>Homeowners</v>
          </cell>
          <cell r="E1486">
            <v>41589</v>
          </cell>
          <cell r="F1486">
            <v>41875</v>
          </cell>
          <cell r="G1486">
            <v>41919</v>
          </cell>
          <cell r="H1486">
            <v>9140.8761383703222</v>
          </cell>
          <cell r="I1486">
            <v>11488.08</v>
          </cell>
        </row>
        <row r="1487">
          <cell r="C1487" t="str">
            <v>Homeowners</v>
          </cell>
          <cell r="E1487">
            <v>41590</v>
          </cell>
          <cell r="F1487">
            <v>41666</v>
          </cell>
          <cell r="G1487">
            <v>41816</v>
          </cell>
          <cell r="H1487">
            <v>15264.931970521679</v>
          </cell>
          <cell r="I1487">
            <v>17983.46</v>
          </cell>
        </row>
        <row r="1488">
          <cell r="C1488" t="str">
            <v>Homeowners</v>
          </cell>
          <cell r="E1488">
            <v>41582</v>
          </cell>
          <cell r="F1488">
            <v>41663</v>
          </cell>
          <cell r="G1488">
            <v>41764</v>
          </cell>
          <cell r="H1488">
            <v>8244.8516153652126</v>
          </cell>
          <cell r="I1488">
            <v>10592.6</v>
          </cell>
        </row>
        <row r="1489">
          <cell r="C1489" t="str">
            <v>Homeowners</v>
          </cell>
          <cell r="E1489">
            <v>41604</v>
          </cell>
          <cell r="F1489">
            <v>41653</v>
          </cell>
          <cell r="G1489">
            <v>41946</v>
          </cell>
          <cell r="H1489">
            <v>31128.587132705583</v>
          </cell>
          <cell r="I1489">
            <v>36709.86</v>
          </cell>
        </row>
        <row r="1490">
          <cell r="C1490" t="str">
            <v>Homeowners</v>
          </cell>
          <cell r="E1490">
            <v>41607</v>
          </cell>
          <cell r="F1490">
            <v>41620</v>
          </cell>
          <cell r="G1490">
            <v>41910</v>
          </cell>
          <cell r="H1490">
            <v>98054.652067830815</v>
          </cell>
          <cell r="I1490">
            <v>130509.43</v>
          </cell>
        </row>
        <row r="1491">
          <cell r="C1491" t="str">
            <v>Homeowners</v>
          </cell>
          <cell r="E1491">
            <v>41622</v>
          </cell>
          <cell r="F1491">
            <v>41723</v>
          </cell>
          <cell r="G1491">
            <v>41852</v>
          </cell>
          <cell r="H1491">
            <v>15155.000639378375</v>
          </cell>
          <cell r="I1491">
            <v>18693.98</v>
          </cell>
        </row>
        <row r="1492">
          <cell r="C1492" t="str">
            <v>Homeowners</v>
          </cell>
          <cell r="E1492">
            <v>41616</v>
          </cell>
          <cell r="F1492">
            <v>41713</v>
          </cell>
          <cell r="G1492">
            <v>41817</v>
          </cell>
          <cell r="H1492">
            <v>39796.910126273389</v>
          </cell>
          <cell r="I1492">
            <v>54082.57</v>
          </cell>
        </row>
        <row r="1493">
          <cell r="C1493" t="str">
            <v>Homeowners</v>
          </cell>
          <cell r="E1493">
            <v>41615</v>
          </cell>
          <cell r="F1493">
            <v>41719</v>
          </cell>
          <cell r="G1493">
            <v>41799</v>
          </cell>
          <cell r="H1493">
            <v>105242.52480311303</v>
          </cell>
          <cell r="I1493">
            <v>153896.65</v>
          </cell>
        </row>
        <row r="1494">
          <cell r="C1494" t="str">
            <v>Homeowners</v>
          </cell>
          <cell r="E1494">
            <v>41611</v>
          </cell>
          <cell r="F1494">
            <v>41789</v>
          </cell>
          <cell r="G1494">
            <v>42114</v>
          </cell>
          <cell r="H1494">
            <v>37739.126341106676</v>
          </cell>
          <cell r="I1494">
            <v>0</v>
          </cell>
        </row>
        <row r="1495">
          <cell r="C1495" t="str">
            <v>Homeowners</v>
          </cell>
          <cell r="E1495">
            <v>41617</v>
          </cell>
          <cell r="F1495">
            <v>42503</v>
          </cell>
          <cell r="G1495">
            <v>43078</v>
          </cell>
          <cell r="H1495">
            <v>16583.505275086089</v>
          </cell>
          <cell r="I1495">
            <v>50716.28</v>
          </cell>
        </row>
        <row r="1496">
          <cell r="C1496" t="str">
            <v>Homeowners</v>
          </cell>
          <cell r="E1496">
            <v>41622</v>
          </cell>
          <cell r="F1496">
            <v>42034</v>
          </cell>
          <cell r="G1496">
            <v>42127</v>
          </cell>
          <cell r="H1496">
            <v>27256.36565599831</v>
          </cell>
          <cell r="I1496">
            <v>36374.14</v>
          </cell>
        </row>
        <row r="1497">
          <cell r="C1497" t="str">
            <v>Homeowners</v>
          </cell>
          <cell r="E1497">
            <v>41634</v>
          </cell>
          <cell r="F1497">
            <v>41650</v>
          </cell>
          <cell r="G1497">
            <v>41719</v>
          </cell>
          <cell r="H1497">
            <v>16008.695889672961</v>
          </cell>
          <cell r="I1497">
            <v>19944.740000000002</v>
          </cell>
        </row>
        <row r="1498">
          <cell r="C1498" t="str">
            <v>Homeowners</v>
          </cell>
          <cell r="E1498">
            <v>41631</v>
          </cell>
          <cell r="F1498">
            <v>41674</v>
          </cell>
          <cell r="G1498">
            <v>42514</v>
          </cell>
          <cell r="H1498">
            <v>53679.243940618166</v>
          </cell>
          <cell r="I1498">
            <v>164042.51</v>
          </cell>
        </row>
        <row r="1499">
          <cell r="C1499" t="str">
            <v>Homeowners</v>
          </cell>
          <cell r="E1499">
            <v>41627</v>
          </cell>
          <cell r="F1499">
            <v>41946</v>
          </cell>
          <cell r="G1499">
            <v>42609</v>
          </cell>
          <cell r="H1499">
            <v>64628.845315802231</v>
          </cell>
          <cell r="I1499">
            <v>83759.759999999995</v>
          </cell>
        </row>
        <row r="1500">
          <cell r="C1500" t="str">
            <v>Homeowners</v>
          </cell>
          <cell r="E1500">
            <v>41618</v>
          </cell>
          <cell r="F1500">
            <v>41940</v>
          </cell>
          <cell r="G1500">
            <v>43277</v>
          </cell>
          <cell r="H1500">
            <v>48896.458628849119</v>
          </cell>
          <cell r="I1500">
            <v>81631.55</v>
          </cell>
        </row>
        <row r="1501">
          <cell r="C1501" t="str">
            <v>Homeowners</v>
          </cell>
          <cell r="E1501">
            <v>41624</v>
          </cell>
          <cell r="F1501">
            <v>41721</v>
          </cell>
          <cell r="G1501">
            <v>42068</v>
          </cell>
          <cell r="H1501">
            <v>99499.952144476469</v>
          </cell>
          <cell r="I1501">
            <v>0</v>
          </cell>
        </row>
        <row r="1502">
          <cell r="C1502" t="str">
            <v>Homeowners</v>
          </cell>
          <cell r="E1502">
            <v>41615</v>
          </cell>
          <cell r="F1502">
            <v>41623</v>
          </cell>
          <cell r="G1502">
            <v>41863</v>
          </cell>
          <cell r="H1502">
            <v>1497.2355524972929</v>
          </cell>
          <cell r="I1502">
            <v>2199.25</v>
          </cell>
        </row>
        <row r="1503">
          <cell r="C1503" t="str">
            <v>Homeowners</v>
          </cell>
          <cell r="E1503">
            <v>41627</v>
          </cell>
          <cell r="F1503">
            <v>41722</v>
          </cell>
          <cell r="G1503">
            <v>41751</v>
          </cell>
          <cell r="H1503">
            <v>124277.31809574795</v>
          </cell>
          <cell r="I1503">
            <v>160076.48000000001</v>
          </cell>
        </row>
        <row r="1504">
          <cell r="C1504" t="str">
            <v>Homeowners</v>
          </cell>
          <cell r="E1504">
            <v>41633</v>
          </cell>
          <cell r="F1504">
            <v>41905</v>
          </cell>
          <cell r="G1504">
            <v>42260</v>
          </cell>
          <cell r="H1504">
            <v>14238.491744294555</v>
          </cell>
          <cell r="I1504">
            <v>18666.32</v>
          </cell>
        </row>
        <row r="1505">
          <cell r="C1505" t="str">
            <v>Homeowners</v>
          </cell>
          <cell r="E1505">
            <v>41638</v>
          </cell>
          <cell r="F1505">
            <v>41687</v>
          </cell>
          <cell r="G1505">
            <v>42677</v>
          </cell>
          <cell r="H1505">
            <v>48734.777104542438</v>
          </cell>
          <cell r="I1505">
            <v>0</v>
          </cell>
        </row>
        <row r="1506">
          <cell r="C1506" t="str">
            <v>Homeowners</v>
          </cell>
          <cell r="E1506">
            <v>41611</v>
          </cell>
          <cell r="F1506">
            <v>41964</v>
          </cell>
          <cell r="G1506">
            <v>43183</v>
          </cell>
          <cell r="H1506">
            <v>15706.920135965391</v>
          </cell>
          <cell r="I1506">
            <v>27593.96</v>
          </cell>
        </row>
        <row r="1507">
          <cell r="C1507" t="str">
            <v>Homeowners</v>
          </cell>
          <cell r="E1507">
            <v>41630</v>
          </cell>
          <cell r="F1507">
            <v>41924</v>
          </cell>
          <cell r="G1507">
            <v>41948</v>
          </cell>
          <cell r="H1507">
            <v>56334.902765846295</v>
          </cell>
          <cell r="I1507">
            <v>68234.92</v>
          </cell>
        </row>
        <row r="1508">
          <cell r="C1508" t="str">
            <v>Homeowners</v>
          </cell>
          <cell r="E1508">
            <v>41616</v>
          </cell>
          <cell r="F1508">
            <v>41777</v>
          </cell>
          <cell r="G1508">
            <v>42012</v>
          </cell>
          <cell r="H1508">
            <v>32607.943570911564</v>
          </cell>
          <cell r="I1508">
            <v>44940.25</v>
          </cell>
        </row>
        <row r="1509">
          <cell r="C1509" t="str">
            <v>Homeowners</v>
          </cell>
          <cell r="E1509">
            <v>41628</v>
          </cell>
          <cell r="F1509">
            <v>41641</v>
          </cell>
          <cell r="G1509">
            <v>42084</v>
          </cell>
          <cell r="H1509">
            <v>79185.632325280123</v>
          </cell>
          <cell r="I1509">
            <v>108993.88</v>
          </cell>
        </row>
        <row r="1510">
          <cell r="C1510" t="str">
            <v>Homeowners</v>
          </cell>
          <cell r="E1510">
            <v>41631</v>
          </cell>
          <cell r="F1510">
            <v>41754</v>
          </cell>
          <cell r="G1510">
            <v>42380</v>
          </cell>
          <cell r="H1510">
            <v>24984.007224932429</v>
          </cell>
          <cell r="I1510">
            <v>0</v>
          </cell>
        </row>
        <row r="1511">
          <cell r="C1511" t="str">
            <v>Homeowners</v>
          </cell>
          <cell r="E1511">
            <v>41632</v>
          </cell>
          <cell r="F1511">
            <v>41639</v>
          </cell>
          <cell r="G1511">
            <v>41690</v>
          </cell>
          <cell r="H1511">
            <v>25698.630173035759</v>
          </cell>
          <cell r="I1511">
            <v>30959.59</v>
          </cell>
        </row>
        <row r="1512">
          <cell r="C1512" t="str">
            <v>Homeowners</v>
          </cell>
          <cell r="E1512">
            <v>41622</v>
          </cell>
          <cell r="F1512">
            <v>42016</v>
          </cell>
          <cell r="G1512">
            <v>42520</v>
          </cell>
          <cell r="H1512">
            <v>23445.070768706362</v>
          </cell>
          <cell r="I1512">
            <v>0</v>
          </cell>
        </row>
        <row r="1513">
          <cell r="C1513" t="str">
            <v>Homeowners</v>
          </cell>
          <cell r="E1513">
            <v>41625</v>
          </cell>
          <cell r="F1513">
            <v>41724</v>
          </cell>
          <cell r="G1513">
            <v>41974</v>
          </cell>
          <cell r="H1513">
            <v>27579.120760668749</v>
          </cell>
          <cell r="I1513">
            <v>32963.25</v>
          </cell>
        </row>
        <row r="1514">
          <cell r="C1514" t="str">
            <v>Homeowners</v>
          </cell>
          <cell r="E1514">
            <v>41612</v>
          </cell>
          <cell r="F1514">
            <v>41747</v>
          </cell>
          <cell r="G1514">
            <v>42095</v>
          </cell>
          <cell r="H1514">
            <v>142293.55784459657</v>
          </cell>
          <cell r="I1514">
            <v>201612.47</v>
          </cell>
        </row>
        <row r="1515">
          <cell r="C1515" t="str">
            <v>Homeowners</v>
          </cell>
          <cell r="E1515">
            <v>41629</v>
          </cell>
          <cell r="F1515">
            <v>41657</v>
          </cell>
          <cell r="G1515">
            <v>42236</v>
          </cell>
          <cell r="H1515">
            <v>107866.97725823079</v>
          </cell>
          <cell r="I1515">
            <v>0</v>
          </cell>
        </row>
        <row r="1516">
          <cell r="C1516" t="str">
            <v>Homeowners</v>
          </cell>
          <cell r="E1516">
            <v>41638</v>
          </cell>
          <cell r="F1516">
            <v>41833</v>
          </cell>
          <cell r="G1516">
            <v>41937</v>
          </cell>
          <cell r="H1516">
            <v>61667.666384180469</v>
          </cell>
          <cell r="I1516">
            <v>90215.34</v>
          </cell>
        </row>
        <row r="1517">
          <cell r="C1517" t="str">
            <v>Homeowners</v>
          </cell>
          <cell r="E1517">
            <v>41637</v>
          </cell>
          <cell r="F1517">
            <v>41701</v>
          </cell>
          <cell r="G1517">
            <v>41752</v>
          </cell>
          <cell r="H1517">
            <v>1080.7476453603142</v>
          </cell>
          <cell r="I1517">
            <v>1533.7</v>
          </cell>
        </row>
        <row r="1518">
          <cell r="C1518" t="str">
            <v>Homeowners</v>
          </cell>
          <cell r="E1518">
            <v>41610</v>
          </cell>
          <cell r="F1518">
            <v>41698</v>
          </cell>
          <cell r="G1518">
            <v>41773</v>
          </cell>
          <cell r="H1518">
            <v>120956.48506188937</v>
          </cell>
          <cell r="I1518">
            <v>153812.9</v>
          </cell>
        </row>
        <row r="1519">
          <cell r="C1519" t="str">
            <v>Homeowners</v>
          </cell>
          <cell r="E1519">
            <v>41625</v>
          </cell>
          <cell r="F1519">
            <v>41818</v>
          </cell>
          <cell r="G1519">
            <v>41901</v>
          </cell>
          <cell r="H1519">
            <v>10299.894238845685</v>
          </cell>
          <cell r="I1519">
            <v>13507.68</v>
          </cell>
        </row>
        <row r="1520">
          <cell r="C1520" t="str">
            <v>Homeowners</v>
          </cell>
          <cell r="E1520">
            <v>41624</v>
          </cell>
          <cell r="F1520">
            <v>41904</v>
          </cell>
          <cell r="G1520">
            <v>42560</v>
          </cell>
          <cell r="H1520">
            <v>4768.7347306387674</v>
          </cell>
          <cell r="I1520">
            <v>9977.77</v>
          </cell>
        </row>
        <row r="1521">
          <cell r="C1521" t="str">
            <v>Homeowners</v>
          </cell>
          <cell r="E1521">
            <v>41614</v>
          </cell>
          <cell r="F1521">
            <v>41758</v>
          </cell>
          <cell r="G1521">
            <v>42195</v>
          </cell>
          <cell r="H1521">
            <v>18565.831366727114</v>
          </cell>
          <cell r="I1521">
            <v>28245.439999999999</v>
          </cell>
        </row>
        <row r="1522">
          <cell r="C1522" t="str">
            <v>Homeowners</v>
          </cell>
          <cell r="E1522">
            <v>41629</v>
          </cell>
          <cell r="F1522">
            <v>41744</v>
          </cell>
          <cell r="G1522">
            <v>42383</v>
          </cell>
          <cell r="H1522">
            <v>979.03797348417277</v>
          </cell>
          <cell r="I1522">
            <v>2088.4</v>
          </cell>
        </row>
        <row r="1523">
          <cell r="C1523" t="str">
            <v>Homeowners</v>
          </cell>
          <cell r="E1523">
            <v>41620</v>
          </cell>
          <cell r="F1523">
            <v>41738</v>
          </cell>
          <cell r="G1523">
            <v>42829</v>
          </cell>
          <cell r="H1523">
            <v>4199.1368782527898</v>
          </cell>
          <cell r="I1523">
            <v>6201.99</v>
          </cell>
        </row>
        <row r="1524">
          <cell r="C1524" t="str">
            <v>Homeowners</v>
          </cell>
          <cell r="E1524">
            <v>41631</v>
          </cell>
          <cell r="F1524">
            <v>41828</v>
          </cell>
          <cell r="G1524">
            <v>42194</v>
          </cell>
          <cell r="H1524">
            <v>39500.159731206797</v>
          </cell>
          <cell r="I1524">
            <v>52145.31</v>
          </cell>
        </row>
        <row r="1525">
          <cell r="C1525" t="str">
            <v>Homeowners</v>
          </cell>
          <cell r="E1525">
            <v>41612</v>
          </cell>
          <cell r="F1525">
            <v>41882</v>
          </cell>
          <cell r="G1525">
            <v>42057</v>
          </cell>
          <cell r="H1525">
            <v>17802.650184298451</v>
          </cell>
          <cell r="I1525">
            <v>25063.81</v>
          </cell>
        </row>
        <row r="1526">
          <cell r="C1526" t="str">
            <v>Homeowners</v>
          </cell>
          <cell r="E1526">
            <v>41624</v>
          </cell>
          <cell r="F1526">
            <v>41684</v>
          </cell>
          <cell r="G1526">
            <v>41695</v>
          </cell>
          <cell r="H1526">
            <v>24395.854714348596</v>
          </cell>
          <cell r="I1526">
            <v>28423.88</v>
          </cell>
        </row>
        <row r="1527">
          <cell r="C1527" t="str">
            <v>Homeowners</v>
          </cell>
          <cell r="E1527">
            <v>41620</v>
          </cell>
          <cell r="F1527">
            <v>41839</v>
          </cell>
          <cell r="G1527">
            <v>41908</v>
          </cell>
          <cell r="H1527">
            <v>22322.269851641526</v>
          </cell>
          <cell r="I1527">
            <v>29384.36</v>
          </cell>
        </row>
        <row r="1528">
          <cell r="C1528" t="str">
            <v>Homeowners</v>
          </cell>
          <cell r="E1528">
            <v>41631</v>
          </cell>
          <cell r="F1528">
            <v>41914</v>
          </cell>
          <cell r="G1528">
            <v>42496</v>
          </cell>
          <cell r="H1528">
            <v>37613.777033002138</v>
          </cell>
          <cell r="I1528">
            <v>132644.79999999999</v>
          </cell>
        </row>
        <row r="1529">
          <cell r="C1529" t="str">
            <v>Homeowners</v>
          </cell>
          <cell r="E1529">
            <v>41625</v>
          </cell>
          <cell r="F1529">
            <v>41639</v>
          </cell>
          <cell r="G1529">
            <v>42350</v>
          </cell>
          <cell r="H1529">
            <v>6792.0778077263076</v>
          </cell>
          <cell r="I1529">
            <v>9526.0499999999993</v>
          </cell>
        </row>
        <row r="1530">
          <cell r="C1530" t="str">
            <v>Homeowners</v>
          </cell>
          <cell r="E1530">
            <v>41635</v>
          </cell>
          <cell r="F1530">
            <v>41635</v>
          </cell>
          <cell r="G1530">
            <v>41672</v>
          </cell>
          <cell r="H1530">
            <v>34381.796488989079</v>
          </cell>
          <cell r="I1530">
            <v>42375.7</v>
          </cell>
        </row>
        <row r="1531">
          <cell r="C1531" t="str">
            <v>Homeowners</v>
          </cell>
          <cell r="E1531">
            <v>41638</v>
          </cell>
          <cell r="F1531">
            <v>41786</v>
          </cell>
          <cell r="G1531">
            <v>41834</v>
          </cell>
          <cell r="H1531">
            <v>76139.204911179113</v>
          </cell>
          <cell r="I1531">
            <v>97379.9</v>
          </cell>
        </row>
        <row r="1532">
          <cell r="C1532" t="str">
            <v>Homeowners</v>
          </cell>
          <cell r="E1532">
            <v>41618</v>
          </cell>
          <cell r="F1532">
            <v>41742</v>
          </cell>
          <cell r="G1532">
            <v>42074</v>
          </cell>
          <cell r="H1532">
            <v>34610.528239053398</v>
          </cell>
          <cell r="I1532">
            <v>0</v>
          </cell>
        </row>
        <row r="1533">
          <cell r="C1533" t="str">
            <v>Homeowners</v>
          </cell>
          <cell r="E1533">
            <v>41638</v>
          </cell>
          <cell r="F1533">
            <v>41656</v>
          </cell>
          <cell r="G1533">
            <v>42231</v>
          </cell>
          <cell r="H1533">
            <v>29021.908297369093</v>
          </cell>
          <cell r="I1533">
            <v>0</v>
          </cell>
        </row>
        <row r="1534">
          <cell r="C1534" t="str">
            <v>Homeowners</v>
          </cell>
          <cell r="E1534">
            <v>41645</v>
          </cell>
          <cell r="F1534">
            <v>41683</v>
          </cell>
          <cell r="G1534">
            <v>41687</v>
          </cell>
          <cell r="H1534">
            <v>3578.4986451612199</v>
          </cell>
          <cell r="I1534">
            <v>3578.5</v>
          </cell>
        </row>
        <row r="1535">
          <cell r="C1535" t="str">
            <v>Homeowners</v>
          </cell>
          <cell r="E1535">
            <v>41661</v>
          </cell>
          <cell r="F1535">
            <v>41828</v>
          </cell>
          <cell r="G1535">
            <v>42646</v>
          </cell>
          <cell r="H1535">
            <v>4395.8270116292997</v>
          </cell>
          <cell r="I1535">
            <v>6184.06</v>
          </cell>
        </row>
        <row r="1536">
          <cell r="C1536" t="str">
            <v>Homeowners</v>
          </cell>
          <cell r="E1536">
            <v>41654</v>
          </cell>
          <cell r="F1536">
            <v>42251</v>
          </cell>
          <cell r="G1536">
            <v>42911</v>
          </cell>
          <cell r="H1536">
            <v>14816.626597829385</v>
          </cell>
          <cell r="I1536">
            <v>19491.73</v>
          </cell>
        </row>
        <row r="1537">
          <cell r="C1537" t="str">
            <v>Homeowners</v>
          </cell>
          <cell r="E1537">
            <v>41643</v>
          </cell>
          <cell r="F1537">
            <v>41772</v>
          </cell>
          <cell r="G1537">
            <v>43144</v>
          </cell>
          <cell r="H1537">
            <v>43486.124006234779</v>
          </cell>
          <cell r="I1537">
            <v>62063.03</v>
          </cell>
        </row>
        <row r="1538">
          <cell r="C1538" t="str">
            <v>Homeowners</v>
          </cell>
          <cell r="E1538">
            <v>41660</v>
          </cell>
          <cell r="F1538">
            <v>41699</v>
          </cell>
          <cell r="G1538">
            <v>41760</v>
          </cell>
          <cell r="H1538">
            <v>23138.2831589651</v>
          </cell>
          <cell r="I1538">
            <v>23138.28</v>
          </cell>
        </row>
        <row r="1539">
          <cell r="C1539" t="str">
            <v>Homeowners</v>
          </cell>
          <cell r="E1539">
            <v>41663</v>
          </cell>
          <cell r="F1539">
            <v>41700</v>
          </cell>
          <cell r="G1539">
            <v>41937</v>
          </cell>
          <cell r="H1539">
            <v>189146.02883475099</v>
          </cell>
          <cell r="I1539">
            <v>189146.03</v>
          </cell>
        </row>
        <row r="1540">
          <cell r="C1540" t="str">
            <v>Homeowners</v>
          </cell>
          <cell r="E1540">
            <v>41641</v>
          </cell>
          <cell r="F1540">
            <v>41650</v>
          </cell>
          <cell r="G1540">
            <v>42038</v>
          </cell>
          <cell r="H1540">
            <v>51092.7201586835</v>
          </cell>
          <cell r="I1540">
            <v>62535.54</v>
          </cell>
        </row>
        <row r="1541">
          <cell r="C1541" t="str">
            <v>Homeowners</v>
          </cell>
          <cell r="E1541">
            <v>41642</v>
          </cell>
          <cell r="F1541">
            <v>41710</v>
          </cell>
          <cell r="G1541">
            <v>42070</v>
          </cell>
          <cell r="H1541">
            <v>17007.515919981823</v>
          </cell>
          <cell r="I1541">
            <v>22390.11</v>
          </cell>
        </row>
        <row r="1542">
          <cell r="C1542" t="str">
            <v>Homeowners</v>
          </cell>
          <cell r="E1542">
            <v>41662</v>
          </cell>
          <cell r="F1542">
            <v>41834</v>
          </cell>
          <cell r="G1542">
            <v>42171</v>
          </cell>
          <cell r="H1542">
            <v>151275.96645367122</v>
          </cell>
          <cell r="I1542">
            <v>193121.26</v>
          </cell>
        </row>
        <row r="1543">
          <cell r="C1543" t="str">
            <v>Homeowners</v>
          </cell>
          <cell r="E1543">
            <v>41643</v>
          </cell>
          <cell r="F1543">
            <v>41839</v>
          </cell>
          <cell r="G1543">
            <v>42588</v>
          </cell>
          <cell r="H1543">
            <v>59980.754116686774</v>
          </cell>
          <cell r="I1543">
            <v>78990.789999999994</v>
          </cell>
        </row>
        <row r="1544">
          <cell r="C1544" t="str">
            <v>Homeowners</v>
          </cell>
          <cell r="E1544">
            <v>41652</v>
          </cell>
          <cell r="F1544">
            <v>41658</v>
          </cell>
          <cell r="G1544">
            <v>42702</v>
          </cell>
          <cell r="H1544">
            <v>17287.266524184233</v>
          </cell>
          <cell r="I1544">
            <v>25953.200000000001</v>
          </cell>
        </row>
        <row r="1545">
          <cell r="C1545" t="str">
            <v>Homeowners</v>
          </cell>
          <cell r="E1545">
            <v>41643</v>
          </cell>
          <cell r="F1545">
            <v>41908</v>
          </cell>
          <cell r="G1545">
            <v>42675</v>
          </cell>
          <cell r="H1545">
            <v>27506.197488823851</v>
          </cell>
          <cell r="I1545">
            <v>37934.22</v>
          </cell>
        </row>
        <row r="1546">
          <cell r="C1546" t="str">
            <v>Homeowners</v>
          </cell>
          <cell r="E1546">
            <v>41667</v>
          </cell>
          <cell r="F1546">
            <v>41835</v>
          </cell>
          <cell r="G1546">
            <v>42041</v>
          </cell>
          <cell r="H1546">
            <v>5354.9625896728421</v>
          </cell>
          <cell r="I1546">
            <v>7320.9</v>
          </cell>
        </row>
        <row r="1547">
          <cell r="C1547" t="str">
            <v>Homeowners</v>
          </cell>
          <cell r="E1547">
            <v>41665</v>
          </cell>
          <cell r="F1547">
            <v>41794</v>
          </cell>
          <cell r="G1547">
            <v>43173</v>
          </cell>
          <cell r="H1547">
            <v>8043.1239374697761</v>
          </cell>
          <cell r="I1547">
            <v>25047.759999999998</v>
          </cell>
        </row>
        <row r="1548">
          <cell r="C1548" t="str">
            <v>Homeowners</v>
          </cell>
          <cell r="E1548">
            <v>41658</v>
          </cell>
          <cell r="F1548">
            <v>41734</v>
          </cell>
          <cell r="G1548">
            <v>41784</v>
          </cell>
          <cell r="H1548">
            <v>23916.320563303801</v>
          </cell>
          <cell r="I1548">
            <v>23916.32</v>
          </cell>
        </row>
        <row r="1549">
          <cell r="C1549" t="str">
            <v>Homeowners</v>
          </cell>
          <cell r="E1549">
            <v>41642</v>
          </cell>
          <cell r="F1549">
            <v>41667</v>
          </cell>
          <cell r="G1549">
            <v>41681</v>
          </cell>
          <cell r="H1549">
            <v>97291.361488192502</v>
          </cell>
          <cell r="I1549">
            <v>97291.36</v>
          </cell>
        </row>
        <row r="1550">
          <cell r="C1550" t="str">
            <v>Homeowners</v>
          </cell>
          <cell r="E1550">
            <v>41665</v>
          </cell>
          <cell r="F1550">
            <v>41726</v>
          </cell>
          <cell r="G1550">
            <v>42017</v>
          </cell>
          <cell r="H1550">
            <v>65405.838582055869</v>
          </cell>
          <cell r="I1550">
            <v>82453.77</v>
          </cell>
        </row>
        <row r="1551">
          <cell r="C1551" t="str">
            <v>Homeowners</v>
          </cell>
          <cell r="E1551">
            <v>41660</v>
          </cell>
          <cell r="F1551">
            <v>42460</v>
          </cell>
          <cell r="G1551">
            <v>42929</v>
          </cell>
          <cell r="H1551">
            <v>14467.098953779712</v>
          </cell>
          <cell r="I1551">
            <v>24388.18</v>
          </cell>
        </row>
        <row r="1552">
          <cell r="C1552" t="str">
            <v>Homeowners</v>
          </cell>
          <cell r="E1552">
            <v>41646</v>
          </cell>
          <cell r="F1552">
            <v>41729</v>
          </cell>
          <cell r="G1552">
            <v>42080</v>
          </cell>
          <cell r="H1552">
            <v>16013.137133888171</v>
          </cell>
          <cell r="I1552">
            <v>19796.48</v>
          </cell>
        </row>
        <row r="1553">
          <cell r="C1553" t="str">
            <v>Homeowners</v>
          </cell>
          <cell r="E1553">
            <v>41656</v>
          </cell>
          <cell r="F1553">
            <v>41970</v>
          </cell>
          <cell r="G1553">
            <v>41995</v>
          </cell>
          <cell r="H1553">
            <v>109632.518240991</v>
          </cell>
          <cell r="I1553">
            <v>109632.52</v>
          </cell>
        </row>
        <row r="1554">
          <cell r="C1554" t="str">
            <v>Homeowners</v>
          </cell>
          <cell r="E1554">
            <v>41646</v>
          </cell>
          <cell r="F1554">
            <v>41712</v>
          </cell>
          <cell r="G1554">
            <v>42216</v>
          </cell>
          <cell r="H1554">
            <v>79094.480524753322</v>
          </cell>
          <cell r="I1554">
            <v>94676.3</v>
          </cell>
        </row>
        <row r="1555">
          <cell r="C1555" t="str">
            <v>Homeowners</v>
          </cell>
          <cell r="E1555">
            <v>41646</v>
          </cell>
          <cell r="F1555">
            <v>42047</v>
          </cell>
          <cell r="G1555">
            <v>42243</v>
          </cell>
          <cell r="H1555">
            <v>25069.991288455825</v>
          </cell>
          <cell r="I1555">
            <v>30462.04</v>
          </cell>
        </row>
        <row r="1556">
          <cell r="C1556" t="str">
            <v>Homeowners</v>
          </cell>
          <cell r="E1556">
            <v>41660</v>
          </cell>
          <cell r="F1556">
            <v>42068</v>
          </cell>
          <cell r="G1556">
            <v>42340</v>
          </cell>
          <cell r="H1556">
            <v>35328.925472627481</v>
          </cell>
          <cell r="I1556">
            <v>0</v>
          </cell>
        </row>
        <row r="1557">
          <cell r="C1557" t="str">
            <v>Homeowners</v>
          </cell>
          <cell r="E1557">
            <v>41667</v>
          </cell>
          <cell r="F1557">
            <v>41720</v>
          </cell>
          <cell r="G1557">
            <v>42412</v>
          </cell>
          <cell r="H1557">
            <v>46273.270301620279</v>
          </cell>
          <cell r="I1557">
            <v>59111.32</v>
          </cell>
        </row>
        <row r="1558">
          <cell r="C1558" t="str">
            <v>Homeowners</v>
          </cell>
          <cell r="E1558">
            <v>41653</v>
          </cell>
          <cell r="F1558">
            <v>41761</v>
          </cell>
          <cell r="G1558">
            <v>41860</v>
          </cell>
          <cell r="H1558">
            <v>89855.489187355401</v>
          </cell>
          <cell r="I1558">
            <v>89855.49</v>
          </cell>
        </row>
        <row r="1559">
          <cell r="C1559" t="str">
            <v>Homeowners</v>
          </cell>
          <cell r="E1559">
            <v>41667</v>
          </cell>
          <cell r="F1559">
            <v>41699</v>
          </cell>
          <cell r="G1559">
            <v>41882</v>
          </cell>
          <cell r="H1559">
            <v>102891.024845628</v>
          </cell>
          <cell r="I1559">
            <v>102891.02</v>
          </cell>
        </row>
        <row r="1560">
          <cell r="C1560" t="str">
            <v>Homeowners</v>
          </cell>
          <cell r="E1560">
            <v>41662</v>
          </cell>
          <cell r="F1560">
            <v>41961</v>
          </cell>
          <cell r="G1560">
            <v>43630</v>
          </cell>
          <cell r="H1560">
            <v>5579.0111873990845</v>
          </cell>
          <cell r="I1560">
            <v>24926.22</v>
          </cell>
        </row>
        <row r="1561">
          <cell r="C1561" t="str">
            <v>Homeowners</v>
          </cell>
          <cell r="E1561">
            <v>41666</v>
          </cell>
          <cell r="F1561">
            <v>41682</v>
          </cell>
          <cell r="G1561">
            <v>42188</v>
          </cell>
          <cell r="H1561">
            <v>1814.1491808390301</v>
          </cell>
          <cell r="I1561">
            <v>2316.35</v>
          </cell>
        </row>
        <row r="1562">
          <cell r="C1562" t="str">
            <v>Homeowners</v>
          </cell>
          <cell r="E1562">
            <v>41664</v>
          </cell>
          <cell r="F1562">
            <v>41741</v>
          </cell>
          <cell r="G1562">
            <v>42376</v>
          </cell>
          <cell r="H1562">
            <v>48947.558765817332</v>
          </cell>
          <cell r="I1562">
            <v>0</v>
          </cell>
        </row>
        <row r="1563">
          <cell r="C1563" t="str">
            <v>Homeowners</v>
          </cell>
          <cell r="E1563">
            <v>41652</v>
          </cell>
          <cell r="F1563">
            <v>41863</v>
          </cell>
          <cell r="G1563">
            <v>42000</v>
          </cell>
          <cell r="H1563">
            <v>53382.031215641298</v>
          </cell>
          <cell r="I1563">
            <v>53382.03</v>
          </cell>
        </row>
        <row r="1564">
          <cell r="C1564" t="str">
            <v>Homeowners</v>
          </cell>
          <cell r="E1564">
            <v>41669</v>
          </cell>
          <cell r="F1564">
            <v>41693</v>
          </cell>
          <cell r="G1564">
            <v>42203</v>
          </cell>
          <cell r="H1564">
            <v>91252.586811064961</v>
          </cell>
          <cell r="I1564">
            <v>113537.56</v>
          </cell>
        </row>
        <row r="1565">
          <cell r="C1565" t="str">
            <v>Homeowners</v>
          </cell>
          <cell r="E1565">
            <v>41645</v>
          </cell>
          <cell r="F1565">
            <v>41660</v>
          </cell>
          <cell r="G1565">
            <v>42464</v>
          </cell>
          <cell r="H1565">
            <v>115390.85431717214</v>
          </cell>
          <cell r="I1565">
            <v>178181.51</v>
          </cell>
        </row>
        <row r="1566">
          <cell r="C1566" t="str">
            <v>Homeowners</v>
          </cell>
          <cell r="E1566">
            <v>41651</v>
          </cell>
          <cell r="F1566">
            <v>41729</v>
          </cell>
          <cell r="G1566">
            <v>41899</v>
          </cell>
          <cell r="H1566">
            <v>131052.515824758</v>
          </cell>
          <cell r="I1566">
            <v>131052.52</v>
          </cell>
        </row>
        <row r="1567">
          <cell r="C1567" t="str">
            <v>Homeowners</v>
          </cell>
          <cell r="E1567">
            <v>41651</v>
          </cell>
          <cell r="F1567">
            <v>41921</v>
          </cell>
          <cell r="G1567">
            <v>42051</v>
          </cell>
          <cell r="H1567">
            <v>994.01345113701916</v>
          </cell>
          <cell r="I1567">
            <v>1254.79</v>
          </cell>
        </row>
        <row r="1568">
          <cell r="C1568" t="str">
            <v>Homeowners</v>
          </cell>
          <cell r="E1568">
            <v>41665</v>
          </cell>
          <cell r="F1568">
            <v>41751</v>
          </cell>
          <cell r="G1568">
            <v>41857</v>
          </cell>
          <cell r="H1568">
            <v>159063.45684179099</v>
          </cell>
          <cell r="I1568">
            <v>159063.46</v>
          </cell>
        </row>
        <row r="1569">
          <cell r="C1569" t="str">
            <v>Homeowners</v>
          </cell>
          <cell r="E1569">
            <v>41654</v>
          </cell>
          <cell r="F1569">
            <v>41788</v>
          </cell>
          <cell r="G1569">
            <v>42397</v>
          </cell>
          <cell r="H1569">
            <v>37701.741940465647</v>
          </cell>
          <cell r="I1569">
            <v>51776.45</v>
          </cell>
        </row>
        <row r="1570">
          <cell r="C1570" t="str">
            <v>Homeowners</v>
          </cell>
          <cell r="E1570">
            <v>41652</v>
          </cell>
          <cell r="F1570">
            <v>41984</v>
          </cell>
          <cell r="G1570">
            <v>42583</v>
          </cell>
          <cell r="H1570">
            <v>129452.90720506181</v>
          </cell>
          <cell r="I1570">
            <v>0</v>
          </cell>
        </row>
        <row r="1571">
          <cell r="C1571" t="str">
            <v>Homeowners</v>
          </cell>
          <cell r="E1571">
            <v>41666</v>
          </cell>
          <cell r="F1571">
            <v>41948</v>
          </cell>
          <cell r="G1571">
            <v>42212</v>
          </cell>
          <cell r="H1571">
            <v>34749.008991426708</v>
          </cell>
          <cell r="I1571">
            <v>51298.86</v>
          </cell>
        </row>
        <row r="1572">
          <cell r="C1572" t="str">
            <v>Homeowners</v>
          </cell>
          <cell r="E1572">
            <v>41644</v>
          </cell>
          <cell r="F1572">
            <v>41672</v>
          </cell>
          <cell r="G1572">
            <v>41685</v>
          </cell>
          <cell r="H1572">
            <v>10954.879171398899</v>
          </cell>
          <cell r="I1572">
            <v>10954.88</v>
          </cell>
        </row>
        <row r="1573">
          <cell r="C1573" t="str">
            <v>Homeowners</v>
          </cell>
          <cell r="E1573">
            <v>41642</v>
          </cell>
          <cell r="F1573">
            <v>42010</v>
          </cell>
          <cell r="G1573">
            <v>42037</v>
          </cell>
          <cell r="H1573">
            <v>30869.129031722536</v>
          </cell>
          <cell r="I1573">
            <v>36586.61</v>
          </cell>
        </row>
        <row r="1574">
          <cell r="C1574" t="str">
            <v>Homeowners</v>
          </cell>
          <cell r="E1574">
            <v>41652</v>
          </cell>
          <cell r="F1574">
            <v>41667</v>
          </cell>
          <cell r="G1574">
            <v>41911</v>
          </cell>
          <cell r="H1574">
            <v>74396.699144634593</v>
          </cell>
          <cell r="I1574">
            <v>74396.7</v>
          </cell>
        </row>
        <row r="1575">
          <cell r="C1575" t="str">
            <v>Homeowners</v>
          </cell>
          <cell r="E1575">
            <v>41647</v>
          </cell>
          <cell r="F1575">
            <v>41685</v>
          </cell>
          <cell r="G1575">
            <v>42858</v>
          </cell>
          <cell r="H1575">
            <v>1868.0990381458414</v>
          </cell>
          <cell r="I1575">
            <v>4225.96</v>
          </cell>
        </row>
        <row r="1576">
          <cell r="C1576" t="str">
            <v>Homeowners</v>
          </cell>
          <cell r="E1576">
            <v>41644</v>
          </cell>
          <cell r="F1576">
            <v>41778</v>
          </cell>
          <cell r="G1576">
            <v>41850</v>
          </cell>
          <cell r="H1576">
            <v>54515.341390407499</v>
          </cell>
          <cell r="I1576">
            <v>54515.34</v>
          </cell>
        </row>
        <row r="1577">
          <cell r="C1577" t="str">
            <v>Homeowners</v>
          </cell>
          <cell r="E1577">
            <v>41682</v>
          </cell>
          <cell r="F1577">
            <v>41694</v>
          </cell>
          <cell r="G1577">
            <v>41926</v>
          </cell>
          <cell r="H1577">
            <v>4007.0149306574999</v>
          </cell>
          <cell r="I1577">
            <v>4007.01</v>
          </cell>
        </row>
        <row r="1578">
          <cell r="C1578" t="str">
            <v>Homeowners</v>
          </cell>
          <cell r="E1578">
            <v>41693</v>
          </cell>
          <cell r="F1578">
            <v>42005</v>
          </cell>
          <cell r="G1578">
            <v>43022</v>
          </cell>
          <cell r="H1578">
            <v>46561.46196149259</v>
          </cell>
          <cell r="I1578">
            <v>70692.710000000006</v>
          </cell>
        </row>
        <row r="1579">
          <cell r="C1579" t="str">
            <v>Homeowners</v>
          </cell>
          <cell r="E1579">
            <v>41676</v>
          </cell>
          <cell r="F1579">
            <v>41747</v>
          </cell>
          <cell r="G1579">
            <v>42635</v>
          </cell>
          <cell r="H1579">
            <v>46493.673310733699</v>
          </cell>
          <cell r="I1579">
            <v>0</v>
          </cell>
        </row>
        <row r="1580">
          <cell r="C1580" t="str">
            <v>Homeowners</v>
          </cell>
          <cell r="E1580">
            <v>41680</v>
          </cell>
          <cell r="F1580">
            <v>41934</v>
          </cell>
          <cell r="G1580">
            <v>41998</v>
          </cell>
          <cell r="H1580">
            <v>156633.68476400099</v>
          </cell>
          <cell r="I1580">
            <v>156633.68</v>
          </cell>
        </row>
        <row r="1581">
          <cell r="C1581" t="str">
            <v>Homeowners</v>
          </cell>
          <cell r="E1581">
            <v>41683</v>
          </cell>
          <cell r="F1581">
            <v>41928</v>
          </cell>
          <cell r="G1581">
            <v>42436</v>
          </cell>
          <cell r="H1581">
            <v>78565.193978824347</v>
          </cell>
          <cell r="I1581">
            <v>99966.84</v>
          </cell>
        </row>
        <row r="1582">
          <cell r="C1582" t="str">
            <v>Homeowners</v>
          </cell>
          <cell r="E1582">
            <v>41693</v>
          </cell>
          <cell r="F1582">
            <v>42098</v>
          </cell>
          <cell r="G1582">
            <v>43390</v>
          </cell>
          <cell r="H1582">
            <v>8773.9013004263616</v>
          </cell>
          <cell r="I1582">
            <v>0</v>
          </cell>
        </row>
        <row r="1583">
          <cell r="C1583" t="str">
            <v>Homeowners</v>
          </cell>
          <cell r="E1583">
            <v>41696</v>
          </cell>
          <cell r="F1583">
            <v>41925</v>
          </cell>
          <cell r="G1583">
            <v>41978</v>
          </cell>
          <cell r="H1583">
            <v>56693.3433700225</v>
          </cell>
          <cell r="I1583">
            <v>56693.34</v>
          </cell>
        </row>
        <row r="1584">
          <cell r="C1584" t="str">
            <v>Homeowners</v>
          </cell>
          <cell r="E1584">
            <v>41677</v>
          </cell>
          <cell r="F1584">
            <v>41879</v>
          </cell>
          <cell r="G1584">
            <v>41916</v>
          </cell>
          <cell r="H1584">
            <v>171703.61332165799</v>
          </cell>
          <cell r="I1584">
            <v>171703.61</v>
          </cell>
        </row>
        <row r="1585">
          <cell r="C1585" t="str">
            <v>Homeowners</v>
          </cell>
          <cell r="E1585">
            <v>41681</v>
          </cell>
          <cell r="F1585">
            <v>41685</v>
          </cell>
          <cell r="G1585">
            <v>42121</v>
          </cell>
          <cell r="H1585">
            <v>23558.550163872806</v>
          </cell>
          <cell r="I1585">
            <v>0</v>
          </cell>
        </row>
        <row r="1586">
          <cell r="C1586" t="str">
            <v>Homeowners</v>
          </cell>
          <cell r="E1586">
            <v>41676</v>
          </cell>
          <cell r="F1586">
            <v>41757</v>
          </cell>
          <cell r="G1586">
            <v>42162</v>
          </cell>
          <cell r="H1586">
            <v>39557.948382828341</v>
          </cell>
          <cell r="I1586">
            <v>50216.93</v>
          </cell>
        </row>
        <row r="1587">
          <cell r="C1587" t="str">
            <v>Homeowners</v>
          </cell>
          <cell r="E1587">
            <v>41692</v>
          </cell>
          <cell r="F1587">
            <v>41921</v>
          </cell>
          <cell r="G1587">
            <v>42699</v>
          </cell>
          <cell r="H1587">
            <v>41892.649242438558</v>
          </cell>
          <cell r="I1587">
            <v>0</v>
          </cell>
        </row>
        <row r="1588">
          <cell r="C1588" t="str">
            <v>Homeowners</v>
          </cell>
          <cell r="E1588">
            <v>41697</v>
          </cell>
          <cell r="F1588">
            <v>41835</v>
          </cell>
          <cell r="G1588">
            <v>41932</v>
          </cell>
          <cell r="H1588">
            <v>35229.823480696301</v>
          </cell>
          <cell r="I1588">
            <v>35229.82</v>
          </cell>
        </row>
        <row r="1589">
          <cell r="C1589" t="str">
            <v>Homeowners</v>
          </cell>
          <cell r="E1589">
            <v>41686</v>
          </cell>
          <cell r="F1589">
            <v>41890</v>
          </cell>
          <cell r="G1589">
            <v>42183</v>
          </cell>
          <cell r="H1589">
            <v>7793.3006474542726</v>
          </cell>
          <cell r="I1589">
            <v>9398.2099999999991</v>
          </cell>
        </row>
        <row r="1590">
          <cell r="C1590" t="str">
            <v>Homeowners</v>
          </cell>
          <cell r="E1590">
            <v>41682</v>
          </cell>
          <cell r="F1590">
            <v>41980</v>
          </cell>
          <cell r="G1590">
            <v>42220</v>
          </cell>
          <cell r="H1590">
            <v>29356.293433028393</v>
          </cell>
          <cell r="I1590">
            <v>0</v>
          </cell>
        </row>
        <row r="1591">
          <cell r="C1591" t="str">
            <v>Homeowners</v>
          </cell>
          <cell r="E1591">
            <v>41677</v>
          </cell>
          <cell r="F1591">
            <v>41784</v>
          </cell>
          <cell r="G1591">
            <v>42840</v>
          </cell>
          <cell r="H1591">
            <v>93205.328012697544</v>
          </cell>
          <cell r="I1591">
            <v>0</v>
          </cell>
        </row>
        <row r="1592">
          <cell r="C1592" t="str">
            <v>Homeowners</v>
          </cell>
          <cell r="E1592">
            <v>41679</v>
          </cell>
          <cell r="F1592">
            <v>41736</v>
          </cell>
          <cell r="G1592">
            <v>42042</v>
          </cell>
          <cell r="H1592">
            <v>53343.850794544196</v>
          </cell>
          <cell r="I1592">
            <v>71316.850000000006</v>
          </cell>
        </row>
        <row r="1593">
          <cell r="C1593" t="str">
            <v>Homeowners</v>
          </cell>
          <cell r="E1593">
            <v>41694</v>
          </cell>
          <cell r="F1593">
            <v>41993</v>
          </cell>
          <cell r="G1593">
            <v>42252</v>
          </cell>
          <cell r="H1593">
            <v>26321.790350106348</v>
          </cell>
          <cell r="I1593">
            <v>31520.9</v>
          </cell>
        </row>
        <row r="1594">
          <cell r="C1594" t="str">
            <v>Homeowners</v>
          </cell>
          <cell r="E1594">
            <v>41680</v>
          </cell>
          <cell r="F1594">
            <v>41845</v>
          </cell>
          <cell r="G1594">
            <v>42140</v>
          </cell>
          <cell r="H1594">
            <v>210502.13708439714</v>
          </cell>
          <cell r="I1594">
            <v>319397.48</v>
          </cell>
        </row>
        <row r="1595">
          <cell r="C1595" t="str">
            <v>Homeowners</v>
          </cell>
          <cell r="E1595">
            <v>41692</v>
          </cell>
          <cell r="F1595">
            <v>41877</v>
          </cell>
          <cell r="G1595">
            <v>42439</v>
          </cell>
          <cell r="H1595">
            <v>630.69488799242379</v>
          </cell>
          <cell r="I1595">
            <v>0</v>
          </cell>
        </row>
        <row r="1596">
          <cell r="C1596" t="str">
            <v>Homeowners</v>
          </cell>
          <cell r="E1596">
            <v>41690</v>
          </cell>
          <cell r="F1596">
            <v>41776</v>
          </cell>
          <cell r="G1596">
            <v>41946</v>
          </cell>
          <cell r="H1596">
            <v>54292.354967271902</v>
          </cell>
          <cell r="I1596">
            <v>54292.35</v>
          </cell>
        </row>
        <row r="1597">
          <cell r="C1597" t="str">
            <v>Homeowners</v>
          </cell>
          <cell r="E1597">
            <v>41680</v>
          </cell>
          <cell r="F1597">
            <v>41738</v>
          </cell>
          <cell r="G1597">
            <v>42381</v>
          </cell>
          <cell r="H1597">
            <v>40968.311921305707</v>
          </cell>
          <cell r="I1597">
            <v>61521.73</v>
          </cell>
        </row>
        <row r="1598">
          <cell r="C1598" t="str">
            <v>Homeowners</v>
          </cell>
          <cell r="E1598">
            <v>41682</v>
          </cell>
          <cell r="F1598">
            <v>42006</v>
          </cell>
          <cell r="G1598">
            <v>42414</v>
          </cell>
          <cell r="H1598">
            <v>24171.508424079268</v>
          </cell>
          <cell r="I1598">
            <v>35754.47</v>
          </cell>
        </row>
        <row r="1599">
          <cell r="C1599" t="str">
            <v>Homeowners</v>
          </cell>
          <cell r="E1599">
            <v>41672</v>
          </cell>
          <cell r="F1599">
            <v>41723</v>
          </cell>
          <cell r="G1599">
            <v>41843</v>
          </cell>
          <cell r="H1599">
            <v>17453.044399105402</v>
          </cell>
          <cell r="I1599">
            <v>17453.04</v>
          </cell>
        </row>
        <row r="1600">
          <cell r="C1600" t="str">
            <v>Homeowners</v>
          </cell>
          <cell r="E1600">
            <v>41694</v>
          </cell>
          <cell r="F1600">
            <v>41815</v>
          </cell>
          <cell r="G1600">
            <v>42518</v>
          </cell>
          <cell r="H1600">
            <v>56360.096836732329</v>
          </cell>
          <cell r="I1600">
            <v>72458.13</v>
          </cell>
        </row>
        <row r="1601">
          <cell r="C1601" t="str">
            <v>Homeowners</v>
          </cell>
          <cell r="E1601">
            <v>41679</v>
          </cell>
          <cell r="F1601">
            <v>42486</v>
          </cell>
          <cell r="G1601">
            <v>42671</v>
          </cell>
          <cell r="H1601">
            <v>60301.815443824045</v>
          </cell>
          <cell r="I1601">
            <v>0</v>
          </cell>
        </row>
        <row r="1602">
          <cell r="C1602" t="str">
            <v>Homeowners</v>
          </cell>
          <cell r="E1602">
            <v>41671</v>
          </cell>
          <cell r="F1602">
            <v>42084</v>
          </cell>
          <cell r="G1602">
            <v>42916</v>
          </cell>
          <cell r="H1602">
            <v>21190.350109597963</v>
          </cell>
          <cell r="I1602">
            <v>55405.99</v>
          </cell>
        </row>
        <row r="1603">
          <cell r="C1603" t="str">
            <v>Homeowners</v>
          </cell>
          <cell r="E1603">
            <v>41695</v>
          </cell>
          <cell r="F1603">
            <v>41865</v>
          </cell>
          <cell r="G1603">
            <v>43647</v>
          </cell>
          <cell r="H1603">
            <v>20499.656565470497</v>
          </cell>
          <cell r="I1603">
            <v>32882.71</v>
          </cell>
        </row>
        <row r="1604">
          <cell r="C1604" t="str">
            <v>Homeowners</v>
          </cell>
          <cell r="E1604">
            <v>41697</v>
          </cell>
          <cell r="F1604">
            <v>41832</v>
          </cell>
          <cell r="G1604">
            <v>43663</v>
          </cell>
          <cell r="H1604">
            <v>34054.328374615943</v>
          </cell>
          <cell r="I1604">
            <v>53039.39</v>
          </cell>
        </row>
        <row r="1605">
          <cell r="C1605" t="str">
            <v>Homeowners</v>
          </cell>
          <cell r="E1605">
            <v>41688</v>
          </cell>
          <cell r="F1605">
            <v>41735</v>
          </cell>
          <cell r="G1605">
            <v>41864</v>
          </cell>
          <cell r="H1605">
            <v>29128.065175859199</v>
          </cell>
          <cell r="I1605">
            <v>29128.07</v>
          </cell>
        </row>
        <row r="1606">
          <cell r="C1606" t="str">
            <v>Homeowners</v>
          </cell>
          <cell r="E1606">
            <v>41681</v>
          </cell>
          <cell r="F1606">
            <v>41988</v>
          </cell>
          <cell r="G1606">
            <v>42746</v>
          </cell>
          <cell r="H1606">
            <v>47735.201923136869</v>
          </cell>
          <cell r="I1606">
            <v>0</v>
          </cell>
        </row>
        <row r="1607">
          <cell r="C1607" t="str">
            <v>Homeowners</v>
          </cell>
          <cell r="E1607">
            <v>41687</v>
          </cell>
          <cell r="F1607">
            <v>41914</v>
          </cell>
          <cell r="G1607">
            <v>41994</v>
          </cell>
          <cell r="H1607">
            <v>99515.049131300402</v>
          </cell>
          <cell r="I1607">
            <v>99515.05</v>
          </cell>
        </row>
        <row r="1608">
          <cell r="C1608" t="str">
            <v>Homeowners</v>
          </cell>
          <cell r="E1608">
            <v>41681</v>
          </cell>
          <cell r="F1608">
            <v>42025</v>
          </cell>
          <cell r="G1608">
            <v>42350</v>
          </cell>
          <cell r="H1608">
            <v>15755.446445136295</v>
          </cell>
          <cell r="I1608">
            <v>19052.509999999998</v>
          </cell>
        </row>
        <row r="1609">
          <cell r="C1609" t="str">
            <v>Homeowners</v>
          </cell>
          <cell r="E1609">
            <v>41694</v>
          </cell>
          <cell r="F1609">
            <v>41850</v>
          </cell>
          <cell r="G1609">
            <v>42147</v>
          </cell>
          <cell r="H1609">
            <v>215502.20994077201</v>
          </cell>
          <cell r="I1609">
            <v>0</v>
          </cell>
        </row>
        <row r="1610">
          <cell r="C1610" t="str">
            <v>Homeowners</v>
          </cell>
          <cell r="E1610">
            <v>41673</v>
          </cell>
          <cell r="F1610">
            <v>41763</v>
          </cell>
          <cell r="G1610">
            <v>42400</v>
          </cell>
          <cell r="H1610">
            <v>4228.7488646374813</v>
          </cell>
          <cell r="I1610">
            <v>6169.31</v>
          </cell>
        </row>
        <row r="1611">
          <cell r="C1611" t="str">
            <v>Homeowners</v>
          </cell>
          <cell r="E1611">
            <v>41675</v>
          </cell>
          <cell r="F1611">
            <v>41985</v>
          </cell>
          <cell r="G1611">
            <v>42050</v>
          </cell>
          <cell r="H1611">
            <v>17659.105050784521</v>
          </cell>
          <cell r="I1611">
            <v>22493.78</v>
          </cell>
        </row>
        <row r="1612">
          <cell r="C1612" t="str">
            <v>Homeowners</v>
          </cell>
          <cell r="E1612">
            <v>41690</v>
          </cell>
          <cell r="F1612">
            <v>41927</v>
          </cell>
          <cell r="G1612">
            <v>42440</v>
          </cell>
          <cell r="H1612">
            <v>60116.269120556339</v>
          </cell>
          <cell r="I1612">
            <v>82865.36</v>
          </cell>
        </row>
        <row r="1613">
          <cell r="C1613" t="str">
            <v>Homeowners</v>
          </cell>
          <cell r="E1613">
            <v>41681</v>
          </cell>
          <cell r="F1613">
            <v>41691</v>
          </cell>
          <cell r="G1613">
            <v>42118</v>
          </cell>
          <cell r="H1613">
            <v>23764.129314778012</v>
          </cell>
          <cell r="I1613">
            <v>0</v>
          </cell>
        </row>
        <row r="1614">
          <cell r="C1614" t="str">
            <v>Homeowners</v>
          </cell>
          <cell r="E1614">
            <v>41692</v>
          </cell>
          <cell r="F1614">
            <v>41841</v>
          </cell>
          <cell r="G1614">
            <v>42122</v>
          </cell>
          <cell r="H1614">
            <v>135705.60118283157</v>
          </cell>
          <cell r="I1614">
            <v>180156.36</v>
          </cell>
        </row>
        <row r="1615">
          <cell r="C1615" t="str">
            <v>Homeowners</v>
          </cell>
          <cell r="E1615">
            <v>41676</v>
          </cell>
          <cell r="F1615">
            <v>41862</v>
          </cell>
          <cell r="G1615">
            <v>43380</v>
          </cell>
          <cell r="H1615">
            <v>9228.4493898374076</v>
          </cell>
          <cell r="I1615">
            <v>19718.8</v>
          </cell>
        </row>
        <row r="1616">
          <cell r="C1616" t="str">
            <v>Homeowners</v>
          </cell>
          <cell r="E1616">
            <v>41685</v>
          </cell>
          <cell r="F1616">
            <v>41914</v>
          </cell>
          <cell r="G1616">
            <v>42245</v>
          </cell>
          <cell r="H1616">
            <v>72976.394181556578</v>
          </cell>
          <cell r="I1616">
            <v>104879.61</v>
          </cell>
        </row>
        <row r="1617">
          <cell r="C1617" t="str">
            <v>Homeowners</v>
          </cell>
          <cell r="E1617">
            <v>41672</v>
          </cell>
          <cell r="F1617">
            <v>41968</v>
          </cell>
          <cell r="G1617">
            <v>42483</v>
          </cell>
          <cell r="H1617">
            <v>38390.96267355256</v>
          </cell>
          <cell r="I1617">
            <v>52548.66</v>
          </cell>
        </row>
        <row r="1618">
          <cell r="C1618" t="str">
            <v>Homeowners</v>
          </cell>
          <cell r="E1618">
            <v>41674</v>
          </cell>
          <cell r="F1618">
            <v>41829</v>
          </cell>
          <cell r="G1618">
            <v>41995</v>
          </cell>
          <cell r="H1618">
            <v>46601.076321044296</v>
          </cell>
          <cell r="I1618">
            <v>46601.08</v>
          </cell>
        </row>
        <row r="1619">
          <cell r="C1619" t="str">
            <v>Homeowners</v>
          </cell>
          <cell r="E1619">
            <v>41692</v>
          </cell>
          <cell r="F1619">
            <v>41762</v>
          </cell>
          <cell r="G1619">
            <v>42376</v>
          </cell>
          <cell r="H1619">
            <v>5440.3713605298453</v>
          </cell>
          <cell r="I1619">
            <v>8569.49</v>
          </cell>
        </row>
        <row r="1620">
          <cell r="C1620" t="str">
            <v>Homeowners</v>
          </cell>
          <cell r="E1620">
            <v>41685</v>
          </cell>
          <cell r="F1620">
            <v>41751</v>
          </cell>
          <cell r="G1620">
            <v>43048</v>
          </cell>
          <cell r="H1620">
            <v>10591.414787744392</v>
          </cell>
          <cell r="I1620">
            <v>25575.45</v>
          </cell>
        </row>
        <row r="1621">
          <cell r="C1621" t="str">
            <v>Homeowners</v>
          </cell>
          <cell r="E1621">
            <v>41684</v>
          </cell>
          <cell r="F1621">
            <v>41765</v>
          </cell>
          <cell r="G1621">
            <v>41997</v>
          </cell>
          <cell r="H1621">
            <v>33389.130696132597</v>
          </cell>
          <cell r="I1621">
            <v>33389.129999999997</v>
          </cell>
        </row>
        <row r="1622">
          <cell r="C1622" t="str">
            <v>Homeowners</v>
          </cell>
          <cell r="E1622">
            <v>41679</v>
          </cell>
          <cell r="F1622">
            <v>41974</v>
          </cell>
          <cell r="G1622">
            <v>42021</v>
          </cell>
          <cell r="H1622">
            <v>130482.71261471609</v>
          </cell>
          <cell r="I1622">
            <v>163562.39000000001</v>
          </cell>
        </row>
        <row r="1623">
          <cell r="C1623" t="str">
            <v>Homeowners</v>
          </cell>
          <cell r="E1623">
            <v>41692</v>
          </cell>
          <cell r="F1623">
            <v>41800</v>
          </cell>
          <cell r="G1623">
            <v>42801</v>
          </cell>
          <cell r="H1623">
            <v>30066.845695268938</v>
          </cell>
          <cell r="I1623">
            <v>33109.519999999997</v>
          </cell>
        </row>
        <row r="1624">
          <cell r="C1624" t="str">
            <v>Homeowners</v>
          </cell>
          <cell r="E1624">
            <v>41680</v>
          </cell>
          <cell r="F1624">
            <v>41881</v>
          </cell>
          <cell r="G1624">
            <v>42152</v>
          </cell>
          <cell r="H1624">
            <v>42266.673916777887</v>
          </cell>
          <cell r="I1624">
            <v>57362.75</v>
          </cell>
        </row>
        <row r="1625">
          <cell r="C1625" t="str">
            <v>Homeowners</v>
          </cell>
          <cell r="E1625">
            <v>41693</v>
          </cell>
          <cell r="F1625">
            <v>41860</v>
          </cell>
          <cell r="G1625">
            <v>42105</v>
          </cell>
          <cell r="H1625">
            <v>6349.8063862790077</v>
          </cell>
          <cell r="I1625">
            <v>0</v>
          </cell>
        </row>
        <row r="1626">
          <cell r="C1626" t="str">
            <v>Homeowners</v>
          </cell>
          <cell r="E1626">
            <v>41696</v>
          </cell>
          <cell r="F1626">
            <v>41726</v>
          </cell>
          <cell r="G1626">
            <v>42353</v>
          </cell>
          <cell r="H1626">
            <v>43594.496752565719</v>
          </cell>
          <cell r="I1626">
            <v>0</v>
          </cell>
        </row>
        <row r="1627">
          <cell r="C1627" t="str">
            <v>Homeowners</v>
          </cell>
          <cell r="E1627">
            <v>41677</v>
          </cell>
          <cell r="F1627">
            <v>41681</v>
          </cell>
          <cell r="G1627">
            <v>41756</v>
          </cell>
          <cell r="H1627">
            <v>78466.029089457705</v>
          </cell>
          <cell r="I1627">
            <v>78466.03</v>
          </cell>
        </row>
        <row r="1628">
          <cell r="C1628" t="str">
            <v>Homeowners</v>
          </cell>
          <cell r="E1628">
            <v>41689</v>
          </cell>
          <cell r="F1628">
            <v>42035</v>
          </cell>
          <cell r="G1628">
            <v>42344</v>
          </cell>
          <cell r="H1628">
            <v>255351.90881452645</v>
          </cell>
          <cell r="I1628">
            <v>359297.46</v>
          </cell>
        </row>
        <row r="1629">
          <cell r="C1629" t="str">
            <v>Homeowners</v>
          </cell>
          <cell r="E1629">
            <v>41716</v>
          </cell>
          <cell r="F1629">
            <v>42514</v>
          </cell>
          <cell r="G1629">
            <v>44003</v>
          </cell>
          <cell r="H1629">
            <v>12902.631920725758</v>
          </cell>
          <cell r="I1629">
            <v>26006.05</v>
          </cell>
        </row>
        <row r="1630">
          <cell r="C1630" t="str">
            <v>Homeowners</v>
          </cell>
          <cell r="E1630">
            <v>41726</v>
          </cell>
          <cell r="F1630">
            <v>42094</v>
          </cell>
          <cell r="G1630">
            <v>42269</v>
          </cell>
          <cell r="H1630">
            <v>164652.87268992371</v>
          </cell>
          <cell r="I1630">
            <v>0</v>
          </cell>
        </row>
        <row r="1631">
          <cell r="C1631" t="str">
            <v>Homeowners</v>
          </cell>
          <cell r="E1631">
            <v>41727</v>
          </cell>
          <cell r="F1631">
            <v>42223</v>
          </cell>
          <cell r="G1631">
            <v>43639</v>
          </cell>
          <cell r="H1631">
            <v>63659.257474701139</v>
          </cell>
          <cell r="I1631">
            <v>211633.44</v>
          </cell>
        </row>
        <row r="1632">
          <cell r="C1632" t="str">
            <v>Homeowners</v>
          </cell>
          <cell r="E1632">
            <v>41708</v>
          </cell>
          <cell r="F1632">
            <v>41796</v>
          </cell>
          <cell r="G1632">
            <v>43206</v>
          </cell>
          <cell r="H1632">
            <v>43307.202059172108</v>
          </cell>
          <cell r="I1632">
            <v>59512.36</v>
          </cell>
        </row>
        <row r="1633">
          <cell r="C1633" t="str">
            <v>Homeowners</v>
          </cell>
          <cell r="E1633">
            <v>41717</v>
          </cell>
          <cell r="F1633">
            <v>42119</v>
          </cell>
          <cell r="G1633">
            <v>43807</v>
          </cell>
          <cell r="H1633">
            <v>9413.1183594946924</v>
          </cell>
          <cell r="I1633">
            <v>23998.23</v>
          </cell>
        </row>
        <row r="1634">
          <cell r="C1634" t="str">
            <v>Homeowners</v>
          </cell>
          <cell r="E1634">
            <v>41729</v>
          </cell>
          <cell r="F1634">
            <v>41934</v>
          </cell>
          <cell r="G1634">
            <v>42216</v>
          </cell>
          <cell r="H1634">
            <v>28161.568675251463</v>
          </cell>
          <cell r="I1634">
            <v>34112.92</v>
          </cell>
        </row>
        <row r="1635">
          <cell r="C1635" t="str">
            <v>Homeowners</v>
          </cell>
          <cell r="E1635">
            <v>41706</v>
          </cell>
          <cell r="F1635">
            <v>41883</v>
          </cell>
          <cell r="G1635">
            <v>43615</v>
          </cell>
          <cell r="H1635">
            <v>26728.685911474164</v>
          </cell>
          <cell r="I1635">
            <v>34464.31</v>
          </cell>
        </row>
        <row r="1636">
          <cell r="C1636" t="str">
            <v>Homeowners</v>
          </cell>
          <cell r="E1636">
            <v>41723</v>
          </cell>
          <cell r="F1636">
            <v>41790</v>
          </cell>
          <cell r="G1636">
            <v>43899</v>
          </cell>
          <cell r="H1636">
            <v>84608.364604495218</v>
          </cell>
          <cell r="I1636">
            <v>101071.89</v>
          </cell>
        </row>
        <row r="1637">
          <cell r="C1637" t="str">
            <v>Homeowners</v>
          </cell>
          <cell r="E1637">
            <v>41714</v>
          </cell>
          <cell r="F1637">
            <v>42103</v>
          </cell>
          <cell r="G1637">
            <v>42257</v>
          </cell>
          <cell r="H1637">
            <v>8578.6013348210709</v>
          </cell>
          <cell r="I1637">
            <v>10343.709999999999</v>
          </cell>
        </row>
        <row r="1638">
          <cell r="C1638" t="str">
            <v>Homeowners</v>
          </cell>
          <cell r="E1638">
            <v>41708</v>
          </cell>
          <cell r="F1638">
            <v>41891</v>
          </cell>
          <cell r="G1638">
            <v>42416</v>
          </cell>
          <cell r="H1638">
            <v>4833.733633425597</v>
          </cell>
          <cell r="I1638">
            <v>6099.63</v>
          </cell>
        </row>
        <row r="1639">
          <cell r="C1639" t="str">
            <v>Homeowners</v>
          </cell>
          <cell r="E1639">
            <v>41728</v>
          </cell>
          <cell r="F1639">
            <v>41874</v>
          </cell>
          <cell r="G1639">
            <v>41877</v>
          </cell>
          <cell r="H1639">
            <v>4616.4676195491302</v>
          </cell>
          <cell r="I1639">
            <v>4616.47</v>
          </cell>
        </row>
        <row r="1640">
          <cell r="C1640" t="str">
            <v>Homeowners</v>
          </cell>
          <cell r="E1640">
            <v>41705</v>
          </cell>
          <cell r="F1640">
            <v>41717</v>
          </cell>
          <cell r="G1640">
            <v>41766</v>
          </cell>
          <cell r="H1640">
            <v>1977.2408169053799</v>
          </cell>
          <cell r="I1640">
            <v>1977.24</v>
          </cell>
        </row>
        <row r="1641">
          <cell r="C1641" t="str">
            <v>Homeowners</v>
          </cell>
          <cell r="E1641">
            <v>41714</v>
          </cell>
          <cell r="F1641">
            <v>42123</v>
          </cell>
          <cell r="G1641">
            <v>42595</v>
          </cell>
          <cell r="H1641">
            <v>7872.6533417863739</v>
          </cell>
          <cell r="I1641">
            <v>11570.94</v>
          </cell>
        </row>
        <row r="1642">
          <cell r="C1642" t="str">
            <v>Homeowners</v>
          </cell>
          <cell r="E1642">
            <v>41702</v>
          </cell>
          <cell r="F1642">
            <v>41775</v>
          </cell>
          <cell r="G1642">
            <v>43112</v>
          </cell>
          <cell r="H1642">
            <v>25812.774012960446</v>
          </cell>
          <cell r="I1642">
            <v>38830.06</v>
          </cell>
        </row>
        <row r="1643">
          <cell r="C1643" t="str">
            <v>Homeowners</v>
          </cell>
          <cell r="E1643">
            <v>41717</v>
          </cell>
          <cell r="F1643">
            <v>41746</v>
          </cell>
          <cell r="G1643">
            <v>42847</v>
          </cell>
          <cell r="H1643">
            <v>9573.4676258868985</v>
          </cell>
          <cell r="I1643">
            <v>20605.77</v>
          </cell>
        </row>
        <row r="1644">
          <cell r="C1644" t="str">
            <v>Homeowners</v>
          </cell>
          <cell r="E1644">
            <v>41724</v>
          </cell>
          <cell r="F1644">
            <v>41769</v>
          </cell>
          <cell r="G1644">
            <v>41861</v>
          </cell>
          <cell r="H1644">
            <v>215831.01519368801</v>
          </cell>
          <cell r="I1644">
            <v>215831.02</v>
          </cell>
        </row>
        <row r="1645">
          <cell r="C1645" t="str">
            <v>Homeowners</v>
          </cell>
          <cell r="E1645">
            <v>41717</v>
          </cell>
          <cell r="F1645">
            <v>42015</v>
          </cell>
          <cell r="G1645">
            <v>42123</v>
          </cell>
          <cell r="H1645">
            <v>146090.45092531116</v>
          </cell>
          <cell r="I1645">
            <v>184217.43</v>
          </cell>
        </row>
        <row r="1646">
          <cell r="C1646" t="str">
            <v>Homeowners</v>
          </cell>
          <cell r="E1646">
            <v>41705</v>
          </cell>
          <cell r="F1646">
            <v>41825</v>
          </cell>
          <cell r="G1646">
            <v>41925</v>
          </cell>
          <cell r="H1646">
            <v>34351.082553405198</v>
          </cell>
          <cell r="I1646">
            <v>34351.08</v>
          </cell>
        </row>
        <row r="1647">
          <cell r="C1647" t="str">
            <v>Homeowners</v>
          </cell>
          <cell r="E1647">
            <v>41717</v>
          </cell>
          <cell r="F1647">
            <v>41816</v>
          </cell>
          <cell r="G1647">
            <v>42069</v>
          </cell>
          <cell r="H1647">
            <v>19222.590835720639</v>
          </cell>
          <cell r="I1647">
            <v>27394.240000000002</v>
          </cell>
        </row>
        <row r="1648">
          <cell r="C1648" t="str">
            <v>Homeowners</v>
          </cell>
          <cell r="E1648">
            <v>41719</v>
          </cell>
          <cell r="F1648">
            <v>42027</v>
          </cell>
          <cell r="G1648">
            <v>42561</v>
          </cell>
          <cell r="H1648">
            <v>11265.372281552993</v>
          </cell>
          <cell r="I1648">
            <v>14844.76</v>
          </cell>
        </row>
        <row r="1649">
          <cell r="C1649" t="str">
            <v>Homeowners</v>
          </cell>
          <cell r="E1649">
            <v>41715</v>
          </cell>
          <cell r="F1649">
            <v>41828</v>
          </cell>
          <cell r="G1649">
            <v>42385</v>
          </cell>
          <cell r="H1649">
            <v>40823.002507650046</v>
          </cell>
          <cell r="I1649">
            <v>51213.05</v>
          </cell>
        </row>
        <row r="1650">
          <cell r="C1650" t="str">
            <v>Homeowners</v>
          </cell>
          <cell r="E1650">
            <v>41704</v>
          </cell>
          <cell r="F1650">
            <v>41725</v>
          </cell>
          <cell r="G1650">
            <v>41841</v>
          </cell>
          <cell r="H1650">
            <v>126326.77601739101</v>
          </cell>
          <cell r="I1650">
            <v>126326.78</v>
          </cell>
        </row>
        <row r="1651">
          <cell r="C1651" t="str">
            <v>Homeowners</v>
          </cell>
          <cell r="E1651">
            <v>41712</v>
          </cell>
          <cell r="F1651">
            <v>41722</v>
          </cell>
          <cell r="G1651">
            <v>42610</v>
          </cell>
          <cell r="H1651">
            <v>46789.141290257736</v>
          </cell>
          <cell r="I1651">
            <v>62128.27</v>
          </cell>
        </row>
        <row r="1652">
          <cell r="C1652" t="str">
            <v>Homeowners</v>
          </cell>
          <cell r="E1652">
            <v>41712</v>
          </cell>
          <cell r="F1652">
            <v>41754</v>
          </cell>
          <cell r="G1652">
            <v>43170</v>
          </cell>
          <cell r="H1652">
            <v>13637.490532447315</v>
          </cell>
          <cell r="I1652">
            <v>27625.98</v>
          </cell>
        </row>
        <row r="1653">
          <cell r="C1653" t="str">
            <v>Homeowners</v>
          </cell>
          <cell r="E1653">
            <v>41724</v>
          </cell>
          <cell r="F1653">
            <v>41786</v>
          </cell>
          <cell r="G1653">
            <v>41996</v>
          </cell>
          <cell r="H1653">
            <v>112099.959890096</v>
          </cell>
          <cell r="I1653">
            <v>112099.96</v>
          </cell>
        </row>
        <row r="1654">
          <cell r="C1654" t="str">
            <v>Homeowners</v>
          </cell>
          <cell r="E1654">
            <v>41720</v>
          </cell>
          <cell r="F1654">
            <v>41735</v>
          </cell>
          <cell r="G1654">
            <v>41745</v>
          </cell>
          <cell r="H1654">
            <v>4977.3544680159903</v>
          </cell>
          <cell r="I1654">
            <v>4977.3500000000004</v>
          </cell>
        </row>
        <row r="1655">
          <cell r="C1655" t="str">
            <v>Homeowners</v>
          </cell>
          <cell r="E1655">
            <v>41709</v>
          </cell>
          <cell r="F1655">
            <v>42190</v>
          </cell>
          <cell r="G1655">
            <v>42678</v>
          </cell>
          <cell r="H1655">
            <v>282532.8250402204</v>
          </cell>
          <cell r="I1655">
            <v>392532.04</v>
          </cell>
        </row>
        <row r="1656">
          <cell r="C1656" t="str">
            <v>Homeowners</v>
          </cell>
          <cell r="E1656">
            <v>41715</v>
          </cell>
          <cell r="F1656">
            <v>41774</v>
          </cell>
          <cell r="G1656">
            <v>41852</v>
          </cell>
          <cell r="H1656">
            <v>66544.363339696094</v>
          </cell>
          <cell r="I1656">
            <v>66544.36</v>
          </cell>
        </row>
        <row r="1657">
          <cell r="C1657" t="str">
            <v>Homeowners</v>
          </cell>
          <cell r="E1657">
            <v>41710</v>
          </cell>
          <cell r="F1657">
            <v>41773</v>
          </cell>
          <cell r="G1657">
            <v>42342</v>
          </cell>
          <cell r="H1657">
            <v>47892.163710452354</v>
          </cell>
          <cell r="I1657">
            <v>0</v>
          </cell>
        </row>
        <row r="1658">
          <cell r="C1658" t="str">
            <v>Homeowners</v>
          </cell>
          <cell r="E1658">
            <v>41708</v>
          </cell>
          <cell r="F1658">
            <v>42171</v>
          </cell>
          <cell r="G1658">
            <v>42519</v>
          </cell>
          <cell r="H1658">
            <v>14143.507671408337</v>
          </cell>
          <cell r="I1658">
            <v>17524.650000000001</v>
          </cell>
        </row>
        <row r="1659">
          <cell r="C1659" t="str">
            <v>Homeowners</v>
          </cell>
          <cell r="E1659">
            <v>41713</v>
          </cell>
          <cell r="F1659">
            <v>41727</v>
          </cell>
          <cell r="G1659">
            <v>42002</v>
          </cell>
          <cell r="H1659">
            <v>63691.452040826298</v>
          </cell>
          <cell r="I1659">
            <v>63691.45</v>
          </cell>
        </row>
        <row r="1660">
          <cell r="C1660" t="str">
            <v>Homeowners</v>
          </cell>
          <cell r="E1660">
            <v>41723</v>
          </cell>
          <cell r="F1660">
            <v>41851</v>
          </cell>
          <cell r="G1660">
            <v>43873</v>
          </cell>
          <cell r="H1660">
            <v>19224.32909222474</v>
          </cell>
          <cell r="I1660">
            <v>49336.639999999999</v>
          </cell>
        </row>
        <row r="1661">
          <cell r="C1661" t="str">
            <v>Homeowners</v>
          </cell>
          <cell r="E1661">
            <v>41706</v>
          </cell>
          <cell r="F1661">
            <v>41865</v>
          </cell>
          <cell r="G1661">
            <v>42560</v>
          </cell>
          <cell r="H1661">
            <v>100818.96558179827</v>
          </cell>
          <cell r="I1661">
            <v>0</v>
          </cell>
        </row>
        <row r="1662">
          <cell r="C1662" t="str">
            <v>Homeowners</v>
          </cell>
          <cell r="E1662">
            <v>41718</v>
          </cell>
          <cell r="F1662">
            <v>42221</v>
          </cell>
          <cell r="G1662">
            <v>42470</v>
          </cell>
          <cell r="H1662">
            <v>5575.3718964878235</v>
          </cell>
          <cell r="I1662">
            <v>0</v>
          </cell>
        </row>
        <row r="1663">
          <cell r="C1663" t="str">
            <v>Homeowners</v>
          </cell>
          <cell r="E1663">
            <v>41706</v>
          </cell>
          <cell r="F1663">
            <v>41878</v>
          </cell>
          <cell r="G1663">
            <v>42522</v>
          </cell>
          <cell r="H1663">
            <v>19916.499869811396</v>
          </cell>
          <cell r="I1663">
            <v>25789.52</v>
          </cell>
        </row>
        <row r="1664">
          <cell r="C1664" t="str">
            <v>Homeowners</v>
          </cell>
          <cell r="E1664">
            <v>41717</v>
          </cell>
          <cell r="F1664">
            <v>41771</v>
          </cell>
          <cell r="G1664">
            <v>42279</v>
          </cell>
          <cell r="H1664">
            <v>32497.378712731057</v>
          </cell>
          <cell r="I1664">
            <v>0</v>
          </cell>
        </row>
        <row r="1665">
          <cell r="C1665" t="str">
            <v>Homeowners</v>
          </cell>
          <cell r="E1665">
            <v>41703</v>
          </cell>
          <cell r="F1665">
            <v>41782</v>
          </cell>
          <cell r="G1665">
            <v>42399</v>
          </cell>
          <cell r="H1665">
            <v>92428.432695031588</v>
          </cell>
          <cell r="I1665">
            <v>0</v>
          </cell>
        </row>
        <row r="1666">
          <cell r="C1666" t="str">
            <v>Homeowners</v>
          </cell>
          <cell r="E1666">
            <v>41725</v>
          </cell>
          <cell r="F1666">
            <v>41974</v>
          </cell>
          <cell r="G1666">
            <v>42375</v>
          </cell>
          <cell r="H1666">
            <v>114341.25108219228</v>
          </cell>
          <cell r="I1666">
            <v>0</v>
          </cell>
        </row>
        <row r="1667">
          <cell r="C1667" t="str">
            <v>Homeowners</v>
          </cell>
          <cell r="E1667">
            <v>41713</v>
          </cell>
          <cell r="F1667">
            <v>42143</v>
          </cell>
          <cell r="G1667" t="str">
            <v>NA</v>
          </cell>
          <cell r="H1667">
            <v>48225.944727709182</v>
          </cell>
          <cell r="I1667" t="str">
            <v>NA</v>
          </cell>
        </row>
        <row r="1668">
          <cell r="C1668" t="str">
            <v>Homeowners</v>
          </cell>
          <cell r="E1668">
            <v>41710</v>
          </cell>
          <cell r="F1668">
            <v>42028</v>
          </cell>
          <cell r="G1668">
            <v>42163</v>
          </cell>
          <cell r="H1668">
            <v>134083.55725239086</v>
          </cell>
          <cell r="I1668">
            <v>186076.08</v>
          </cell>
        </row>
        <row r="1669">
          <cell r="C1669" t="str">
            <v>Homeowners</v>
          </cell>
          <cell r="E1669">
            <v>41702</v>
          </cell>
          <cell r="F1669">
            <v>41779</v>
          </cell>
          <cell r="G1669">
            <v>42519</v>
          </cell>
          <cell r="H1669">
            <v>16203.895080246648</v>
          </cell>
          <cell r="I1669">
            <v>23084.73</v>
          </cell>
        </row>
        <row r="1670">
          <cell r="C1670" t="str">
            <v>Homeowners</v>
          </cell>
          <cell r="E1670">
            <v>41729</v>
          </cell>
          <cell r="F1670">
            <v>42287</v>
          </cell>
          <cell r="G1670">
            <v>42454</v>
          </cell>
          <cell r="H1670">
            <v>101718.72349923382</v>
          </cell>
          <cell r="I1670">
            <v>128649.1</v>
          </cell>
        </row>
        <row r="1671">
          <cell r="C1671" t="str">
            <v>Homeowners</v>
          </cell>
          <cell r="E1671">
            <v>41735</v>
          </cell>
          <cell r="F1671">
            <v>41872</v>
          </cell>
          <cell r="G1671">
            <v>43269</v>
          </cell>
          <cell r="H1671">
            <v>58536.494931069166</v>
          </cell>
          <cell r="I1671">
            <v>0</v>
          </cell>
        </row>
        <row r="1672">
          <cell r="C1672" t="str">
            <v>Homeowners</v>
          </cell>
          <cell r="E1672">
            <v>41752</v>
          </cell>
          <cell r="F1672">
            <v>41998</v>
          </cell>
          <cell r="G1672">
            <v>42018</v>
          </cell>
          <cell r="H1672">
            <v>15568.332661151584</v>
          </cell>
          <cell r="I1672">
            <v>19619.169999999998</v>
          </cell>
        </row>
        <row r="1673">
          <cell r="C1673" t="str">
            <v>Homeowners</v>
          </cell>
          <cell r="E1673">
            <v>41748</v>
          </cell>
          <cell r="F1673">
            <v>42675</v>
          </cell>
          <cell r="G1673">
            <v>43014</v>
          </cell>
          <cell r="H1673">
            <v>18205.432094944703</v>
          </cell>
          <cell r="I1673">
            <v>66819.31</v>
          </cell>
        </row>
        <row r="1674">
          <cell r="C1674" t="str">
            <v>Homeowners</v>
          </cell>
          <cell r="E1674">
            <v>41758</v>
          </cell>
          <cell r="F1674">
            <v>41934</v>
          </cell>
          <cell r="G1674">
            <v>42175</v>
          </cell>
          <cell r="H1674">
            <v>9468.5501863387854</v>
          </cell>
          <cell r="I1674">
            <v>0</v>
          </cell>
        </row>
        <row r="1675">
          <cell r="C1675" t="str">
            <v>Homeowners</v>
          </cell>
          <cell r="E1675">
            <v>41736</v>
          </cell>
          <cell r="F1675">
            <v>42079</v>
          </cell>
          <cell r="G1675">
            <v>42640</v>
          </cell>
          <cell r="H1675">
            <v>2908.9083115817293</v>
          </cell>
          <cell r="I1675">
            <v>3816.75</v>
          </cell>
        </row>
        <row r="1676">
          <cell r="C1676" t="str">
            <v>Homeowners</v>
          </cell>
          <cell r="E1676">
            <v>41756</v>
          </cell>
          <cell r="F1676">
            <v>41998</v>
          </cell>
          <cell r="G1676">
            <v>42243</v>
          </cell>
          <cell r="H1676">
            <v>69385.435248159149</v>
          </cell>
          <cell r="I1676">
            <v>92254.39</v>
          </cell>
        </row>
        <row r="1677">
          <cell r="C1677" t="str">
            <v>Homeowners</v>
          </cell>
          <cell r="E1677">
            <v>41730</v>
          </cell>
          <cell r="F1677">
            <v>41766</v>
          </cell>
          <cell r="G1677">
            <v>41885</v>
          </cell>
          <cell r="H1677">
            <v>48160.518384042698</v>
          </cell>
          <cell r="I1677">
            <v>48160.52</v>
          </cell>
        </row>
        <row r="1678">
          <cell r="C1678" t="str">
            <v>Homeowners</v>
          </cell>
          <cell r="E1678">
            <v>41746</v>
          </cell>
          <cell r="F1678">
            <v>42045</v>
          </cell>
          <cell r="G1678">
            <v>42393</v>
          </cell>
          <cell r="H1678">
            <v>3373.9286252225693</v>
          </cell>
          <cell r="I1678">
            <v>0</v>
          </cell>
        </row>
        <row r="1679">
          <cell r="C1679" t="str">
            <v>Homeowners</v>
          </cell>
          <cell r="E1679">
            <v>41744</v>
          </cell>
          <cell r="F1679">
            <v>41806</v>
          </cell>
          <cell r="G1679">
            <v>41970</v>
          </cell>
          <cell r="H1679">
            <v>74157.816812236095</v>
          </cell>
          <cell r="I1679">
            <v>74157.820000000007</v>
          </cell>
        </row>
        <row r="1680">
          <cell r="C1680" t="str">
            <v>Homeowners</v>
          </cell>
          <cell r="E1680">
            <v>41744</v>
          </cell>
          <cell r="F1680">
            <v>41770</v>
          </cell>
          <cell r="G1680">
            <v>41876</v>
          </cell>
          <cell r="H1680">
            <v>143739.148378902</v>
          </cell>
          <cell r="I1680">
            <v>143739.15</v>
          </cell>
        </row>
        <row r="1681">
          <cell r="C1681" t="str">
            <v>Homeowners</v>
          </cell>
          <cell r="E1681">
            <v>41742</v>
          </cell>
          <cell r="F1681">
            <v>42815</v>
          </cell>
          <cell r="G1681">
            <v>43178</v>
          </cell>
          <cell r="H1681">
            <v>68952.188118527571</v>
          </cell>
          <cell r="I1681">
            <v>123494.68</v>
          </cell>
        </row>
        <row r="1682">
          <cell r="C1682" t="str">
            <v>Homeowners</v>
          </cell>
          <cell r="E1682">
            <v>41733</v>
          </cell>
          <cell r="F1682">
            <v>41767</v>
          </cell>
          <cell r="G1682">
            <v>42237</v>
          </cell>
          <cell r="H1682">
            <v>33971.487093885444</v>
          </cell>
          <cell r="I1682">
            <v>43126.15</v>
          </cell>
        </row>
        <row r="1683">
          <cell r="C1683" t="str">
            <v>Homeowners</v>
          </cell>
          <cell r="E1683">
            <v>41740</v>
          </cell>
          <cell r="F1683">
            <v>41790</v>
          </cell>
          <cell r="G1683">
            <v>42161</v>
          </cell>
          <cell r="H1683">
            <v>22901.055516514782</v>
          </cell>
          <cell r="I1683">
            <v>28868.63</v>
          </cell>
        </row>
        <row r="1684">
          <cell r="C1684" t="str">
            <v>Homeowners</v>
          </cell>
          <cell r="E1684">
            <v>41751</v>
          </cell>
          <cell r="F1684">
            <v>41939</v>
          </cell>
          <cell r="G1684">
            <v>42054</v>
          </cell>
          <cell r="H1684">
            <v>22284.909347444547</v>
          </cell>
          <cell r="I1684">
            <v>27920.18</v>
          </cell>
        </row>
        <row r="1685">
          <cell r="C1685" t="str">
            <v>Homeowners</v>
          </cell>
          <cell r="E1685">
            <v>41746</v>
          </cell>
          <cell r="F1685">
            <v>41787</v>
          </cell>
          <cell r="G1685">
            <v>42157</v>
          </cell>
          <cell r="H1685">
            <v>84714.468387284811</v>
          </cell>
          <cell r="I1685">
            <v>104065.62</v>
          </cell>
        </row>
        <row r="1686">
          <cell r="C1686" t="str">
            <v>Homeowners</v>
          </cell>
          <cell r="E1686">
            <v>41743</v>
          </cell>
          <cell r="F1686">
            <v>41802</v>
          </cell>
          <cell r="G1686">
            <v>42496</v>
          </cell>
          <cell r="H1686">
            <v>15880.931413183895</v>
          </cell>
          <cell r="I1686">
            <v>0</v>
          </cell>
        </row>
        <row r="1687">
          <cell r="C1687" t="str">
            <v>Homeowners</v>
          </cell>
          <cell r="E1687">
            <v>41752</v>
          </cell>
          <cell r="F1687">
            <v>41823</v>
          </cell>
          <cell r="G1687">
            <v>42277</v>
          </cell>
          <cell r="H1687">
            <v>39689.086886740901</v>
          </cell>
          <cell r="I1687">
            <v>53893.25</v>
          </cell>
        </row>
        <row r="1688">
          <cell r="C1688" t="str">
            <v>Homeowners</v>
          </cell>
          <cell r="E1688">
            <v>41738</v>
          </cell>
          <cell r="F1688">
            <v>41739</v>
          </cell>
          <cell r="G1688">
            <v>41903</v>
          </cell>
          <cell r="H1688">
            <v>23044.895807643301</v>
          </cell>
          <cell r="I1688">
            <v>23044.9</v>
          </cell>
        </row>
        <row r="1689">
          <cell r="C1689" t="str">
            <v>Homeowners</v>
          </cell>
          <cell r="E1689">
            <v>41752</v>
          </cell>
          <cell r="F1689">
            <v>42009</v>
          </cell>
          <cell r="G1689">
            <v>42052</v>
          </cell>
          <cell r="H1689">
            <v>1940.0017552764</v>
          </cell>
          <cell r="I1689">
            <v>2824.78</v>
          </cell>
        </row>
        <row r="1690">
          <cell r="C1690" t="str">
            <v>Homeowners</v>
          </cell>
          <cell r="E1690">
            <v>41747</v>
          </cell>
          <cell r="F1690">
            <v>41839</v>
          </cell>
          <cell r="G1690">
            <v>42213</v>
          </cell>
          <cell r="H1690">
            <v>26090.59164565141</v>
          </cell>
          <cell r="I1690">
            <v>0</v>
          </cell>
        </row>
        <row r="1691">
          <cell r="C1691" t="str">
            <v>Homeowners</v>
          </cell>
          <cell r="E1691">
            <v>41758</v>
          </cell>
          <cell r="F1691">
            <v>41856</v>
          </cell>
          <cell r="G1691">
            <v>42028</v>
          </cell>
          <cell r="H1691">
            <v>46095.088797745258</v>
          </cell>
          <cell r="I1691">
            <v>56805.46</v>
          </cell>
        </row>
        <row r="1692">
          <cell r="C1692" t="str">
            <v>Homeowners</v>
          </cell>
          <cell r="E1692">
            <v>41738</v>
          </cell>
          <cell r="F1692">
            <v>41797</v>
          </cell>
          <cell r="G1692">
            <v>42117</v>
          </cell>
          <cell r="H1692">
            <v>98601.910529322762</v>
          </cell>
          <cell r="I1692">
            <v>145418.76</v>
          </cell>
        </row>
        <row r="1693">
          <cell r="C1693" t="str">
            <v>Homeowners</v>
          </cell>
          <cell r="E1693">
            <v>41750</v>
          </cell>
          <cell r="F1693">
            <v>42207</v>
          </cell>
          <cell r="G1693">
            <v>42849</v>
          </cell>
          <cell r="H1693">
            <v>35805.33816642264</v>
          </cell>
          <cell r="I1693">
            <v>0</v>
          </cell>
        </row>
        <row r="1694">
          <cell r="C1694" t="str">
            <v>Homeowners</v>
          </cell>
          <cell r="E1694">
            <v>41741</v>
          </cell>
          <cell r="F1694">
            <v>42054</v>
          </cell>
          <cell r="G1694">
            <v>42149</v>
          </cell>
          <cell r="H1694">
            <v>18600.050874961322</v>
          </cell>
          <cell r="I1694">
            <v>23111.68</v>
          </cell>
        </row>
        <row r="1695">
          <cell r="C1695" t="str">
            <v>Homeowners</v>
          </cell>
          <cell r="E1695">
            <v>41735</v>
          </cell>
          <cell r="F1695">
            <v>41787</v>
          </cell>
          <cell r="G1695">
            <v>41828</v>
          </cell>
          <cell r="H1695">
            <v>106931.923448966</v>
          </cell>
          <cell r="I1695">
            <v>106931.92</v>
          </cell>
        </row>
        <row r="1696">
          <cell r="C1696" t="str">
            <v>Homeowners</v>
          </cell>
          <cell r="E1696">
            <v>41747</v>
          </cell>
          <cell r="F1696">
            <v>41779</v>
          </cell>
          <cell r="G1696">
            <v>42073</v>
          </cell>
          <cell r="H1696">
            <v>3871.0849332956045</v>
          </cell>
          <cell r="I1696">
            <v>4913.5</v>
          </cell>
        </row>
        <row r="1697">
          <cell r="C1697" t="str">
            <v>Homeowners</v>
          </cell>
          <cell r="E1697">
            <v>41749</v>
          </cell>
          <cell r="F1697">
            <v>41831</v>
          </cell>
          <cell r="G1697">
            <v>42033</v>
          </cell>
          <cell r="H1697">
            <v>1449.0312253143695</v>
          </cell>
          <cell r="I1697">
            <v>1781.16</v>
          </cell>
        </row>
        <row r="1698">
          <cell r="C1698" t="str">
            <v>Homeowners</v>
          </cell>
          <cell r="E1698">
            <v>41741</v>
          </cell>
          <cell r="F1698">
            <v>41924</v>
          </cell>
          <cell r="G1698">
            <v>42409</v>
          </cell>
          <cell r="H1698">
            <v>18534.73014214381</v>
          </cell>
          <cell r="I1698">
            <v>0</v>
          </cell>
        </row>
        <row r="1699">
          <cell r="C1699" t="str">
            <v>Homeowners</v>
          </cell>
          <cell r="E1699">
            <v>41751</v>
          </cell>
          <cell r="F1699">
            <v>42113</v>
          </cell>
          <cell r="G1699">
            <v>42144</v>
          </cell>
          <cell r="H1699">
            <v>8362.2207746810527</v>
          </cell>
          <cell r="I1699">
            <v>10466.6</v>
          </cell>
        </row>
        <row r="1700">
          <cell r="C1700" t="str">
            <v>Homeowners</v>
          </cell>
          <cell r="E1700">
            <v>41734</v>
          </cell>
          <cell r="F1700">
            <v>41761</v>
          </cell>
          <cell r="G1700">
            <v>41894</v>
          </cell>
          <cell r="H1700">
            <v>72721.954548246504</v>
          </cell>
          <cell r="I1700">
            <v>72721.95</v>
          </cell>
        </row>
        <row r="1701">
          <cell r="C1701" t="str">
            <v>Homeowners</v>
          </cell>
          <cell r="E1701">
            <v>41752</v>
          </cell>
          <cell r="F1701">
            <v>42040</v>
          </cell>
          <cell r="G1701">
            <v>42711</v>
          </cell>
          <cell r="H1701">
            <v>43376.722545193537</v>
          </cell>
          <cell r="I1701">
            <v>57749.33</v>
          </cell>
        </row>
        <row r="1702">
          <cell r="C1702" t="str">
            <v>Homeowners</v>
          </cell>
          <cell r="E1702">
            <v>41758</v>
          </cell>
          <cell r="F1702">
            <v>41802</v>
          </cell>
          <cell r="G1702">
            <v>41844</v>
          </cell>
          <cell r="H1702">
            <v>75188.319060583497</v>
          </cell>
          <cell r="I1702">
            <v>75188.320000000007</v>
          </cell>
        </row>
        <row r="1703">
          <cell r="C1703" t="str">
            <v>Homeowners</v>
          </cell>
          <cell r="E1703">
            <v>41735</v>
          </cell>
          <cell r="F1703">
            <v>41881</v>
          </cell>
          <cell r="G1703">
            <v>42003</v>
          </cell>
          <cell r="H1703">
            <v>12846.8879926196</v>
          </cell>
          <cell r="I1703">
            <v>12846.89</v>
          </cell>
        </row>
        <row r="1704">
          <cell r="C1704" t="str">
            <v>Homeowners</v>
          </cell>
          <cell r="E1704">
            <v>41754</v>
          </cell>
          <cell r="F1704">
            <v>41926</v>
          </cell>
          <cell r="G1704">
            <v>43265</v>
          </cell>
          <cell r="H1704">
            <v>28463.300175089666</v>
          </cell>
          <cell r="I1704">
            <v>35239.279999999999</v>
          </cell>
        </row>
        <row r="1705">
          <cell r="C1705" t="str">
            <v>Homeowners</v>
          </cell>
          <cell r="E1705">
            <v>41750</v>
          </cell>
          <cell r="F1705">
            <v>42104</v>
          </cell>
          <cell r="G1705">
            <v>42326</v>
          </cell>
          <cell r="H1705">
            <v>20435.080879258516</v>
          </cell>
          <cell r="I1705">
            <v>28364.34</v>
          </cell>
        </row>
        <row r="1706">
          <cell r="C1706" t="str">
            <v>Homeowners</v>
          </cell>
          <cell r="E1706">
            <v>41733</v>
          </cell>
          <cell r="F1706">
            <v>41798</v>
          </cell>
          <cell r="G1706">
            <v>41890</v>
          </cell>
          <cell r="H1706">
            <v>158854.67052237401</v>
          </cell>
          <cell r="I1706">
            <v>158854.67000000001</v>
          </cell>
        </row>
        <row r="1707">
          <cell r="C1707" t="str">
            <v>Homeowners</v>
          </cell>
          <cell r="E1707">
            <v>41746</v>
          </cell>
          <cell r="F1707">
            <v>41797</v>
          </cell>
          <cell r="G1707">
            <v>42665</v>
          </cell>
          <cell r="H1707">
            <v>11242.103863257369</v>
          </cell>
          <cell r="I1707">
            <v>15052.04</v>
          </cell>
        </row>
        <row r="1708">
          <cell r="C1708" t="str">
            <v>Homeowners</v>
          </cell>
          <cell r="E1708">
            <v>41742</v>
          </cell>
          <cell r="F1708">
            <v>41869</v>
          </cell>
          <cell r="G1708">
            <v>42543</v>
          </cell>
          <cell r="H1708">
            <v>28356.260587249013</v>
          </cell>
          <cell r="I1708">
            <v>41082.050000000003</v>
          </cell>
        </row>
        <row r="1709">
          <cell r="C1709" t="str">
            <v>Homeowners</v>
          </cell>
          <cell r="E1709">
            <v>41743</v>
          </cell>
          <cell r="F1709">
            <v>41783</v>
          </cell>
          <cell r="G1709">
            <v>42096</v>
          </cell>
          <cell r="H1709">
            <v>19189.815799454853</v>
          </cell>
          <cell r="I1709">
            <v>23338.82</v>
          </cell>
        </row>
        <row r="1710">
          <cell r="C1710" t="str">
            <v>Homeowners</v>
          </cell>
          <cell r="E1710">
            <v>41754</v>
          </cell>
          <cell r="F1710">
            <v>41852</v>
          </cell>
          <cell r="G1710">
            <v>41926</v>
          </cell>
          <cell r="H1710">
            <v>992.50836550724603</v>
          </cell>
          <cell r="I1710">
            <v>992.51</v>
          </cell>
        </row>
        <row r="1711">
          <cell r="C1711" t="str">
            <v>Homeowners</v>
          </cell>
          <cell r="E1711">
            <v>41743</v>
          </cell>
          <cell r="F1711">
            <v>41765</v>
          </cell>
          <cell r="G1711">
            <v>42098</v>
          </cell>
          <cell r="H1711">
            <v>62095.635452907256</v>
          </cell>
          <cell r="I1711">
            <v>81339.509999999995</v>
          </cell>
        </row>
        <row r="1712">
          <cell r="C1712" t="str">
            <v>Homeowners</v>
          </cell>
          <cell r="E1712">
            <v>41737</v>
          </cell>
          <cell r="F1712">
            <v>41764</v>
          </cell>
          <cell r="G1712">
            <v>42208</v>
          </cell>
          <cell r="H1712">
            <v>13653.286923210413</v>
          </cell>
          <cell r="I1712">
            <v>17270.73</v>
          </cell>
        </row>
        <row r="1713">
          <cell r="C1713" t="str">
            <v>Homeowners</v>
          </cell>
          <cell r="E1713">
            <v>41754</v>
          </cell>
          <cell r="F1713">
            <v>41828</v>
          </cell>
          <cell r="G1713">
            <v>41829</v>
          </cell>
          <cell r="H1713">
            <v>158420.003813788</v>
          </cell>
          <cell r="I1713">
            <v>158420</v>
          </cell>
        </row>
        <row r="1714">
          <cell r="C1714" t="str">
            <v>Homeowners</v>
          </cell>
          <cell r="E1714">
            <v>41744</v>
          </cell>
          <cell r="F1714">
            <v>41782</v>
          </cell>
          <cell r="G1714">
            <v>42367</v>
          </cell>
          <cell r="H1714">
            <v>20422.300570388648</v>
          </cell>
          <cell r="I1714">
            <v>31601.61</v>
          </cell>
        </row>
        <row r="1715">
          <cell r="C1715" t="str">
            <v>Homeowners</v>
          </cell>
          <cell r="E1715">
            <v>41756</v>
          </cell>
          <cell r="F1715">
            <v>42057</v>
          </cell>
          <cell r="G1715">
            <v>42197</v>
          </cell>
          <cell r="H1715">
            <v>74141.742895729229</v>
          </cell>
          <cell r="I1715">
            <v>97105.08</v>
          </cell>
        </row>
        <row r="1716">
          <cell r="C1716" t="str">
            <v>Homeowners</v>
          </cell>
          <cell r="E1716">
            <v>41777</v>
          </cell>
          <cell r="F1716">
            <v>41911</v>
          </cell>
          <cell r="G1716">
            <v>41916</v>
          </cell>
          <cell r="H1716">
            <v>26033.435568141402</v>
          </cell>
          <cell r="I1716">
            <v>26033.439999999999</v>
          </cell>
        </row>
        <row r="1717">
          <cell r="C1717" t="str">
            <v>Homeowners</v>
          </cell>
          <cell r="E1717">
            <v>41767</v>
          </cell>
          <cell r="F1717">
            <v>41811</v>
          </cell>
          <cell r="G1717">
            <v>42190</v>
          </cell>
          <cell r="H1717">
            <v>33257.891568514773</v>
          </cell>
          <cell r="I1717">
            <v>0</v>
          </cell>
        </row>
        <row r="1718">
          <cell r="C1718" t="str">
            <v>Homeowners</v>
          </cell>
          <cell r="E1718">
            <v>41779</v>
          </cell>
          <cell r="F1718">
            <v>41940</v>
          </cell>
          <cell r="G1718">
            <v>42300</v>
          </cell>
          <cell r="H1718">
            <v>80213.103521800585</v>
          </cell>
          <cell r="I1718">
            <v>101240.28</v>
          </cell>
        </row>
        <row r="1719">
          <cell r="C1719" t="str">
            <v>Homeowners</v>
          </cell>
          <cell r="E1719">
            <v>41779</v>
          </cell>
          <cell r="F1719">
            <v>41939</v>
          </cell>
          <cell r="G1719">
            <v>42543</v>
          </cell>
          <cell r="H1719">
            <v>47374.673762288206</v>
          </cell>
          <cell r="I1719">
            <v>66947.37</v>
          </cell>
        </row>
        <row r="1720">
          <cell r="C1720" t="str">
            <v>Homeowners</v>
          </cell>
          <cell r="E1720">
            <v>41780</v>
          </cell>
          <cell r="F1720">
            <v>41800</v>
          </cell>
          <cell r="G1720">
            <v>42756</v>
          </cell>
          <cell r="H1720">
            <v>5000.7470588026072</v>
          </cell>
          <cell r="I1720">
            <v>6420.57</v>
          </cell>
        </row>
        <row r="1721">
          <cell r="C1721" t="str">
            <v>Homeowners</v>
          </cell>
          <cell r="E1721">
            <v>41777</v>
          </cell>
          <cell r="F1721">
            <v>41868</v>
          </cell>
          <cell r="G1721">
            <v>42745</v>
          </cell>
          <cell r="H1721">
            <v>7325.6114183005839</v>
          </cell>
          <cell r="I1721">
            <v>0</v>
          </cell>
        </row>
        <row r="1722">
          <cell r="C1722" t="str">
            <v>Homeowners</v>
          </cell>
          <cell r="E1722">
            <v>41777</v>
          </cell>
          <cell r="F1722">
            <v>41976</v>
          </cell>
          <cell r="G1722">
            <v>42480</v>
          </cell>
          <cell r="H1722">
            <v>56290.294860257753</v>
          </cell>
          <cell r="I1722">
            <v>75804.160000000003</v>
          </cell>
        </row>
        <row r="1723">
          <cell r="C1723" t="str">
            <v>Homeowners</v>
          </cell>
          <cell r="E1723">
            <v>41784</v>
          </cell>
          <cell r="F1723">
            <v>41889</v>
          </cell>
          <cell r="G1723">
            <v>41897</v>
          </cell>
          <cell r="H1723">
            <v>80190.007178510801</v>
          </cell>
          <cell r="I1723">
            <v>80190.009999999995</v>
          </cell>
        </row>
        <row r="1724">
          <cell r="C1724" t="str">
            <v>Homeowners</v>
          </cell>
          <cell r="E1724">
            <v>41775</v>
          </cell>
          <cell r="F1724">
            <v>41866</v>
          </cell>
          <cell r="G1724">
            <v>44037</v>
          </cell>
          <cell r="H1724">
            <v>66275.447195343266</v>
          </cell>
          <cell r="I1724">
            <v>130962.81</v>
          </cell>
        </row>
        <row r="1725">
          <cell r="C1725" t="str">
            <v>Homeowners</v>
          </cell>
          <cell r="E1725">
            <v>41767</v>
          </cell>
          <cell r="F1725">
            <v>41847</v>
          </cell>
          <cell r="G1725">
            <v>41887</v>
          </cell>
          <cell r="H1725">
            <v>27416.862243940301</v>
          </cell>
          <cell r="I1725">
            <v>27416.86</v>
          </cell>
        </row>
        <row r="1726">
          <cell r="C1726" t="str">
            <v>Homeowners</v>
          </cell>
          <cell r="E1726">
            <v>41779</v>
          </cell>
          <cell r="F1726">
            <v>41815</v>
          </cell>
          <cell r="G1726">
            <v>42159</v>
          </cell>
          <cell r="H1726">
            <v>26279.102903656727</v>
          </cell>
          <cell r="I1726">
            <v>33415.58</v>
          </cell>
        </row>
        <row r="1727">
          <cell r="C1727" t="str">
            <v>Homeowners</v>
          </cell>
          <cell r="E1727">
            <v>41776</v>
          </cell>
          <cell r="F1727">
            <v>41800</v>
          </cell>
          <cell r="G1727">
            <v>42528</v>
          </cell>
          <cell r="H1727">
            <v>6456.499969471377</v>
          </cell>
          <cell r="I1727">
            <v>9108.52</v>
          </cell>
        </row>
        <row r="1728">
          <cell r="C1728" t="str">
            <v>Homeowners</v>
          </cell>
          <cell r="E1728">
            <v>41774</v>
          </cell>
          <cell r="F1728">
            <v>41874</v>
          </cell>
          <cell r="G1728">
            <v>41931</v>
          </cell>
          <cell r="H1728">
            <v>24308.050201814101</v>
          </cell>
          <cell r="I1728">
            <v>24308.05</v>
          </cell>
        </row>
        <row r="1729">
          <cell r="C1729" t="str">
            <v>Homeowners</v>
          </cell>
          <cell r="E1729">
            <v>41790</v>
          </cell>
          <cell r="F1729">
            <v>41823</v>
          </cell>
          <cell r="G1729">
            <v>42003</v>
          </cell>
          <cell r="H1729">
            <v>94007.289130624995</v>
          </cell>
          <cell r="I1729">
            <v>94007.29</v>
          </cell>
        </row>
        <row r="1730">
          <cell r="C1730" t="str">
            <v>Homeowners</v>
          </cell>
          <cell r="E1730">
            <v>41773</v>
          </cell>
          <cell r="F1730">
            <v>42077</v>
          </cell>
          <cell r="G1730">
            <v>42184</v>
          </cell>
          <cell r="H1730">
            <v>53382.117288612819</v>
          </cell>
          <cell r="I1730">
            <v>61219.02</v>
          </cell>
        </row>
        <row r="1731">
          <cell r="C1731" t="str">
            <v>Homeowners</v>
          </cell>
          <cell r="E1731">
            <v>41781</v>
          </cell>
          <cell r="F1731">
            <v>42104</v>
          </cell>
          <cell r="G1731">
            <v>42296</v>
          </cell>
          <cell r="H1731">
            <v>4404.9780944277591</v>
          </cell>
          <cell r="I1731">
            <v>5488.79</v>
          </cell>
        </row>
        <row r="1732">
          <cell r="C1732" t="str">
            <v>Homeowners</v>
          </cell>
          <cell r="E1732">
            <v>41788</v>
          </cell>
          <cell r="F1732">
            <v>42384</v>
          </cell>
          <cell r="G1732">
            <v>42859</v>
          </cell>
          <cell r="H1732">
            <v>59863.390570287076</v>
          </cell>
          <cell r="I1732">
            <v>89090.06</v>
          </cell>
        </row>
        <row r="1733">
          <cell r="C1733" t="str">
            <v>Homeowners</v>
          </cell>
          <cell r="E1733">
            <v>41760</v>
          </cell>
          <cell r="F1733">
            <v>41840</v>
          </cell>
          <cell r="G1733">
            <v>41851</v>
          </cell>
          <cell r="H1733">
            <v>4305.6857778665999</v>
          </cell>
          <cell r="I1733">
            <v>4305.6899999999996</v>
          </cell>
        </row>
        <row r="1734">
          <cell r="C1734" t="str">
            <v>Homeowners</v>
          </cell>
          <cell r="E1734">
            <v>41785</v>
          </cell>
          <cell r="F1734">
            <v>41869</v>
          </cell>
          <cell r="G1734">
            <v>42441</v>
          </cell>
          <cell r="H1734">
            <v>159082.01964346424</v>
          </cell>
          <cell r="I1734">
            <v>209163.87</v>
          </cell>
        </row>
        <row r="1735">
          <cell r="C1735" t="str">
            <v>Homeowners</v>
          </cell>
          <cell r="E1735">
            <v>41776</v>
          </cell>
          <cell r="F1735">
            <v>42036</v>
          </cell>
          <cell r="G1735">
            <v>42041</v>
          </cell>
          <cell r="H1735">
            <v>22836.636988132501</v>
          </cell>
          <cell r="I1735">
            <v>27925.29</v>
          </cell>
        </row>
        <row r="1736">
          <cell r="C1736" t="str">
            <v>Homeowners</v>
          </cell>
          <cell r="E1736">
            <v>41788</v>
          </cell>
          <cell r="F1736">
            <v>42017</v>
          </cell>
          <cell r="G1736">
            <v>42344</v>
          </cell>
          <cell r="H1736">
            <v>26817.647035346276</v>
          </cell>
          <cell r="I1736">
            <v>0</v>
          </cell>
        </row>
        <row r="1737">
          <cell r="C1737" t="str">
            <v>Homeowners</v>
          </cell>
          <cell r="E1737">
            <v>41782</v>
          </cell>
          <cell r="F1737">
            <v>41791</v>
          </cell>
          <cell r="G1737">
            <v>42060</v>
          </cell>
          <cell r="H1737">
            <v>49637.39720630103</v>
          </cell>
          <cell r="I1737">
            <v>61150.19</v>
          </cell>
        </row>
        <row r="1738">
          <cell r="C1738" t="str">
            <v>Homeowners</v>
          </cell>
          <cell r="E1738">
            <v>41783</v>
          </cell>
          <cell r="F1738">
            <v>42557</v>
          </cell>
          <cell r="G1738">
            <v>42703</v>
          </cell>
          <cell r="H1738">
            <v>24695.841615711539</v>
          </cell>
          <cell r="I1738">
            <v>0</v>
          </cell>
        </row>
        <row r="1739">
          <cell r="C1739" t="str">
            <v>Homeowners</v>
          </cell>
          <cell r="E1739">
            <v>41770</v>
          </cell>
          <cell r="F1739">
            <v>41813</v>
          </cell>
          <cell r="G1739">
            <v>41899</v>
          </cell>
          <cell r="H1739">
            <v>41276.836913562896</v>
          </cell>
          <cell r="I1739">
            <v>41276.839999999997</v>
          </cell>
        </row>
        <row r="1740">
          <cell r="C1740" t="str">
            <v>Homeowners</v>
          </cell>
          <cell r="E1740">
            <v>41781</v>
          </cell>
          <cell r="F1740">
            <v>42009</v>
          </cell>
          <cell r="G1740">
            <v>42856</v>
          </cell>
          <cell r="H1740">
            <v>27900.365260105627</v>
          </cell>
          <cell r="I1740">
            <v>0</v>
          </cell>
        </row>
        <row r="1741">
          <cell r="C1741" t="str">
            <v>Homeowners</v>
          </cell>
          <cell r="E1741">
            <v>41769</v>
          </cell>
          <cell r="F1741">
            <v>42930</v>
          </cell>
          <cell r="G1741">
            <v>43784</v>
          </cell>
          <cell r="H1741">
            <v>35043.872931272905</v>
          </cell>
          <cell r="I1741">
            <v>86871.73</v>
          </cell>
        </row>
        <row r="1742">
          <cell r="C1742" t="str">
            <v>Homeowners</v>
          </cell>
          <cell r="E1742">
            <v>41766</v>
          </cell>
          <cell r="F1742">
            <v>42115</v>
          </cell>
          <cell r="G1742">
            <v>43122</v>
          </cell>
          <cell r="H1742">
            <v>78135.807517135225</v>
          </cell>
          <cell r="I1742">
            <v>132311.07</v>
          </cell>
        </row>
        <row r="1743">
          <cell r="C1743" t="str">
            <v>Homeowners</v>
          </cell>
          <cell r="E1743">
            <v>41787</v>
          </cell>
          <cell r="F1743">
            <v>41865</v>
          </cell>
          <cell r="G1743">
            <v>42358</v>
          </cell>
          <cell r="H1743">
            <v>27897.793438693279</v>
          </cell>
          <cell r="I1743">
            <v>0</v>
          </cell>
        </row>
        <row r="1744">
          <cell r="C1744" t="str">
            <v>Homeowners</v>
          </cell>
          <cell r="E1744">
            <v>41774</v>
          </cell>
          <cell r="F1744">
            <v>41782</v>
          </cell>
          <cell r="G1744">
            <v>42192</v>
          </cell>
          <cell r="H1744">
            <v>31472.108521759041</v>
          </cell>
          <cell r="I1744">
            <v>44040.92</v>
          </cell>
        </row>
        <row r="1745">
          <cell r="C1745" t="str">
            <v>Homeowners</v>
          </cell>
          <cell r="E1745">
            <v>41770</v>
          </cell>
          <cell r="F1745">
            <v>41968</v>
          </cell>
          <cell r="G1745">
            <v>42092</v>
          </cell>
          <cell r="H1745">
            <v>42705.513217326552</v>
          </cell>
          <cell r="I1745">
            <v>54620.86</v>
          </cell>
        </row>
        <row r="1746">
          <cell r="C1746" t="str">
            <v>Homeowners</v>
          </cell>
          <cell r="E1746">
            <v>41770</v>
          </cell>
          <cell r="F1746">
            <v>42109</v>
          </cell>
          <cell r="G1746">
            <v>44043</v>
          </cell>
          <cell r="H1746">
            <v>21534.166053697754</v>
          </cell>
          <cell r="I1746">
            <v>75211.87</v>
          </cell>
        </row>
        <row r="1747">
          <cell r="C1747" t="str">
            <v>Homeowners</v>
          </cell>
          <cell r="E1747">
            <v>41778</v>
          </cell>
          <cell r="F1747">
            <v>42032</v>
          </cell>
          <cell r="G1747">
            <v>42608</v>
          </cell>
          <cell r="H1747">
            <v>4267.5677868809025</v>
          </cell>
          <cell r="I1747">
            <v>0</v>
          </cell>
        </row>
        <row r="1748">
          <cell r="C1748" t="str">
            <v>Homeowners</v>
          </cell>
          <cell r="E1748">
            <v>41770</v>
          </cell>
          <cell r="F1748">
            <v>42070</v>
          </cell>
          <cell r="G1748">
            <v>42237</v>
          </cell>
          <cell r="H1748">
            <v>42336.39540759645</v>
          </cell>
          <cell r="I1748">
            <v>54330.07</v>
          </cell>
        </row>
        <row r="1749">
          <cell r="C1749" t="str">
            <v>Homeowners</v>
          </cell>
          <cell r="E1749">
            <v>41786</v>
          </cell>
          <cell r="F1749">
            <v>41902</v>
          </cell>
          <cell r="G1749">
            <v>41902</v>
          </cell>
          <cell r="H1749">
            <v>7186.3753453238896</v>
          </cell>
          <cell r="I1749">
            <v>7186.38</v>
          </cell>
        </row>
        <row r="1750">
          <cell r="C1750" t="str">
            <v>Homeowners</v>
          </cell>
          <cell r="E1750">
            <v>41766</v>
          </cell>
          <cell r="F1750">
            <v>42109</v>
          </cell>
          <cell r="G1750">
            <v>42354</v>
          </cell>
          <cell r="H1750">
            <v>34340.566812775483</v>
          </cell>
          <cell r="I1750">
            <v>0</v>
          </cell>
        </row>
        <row r="1751">
          <cell r="C1751" t="str">
            <v>Homeowners</v>
          </cell>
          <cell r="E1751">
            <v>41781</v>
          </cell>
          <cell r="F1751">
            <v>41791</v>
          </cell>
          <cell r="G1751">
            <v>42327</v>
          </cell>
          <cell r="H1751">
            <v>81488.661663019069</v>
          </cell>
          <cell r="I1751">
            <v>95701.95</v>
          </cell>
        </row>
        <row r="1752">
          <cell r="C1752" t="str">
            <v>Homeowners</v>
          </cell>
          <cell r="E1752">
            <v>41771</v>
          </cell>
          <cell r="F1752">
            <v>41822</v>
          </cell>
          <cell r="G1752">
            <v>42680</v>
          </cell>
          <cell r="H1752">
            <v>97619.439777907261</v>
          </cell>
          <cell r="I1752">
            <v>130905.62</v>
          </cell>
        </row>
        <row r="1753">
          <cell r="C1753" t="str">
            <v>Homeowners</v>
          </cell>
          <cell r="E1753">
            <v>41780</v>
          </cell>
          <cell r="F1753">
            <v>41999</v>
          </cell>
          <cell r="G1753">
            <v>42499</v>
          </cell>
          <cell r="H1753">
            <v>87086.035524860868</v>
          </cell>
          <cell r="I1753">
            <v>123887.7</v>
          </cell>
        </row>
        <row r="1754">
          <cell r="C1754" t="str">
            <v>Homeowners</v>
          </cell>
          <cell r="E1754">
            <v>41777</v>
          </cell>
          <cell r="F1754">
            <v>41972</v>
          </cell>
          <cell r="G1754">
            <v>42380</v>
          </cell>
          <cell r="H1754">
            <v>32132.14628676388</v>
          </cell>
          <cell r="I1754">
            <v>47413.8</v>
          </cell>
        </row>
        <row r="1755">
          <cell r="C1755" t="str">
            <v>Homeowners</v>
          </cell>
          <cell r="E1755">
            <v>41781</v>
          </cell>
          <cell r="F1755">
            <v>41988</v>
          </cell>
          <cell r="G1755">
            <v>42123</v>
          </cell>
          <cell r="H1755">
            <v>39959.763702063443</v>
          </cell>
          <cell r="I1755">
            <v>46318.41</v>
          </cell>
        </row>
        <row r="1756">
          <cell r="C1756" t="str">
            <v>Homeowners</v>
          </cell>
          <cell r="E1756">
            <v>41761</v>
          </cell>
          <cell r="F1756">
            <v>41833</v>
          </cell>
          <cell r="G1756">
            <v>42607</v>
          </cell>
          <cell r="H1756">
            <v>116818.48789382189</v>
          </cell>
          <cell r="I1756">
            <v>147717.91</v>
          </cell>
        </row>
        <row r="1757">
          <cell r="C1757" t="str">
            <v>Homeowners</v>
          </cell>
          <cell r="E1757">
            <v>41771</v>
          </cell>
          <cell r="F1757">
            <v>41997</v>
          </cell>
          <cell r="G1757">
            <v>42512</v>
          </cell>
          <cell r="H1757">
            <v>26046.633684878208</v>
          </cell>
          <cell r="I1757">
            <v>0</v>
          </cell>
        </row>
        <row r="1758">
          <cell r="C1758" t="str">
            <v>Homeowners</v>
          </cell>
          <cell r="E1758">
            <v>41788</v>
          </cell>
          <cell r="F1758">
            <v>41832</v>
          </cell>
          <cell r="G1758">
            <v>42379</v>
          </cell>
          <cell r="H1758">
            <v>2299.9121829272785</v>
          </cell>
          <cell r="I1758">
            <v>0</v>
          </cell>
        </row>
        <row r="1759">
          <cell r="C1759" t="str">
            <v>Homeowners</v>
          </cell>
          <cell r="E1759">
            <v>41787</v>
          </cell>
          <cell r="F1759">
            <v>42075</v>
          </cell>
          <cell r="G1759">
            <v>42117</v>
          </cell>
          <cell r="H1759">
            <v>19732.760602368453</v>
          </cell>
          <cell r="I1759">
            <v>31925.200000000001</v>
          </cell>
        </row>
        <row r="1760">
          <cell r="C1760" t="str">
            <v>Homeowners</v>
          </cell>
          <cell r="E1760">
            <v>41793</v>
          </cell>
          <cell r="F1760">
            <v>41903</v>
          </cell>
          <cell r="G1760">
            <v>43340</v>
          </cell>
          <cell r="H1760">
            <v>2218.41068108938</v>
          </cell>
          <cell r="I1760">
            <v>5982.5</v>
          </cell>
        </row>
        <row r="1761">
          <cell r="C1761" t="str">
            <v>Homeowners</v>
          </cell>
          <cell r="E1761">
            <v>41817</v>
          </cell>
          <cell r="F1761">
            <v>41931</v>
          </cell>
          <cell r="G1761">
            <v>43028</v>
          </cell>
          <cell r="H1761">
            <v>17050.023656572754</v>
          </cell>
          <cell r="I1761">
            <v>21122.52</v>
          </cell>
        </row>
        <row r="1762">
          <cell r="C1762" t="str">
            <v>Homeowners</v>
          </cell>
          <cell r="E1762">
            <v>41799</v>
          </cell>
          <cell r="F1762">
            <v>41941</v>
          </cell>
          <cell r="G1762">
            <v>42205</v>
          </cell>
          <cell r="H1762">
            <v>1572.4148053231747</v>
          </cell>
          <cell r="I1762">
            <v>2236.14</v>
          </cell>
        </row>
        <row r="1763">
          <cell r="C1763" t="str">
            <v>Homeowners</v>
          </cell>
          <cell r="E1763">
            <v>41806</v>
          </cell>
          <cell r="F1763">
            <v>42169</v>
          </cell>
          <cell r="G1763">
            <v>42394</v>
          </cell>
          <cell r="H1763">
            <v>51886.866494565707</v>
          </cell>
          <cell r="I1763">
            <v>73929.460000000006</v>
          </cell>
        </row>
        <row r="1764">
          <cell r="C1764" t="str">
            <v>Homeowners</v>
          </cell>
          <cell r="E1764">
            <v>41806</v>
          </cell>
          <cell r="F1764">
            <v>41860</v>
          </cell>
          <cell r="G1764">
            <v>41939</v>
          </cell>
          <cell r="H1764">
            <v>40254.461111423501</v>
          </cell>
          <cell r="I1764">
            <v>40254.46</v>
          </cell>
        </row>
        <row r="1765">
          <cell r="C1765" t="str">
            <v>Homeowners</v>
          </cell>
          <cell r="E1765">
            <v>41814</v>
          </cell>
          <cell r="F1765">
            <v>41943</v>
          </cell>
          <cell r="G1765">
            <v>42325</v>
          </cell>
          <cell r="H1765">
            <v>100141.25203479134</v>
          </cell>
          <cell r="I1765">
            <v>112273.8</v>
          </cell>
        </row>
        <row r="1766">
          <cell r="C1766" t="str">
            <v>Homeowners</v>
          </cell>
          <cell r="E1766">
            <v>41804</v>
          </cell>
          <cell r="F1766">
            <v>41909</v>
          </cell>
          <cell r="G1766">
            <v>42022</v>
          </cell>
          <cell r="H1766">
            <v>58742.293107992125</v>
          </cell>
          <cell r="I1766">
            <v>76714.33</v>
          </cell>
        </row>
        <row r="1767">
          <cell r="C1767" t="str">
            <v>Homeowners</v>
          </cell>
          <cell r="E1767">
            <v>41798</v>
          </cell>
          <cell r="F1767">
            <v>41945</v>
          </cell>
          <cell r="G1767">
            <v>42020</v>
          </cell>
          <cell r="H1767">
            <v>15522.46051725008</v>
          </cell>
          <cell r="I1767">
            <v>19451.32</v>
          </cell>
        </row>
        <row r="1768">
          <cell r="C1768" t="str">
            <v>Homeowners</v>
          </cell>
          <cell r="E1768">
            <v>41806</v>
          </cell>
          <cell r="F1768">
            <v>41906</v>
          </cell>
          <cell r="G1768">
            <v>41957</v>
          </cell>
          <cell r="H1768">
            <v>8571.3283972445697</v>
          </cell>
          <cell r="I1768">
            <v>8571.33</v>
          </cell>
        </row>
        <row r="1769">
          <cell r="C1769" t="str">
            <v>Homeowners</v>
          </cell>
          <cell r="E1769">
            <v>41803</v>
          </cell>
          <cell r="F1769">
            <v>41834</v>
          </cell>
          <cell r="G1769">
            <v>42065</v>
          </cell>
          <cell r="H1769">
            <v>3525.0386751162205</v>
          </cell>
          <cell r="I1769">
            <v>4455.7</v>
          </cell>
        </row>
        <row r="1770">
          <cell r="C1770" t="str">
            <v>Homeowners</v>
          </cell>
          <cell r="E1770">
            <v>41811</v>
          </cell>
          <cell r="F1770">
            <v>42070</v>
          </cell>
          <cell r="G1770">
            <v>43087</v>
          </cell>
          <cell r="H1770">
            <v>17805.231141586712</v>
          </cell>
          <cell r="I1770">
            <v>0</v>
          </cell>
        </row>
        <row r="1771">
          <cell r="C1771" t="str">
            <v>Homeowners</v>
          </cell>
          <cell r="E1771">
            <v>41805</v>
          </cell>
          <cell r="F1771">
            <v>42108</v>
          </cell>
          <cell r="G1771">
            <v>42341</v>
          </cell>
          <cell r="H1771">
            <v>62049.980758937578</v>
          </cell>
          <cell r="I1771">
            <v>75659.460000000006</v>
          </cell>
        </row>
        <row r="1772">
          <cell r="C1772" t="str">
            <v>Homeowners</v>
          </cell>
          <cell r="E1772">
            <v>41805</v>
          </cell>
          <cell r="F1772">
            <v>42134</v>
          </cell>
          <cell r="G1772">
            <v>42873</v>
          </cell>
          <cell r="H1772">
            <v>67213.3576019334</v>
          </cell>
          <cell r="I1772">
            <v>229574.83</v>
          </cell>
        </row>
        <row r="1773">
          <cell r="C1773" t="str">
            <v>Homeowners</v>
          </cell>
          <cell r="E1773">
            <v>41795</v>
          </cell>
          <cell r="F1773">
            <v>42131</v>
          </cell>
          <cell r="G1773">
            <v>44052</v>
          </cell>
          <cell r="H1773">
            <v>9511.2707450905691</v>
          </cell>
          <cell r="I1773">
            <v>18058.16</v>
          </cell>
        </row>
        <row r="1774">
          <cell r="C1774" t="str">
            <v>Homeowners</v>
          </cell>
          <cell r="E1774">
            <v>41817</v>
          </cell>
          <cell r="F1774">
            <v>42159</v>
          </cell>
          <cell r="G1774">
            <v>43502</v>
          </cell>
          <cell r="H1774">
            <v>31861.394762369597</v>
          </cell>
          <cell r="I1774">
            <v>138417.99</v>
          </cell>
        </row>
        <row r="1775">
          <cell r="C1775" t="str">
            <v>Homeowners</v>
          </cell>
          <cell r="E1775">
            <v>41815</v>
          </cell>
          <cell r="F1775">
            <v>41951</v>
          </cell>
          <cell r="G1775">
            <v>41953</v>
          </cell>
          <cell r="H1775">
            <v>8229.65879087342</v>
          </cell>
          <cell r="I1775">
            <v>8229.66</v>
          </cell>
        </row>
        <row r="1776">
          <cell r="C1776" t="str">
            <v>Homeowners</v>
          </cell>
          <cell r="E1776">
            <v>41797</v>
          </cell>
          <cell r="F1776">
            <v>42110</v>
          </cell>
          <cell r="G1776">
            <v>42179</v>
          </cell>
          <cell r="H1776">
            <v>49755.324206009856</v>
          </cell>
          <cell r="I1776">
            <v>0</v>
          </cell>
        </row>
        <row r="1777">
          <cell r="C1777" t="str">
            <v>Homeowners</v>
          </cell>
          <cell r="E1777">
            <v>41809</v>
          </cell>
          <cell r="F1777">
            <v>42226</v>
          </cell>
          <cell r="G1777">
            <v>43411</v>
          </cell>
          <cell r="H1777">
            <v>8606.1997117044466</v>
          </cell>
          <cell r="I1777">
            <v>18004.7</v>
          </cell>
        </row>
        <row r="1778">
          <cell r="C1778" t="str">
            <v>Homeowners</v>
          </cell>
          <cell r="E1778">
            <v>41803</v>
          </cell>
          <cell r="F1778">
            <v>42331</v>
          </cell>
          <cell r="G1778">
            <v>42760</v>
          </cell>
          <cell r="H1778">
            <v>3479.5763044534892</v>
          </cell>
          <cell r="I1778">
            <v>5211.83</v>
          </cell>
        </row>
        <row r="1779">
          <cell r="C1779" t="str">
            <v>Homeowners</v>
          </cell>
          <cell r="E1779">
            <v>41806</v>
          </cell>
          <cell r="F1779">
            <v>42151</v>
          </cell>
          <cell r="G1779">
            <v>42713</v>
          </cell>
          <cell r="H1779">
            <v>31476.098443656116</v>
          </cell>
          <cell r="I1779">
            <v>43086.28</v>
          </cell>
        </row>
        <row r="1780">
          <cell r="C1780" t="str">
            <v>Homeowners</v>
          </cell>
          <cell r="E1780">
            <v>41796</v>
          </cell>
          <cell r="F1780">
            <v>41847</v>
          </cell>
          <cell r="G1780">
            <v>42274</v>
          </cell>
          <cell r="H1780">
            <v>80106.280262139349</v>
          </cell>
          <cell r="I1780">
            <v>0</v>
          </cell>
        </row>
        <row r="1781">
          <cell r="C1781" t="str">
            <v>Homeowners</v>
          </cell>
          <cell r="E1781">
            <v>41813</v>
          </cell>
          <cell r="F1781">
            <v>41861</v>
          </cell>
          <cell r="G1781">
            <v>42130</v>
          </cell>
          <cell r="H1781">
            <v>25070.500118635122</v>
          </cell>
          <cell r="I1781">
            <v>34069.879999999997</v>
          </cell>
        </row>
        <row r="1782">
          <cell r="C1782" t="str">
            <v>Homeowners</v>
          </cell>
          <cell r="E1782">
            <v>41791</v>
          </cell>
          <cell r="F1782">
            <v>41889</v>
          </cell>
          <cell r="G1782">
            <v>42268</v>
          </cell>
          <cell r="H1782">
            <v>193815.38254540542</v>
          </cell>
          <cell r="I1782">
            <v>252617.92</v>
          </cell>
        </row>
        <row r="1783">
          <cell r="C1783" t="str">
            <v>Homeowners</v>
          </cell>
          <cell r="E1783">
            <v>41792</v>
          </cell>
          <cell r="F1783">
            <v>41857</v>
          </cell>
          <cell r="G1783">
            <v>42330</v>
          </cell>
          <cell r="H1783">
            <v>27843.900513102788</v>
          </cell>
          <cell r="I1783">
            <v>32538.28</v>
          </cell>
        </row>
        <row r="1784">
          <cell r="C1784" t="str">
            <v>Homeowners</v>
          </cell>
          <cell r="E1784">
            <v>41795</v>
          </cell>
          <cell r="F1784">
            <v>42197</v>
          </cell>
          <cell r="G1784">
            <v>43389</v>
          </cell>
          <cell r="H1784">
            <v>80657.190325615069</v>
          </cell>
          <cell r="I1784">
            <v>140506.39000000001</v>
          </cell>
        </row>
        <row r="1785">
          <cell r="C1785" t="str">
            <v>Homeowners</v>
          </cell>
          <cell r="E1785">
            <v>41817</v>
          </cell>
          <cell r="F1785">
            <v>41973</v>
          </cell>
          <cell r="G1785">
            <v>41985</v>
          </cell>
          <cell r="H1785">
            <v>4138.2817077755699</v>
          </cell>
          <cell r="I1785">
            <v>4138.28</v>
          </cell>
        </row>
        <row r="1786">
          <cell r="C1786" t="str">
            <v>Homeowners</v>
          </cell>
          <cell r="E1786">
            <v>41803</v>
          </cell>
          <cell r="F1786">
            <v>41824</v>
          </cell>
          <cell r="G1786">
            <v>42208</v>
          </cell>
          <cell r="H1786">
            <v>2837.999617599809</v>
          </cell>
          <cell r="I1786">
            <v>3413.67</v>
          </cell>
        </row>
        <row r="1787">
          <cell r="C1787" t="str">
            <v>Homeowners</v>
          </cell>
          <cell r="E1787">
            <v>41807</v>
          </cell>
          <cell r="F1787">
            <v>41912</v>
          </cell>
          <cell r="G1787">
            <v>42245</v>
          </cell>
          <cell r="H1787">
            <v>47187.25614958044</v>
          </cell>
          <cell r="I1787">
            <v>59491.3</v>
          </cell>
        </row>
        <row r="1788">
          <cell r="C1788" t="str">
            <v>Homeowners</v>
          </cell>
          <cell r="E1788">
            <v>41815</v>
          </cell>
          <cell r="F1788">
            <v>41966</v>
          </cell>
          <cell r="G1788">
            <v>42715</v>
          </cell>
          <cell r="H1788">
            <v>12351.398959331358</v>
          </cell>
          <cell r="I1788">
            <v>15663.33</v>
          </cell>
        </row>
        <row r="1789">
          <cell r="C1789" t="str">
            <v>Homeowners</v>
          </cell>
          <cell r="E1789">
            <v>41799</v>
          </cell>
          <cell r="F1789">
            <v>41946</v>
          </cell>
          <cell r="G1789">
            <v>42000</v>
          </cell>
          <cell r="H1789">
            <v>20282.464949778299</v>
          </cell>
          <cell r="I1789">
            <v>20282.46</v>
          </cell>
        </row>
        <row r="1790">
          <cell r="C1790" t="str">
            <v>Homeowners</v>
          </cell>
          <cell r="E1790">
            <v>41795</v>
          </cell>
          <cell r="F1790">
            <v>42173</v>
          </cell>
          <cell r="G1790">
            <v>42656</v>
          </cell>
          <cell r="H1790">
            <v>24760.42326427664</v>
          </cell>
          <cell r="I1790">
            <v>31944.39</v>
          </cell>
        </row>
        <row r="1791">
          <cell r="C1791" t="str">
            <v>Homeowners</v>
          </cell>
          <cell r="E1791">
            <v>41797</v>
          </cell>
          <cell r="F1791">
            <v>41845</v>
          </cell>
          <cell r="G1791">
            <v>41997</v>
          </cell>
          <cell r="H1791">
            <v>252017.89862965801</v>
          </cell>
          <cell r="I1791">
            <v>252017.9</v>
          </cell>
        </row>
        <row r="1792">
          <cell r="C1792" t="str">
            <v>Homeowners</v>
          </cell>
          <cell r="E1792">
            <v>41810</v>
          </cell>
          <cell r="F1792">
            <v>42022</v>
          </cell>
          <cell r="G1792">
            <v>42496</v>
          </cell>
          <cell r="H1792">
            <v>50683.579894288632</v>
          </cell>
          <cell r="I1792">
            <v>0</v>
          </cell>
        </row>
        <row r="1793">
          <cell r="C1793" t="str">
            <v>Homeowners</v>
          </cell>
          <cell r="E1793">
            <v>41802</v>
          </cell>
          <cell r="F1793">
            <v>41971</v>
          </cell>
          <cell r="G1793">
            <v>42352</v>
          </cell>
          <cell r="H1793">
            <v>35314.222980782921</v>
          </cell>
          <cell r="I1793">
            <v>53850.99</v>
          </cell>
        </row>
        <row r="1794">
          <cell r="C1794" t="str">
            <v>Homeowners</v>
          </cell>
          <cell r="E1794">
            <v>41793</v>
          </cell>
          <cell r="F1794">
            <v>41834</v>
          </cell>
          <cell r="G1794">
            <v>42061</v>
          </cell>
          <cell r="H1794">
            <v>75259.299328899928</v>
          </cell>
          <cell r="I1794">
            <v>99727.42</v>
          </cell>
        </row>
        <row r="1795">
          <cell r="C1795" t="str">
            <v>Homeowners</v>
          </cell>
          <cell r="E1795">
            <v>41809</v>
          </cell>
          <cell r="F1795">
            <v>42123</v>
          </cell>
          <cell r="G1795">
            <v>42587</v>
          </cell>
          <cell r="H1795">
            <v>135723.92247284277</v>
          </cell>
          <cell r="I1795">
            <v>0</v>
          </cell>
        </row>
        <row r="1796">
          <cell r="C1796" t="str">
            <v>Homeowners</v>
          </cell>
          <cell r="E1796">
            <v>41817</v>
          </cell>
          <cell r="F1796">
            <v>42127</v>
          </cell>
          <cell r="G1796">
            <v>42881</v>
          </cell>
          <cell r="H1796">
            <v>41829.477513474449</v>
          </cell>
          <cell r="I1796">
            <v>75702.45</v>
          </cell>
        </row>
        <row r="1797">
          <cell r="C1797" t="str">
            <v>Homeowners</v>
          </cell>
          <cell r="E1797">
            <v>41817</v>
          </cell>
          <cell r="F1797">
            <v>41929</v>
          </cell>
          <cell r="G1797">
            <v>42228</v>
          </cell>
          <cell r="H1797">
            <v>49966.799020021572</v>
          </cell>
          <cell r="I1797">
            <v>61257.02</v>
          </cell>
        </row>
        <row r="1798">
          <cell r="C1798" t="str">
            <v>Homeowners</v>
          </cell>
          <cell r="E1798">
            <v>41813</v>
          </cell>
          <cell r="F1798">
            <v>41830</v>
          </cell>
          <cell r="G1798">
            <v>41918</v>
          </cell>
          <cell r="H1798">
            <v>8873.1028338544402</v>
          </cell>
          <cell r="I1798">
            <v>8873.1</v>
          </cell>
        </row>
        <row r="1799">
          <cell r="C1799" t="str">
            <v>Homeowners</v>
          </cell>
          <cell r="E1799">
            <v>41793</v>
          </cell>
          <cell r="F1799">
            <v>41902</v>
          </cell>
          <cell r="G1799">
            <v>42463</v>
          </cell>
          <cell r="H1799">
            <v>64554.845821333183</v>
          </cell>
          <cell r="I1799">
            <v>94929.08</v>
          </cell>
        </row>
        <row r="1800">
          <cell r="C1800" t="str">
            <v>Homeowners</v>
          </cell>
          <cell r="E1800">
            <v>41798</v>
          </cell>
          <cell r="F1800">
            <v>41915</v>
          </cell>
          <cell r="G1800">
            <v>42935</v>
          </cell>
          <cell r="H1800">
            <v>18990.912441556924</v>
          </cell>
          <cell r="I1800">
            <v>33326.11</v>
          </cell>
        </row>
        <row r="1801">
          <cell r="C1801" t="str">
            <v>Homeowners</v>
          </cell>
          <cell r="E1801">
            <v>41816</v>
          </cell>
          <cell r="F1801">
            <v>42119</v>
          </cell>
          <cell r="G1801">
            <v>43383</v>
          </cell>
          <cell r="H1801">
            <v>65.323427205533434</v>
          </cell>
          <cell r="I1801">
            <v>191.2</v>
          </cell>
        </row>
        <row r="1802">
          <cell r="C1802" t="str">
            <v>Homeowners</v>
          </cell>
          <cell r="E1802">
            <v>41838</v>
          </cell>
          <cell r="F1802">
            <v>41997</v>
          </cell>
          <cell r="G1802">
            <v>42245</v>
          </cell>
          <cell r="H1802">
            <v>2175.8219514922434</v>
          </cell>
          <cell r="I1802">
            <v>2524.7800000000002</v>
          </cell>
        </row>
        <row r="1803">
          <cell r="C1803" t="str">
            <v>Homeowners</v>
          </cell>
          <cell r="E1803">
            <v>41850</v>
          </cell>
          <cell r="F1803">
            <v>41897</v>
          </cell>
          <cell r="G1803">
            <v>42036</v>
          </cell>
          <cell r="H1803">
            <v>26259.058507545975</v>
          </cell>
          <cell r="I1803">
            <v>32243.4</v>
          </cell>
        </row>
        <row r="1804">
          <cell r="C1804" t="str">
            <v>Homeowners</v>
          </cell>
          <cell r="E1804">
            <v>41848</v>
          </cell>
          <cell r="F1804">
            <v>42009</v>
          </cell>
          <cell r="G1804">
            <v>42034</v>
          </cell>
          <cell r="H1804">
            <v>49877.535979330954</v>
          </cell>
          <cell r="I1804">
            <v>68645.11</v>
          </cell>
        </row>
        <row r="1805">
          <cell r="C1805" t="str">
            <v>Homeowners</v>
          </cell>
          <cell r="E1805">
            <v>41841</v>
          </cell>
          <cell r="F1805">
            <v>41893</v>
          </cell>
          <cell r="G1805">
            <v>42417</v>
          </cell>
          <cell r="H1805">
            <v>34263.752323663117</v>
          </cell>
          <cell r="I1805">
            <v>45473.66</v>
          </cell>
        </row>
        <row r="1806">
          <cell r="C1806" t="str">
            <v>Homeowners</v>
          </cell>
          <cell r="E1806">
            <v>41837</v>
          </cell>
          <cell r="F1806">
            <v>41920</v>
          </cell>
          <cell r="G1806">
            <v>42067</v>
          </cell>
          <cell r="H1806">
            <v>7429.2509836651716</v>
          </cell>
          <cell r="I1806">
            <v>10541.98</v>
          </cell>
        </row>
        <row r="1807">
          <cell r="C1807" t="str">
            <v>Homeowners</v>
          </cell>
          <cell r="E1807">
            <v>41829</v>
          </cell>
          <cell r="F1807">
            <v>42354</v>
          </cell>
          <cell r="G1807">
            <v>42723</v>
          </cell>
          <cell r="H1807">
            <v>26053.970649102554</v>
          </cell>
          <cell r="I1807">
            <v>35092.720000000001</v>
          </cell>
        </row>
        <row r="1808">
          <cell r="C1808" t="str">
            <v>Homeowners</v>
          </cell>
          <cell r="E1808">
            <v>41827</v>
          </cell>
          <cell r="F1808">
            <v>43018</v>
          </cell>
          <cell r="G1808">
            <v>43927</v>
          </cell>
          <cell r="H1808">
            <v>162692.60748076241</v>
          </cell>
          <cell r="I1808">
            <v>202934.57</v>
          </cell>
        </row>
        <row r="1809">
          <cell r="C1809" t="str">
            <v>Homeowners</v>
          </cell>
          <cell r="E1809">
            <v>41836</v>
          </cell>
          <cell r="F1809">
            <v>41946</v>
          </cell>
          <cell r="G1809">
            <v>42565</v>
          </cell>
          <cell r="H1809">
            <v>35872.322987425192</v>
          </cell>
          <cell r="I1809">
            <v>0</v>
          </cell>
        </row>
        <row r="1810">
          <cell r="C1810" t="str">
            <v>Homeowners</v>
          </cell>
          <cell r="E1810">
            <v>41824</v>
          </cell>
          <cell r="F1810">
            <v>41915</v>
          </cell>
          <cell r="G1810">
            <v>42186</v>
          </cell>
          <cell r="H1810">
            <v>13792.592337834409</v>
          </cell>
          <cell r="I1810">
            <v>16102.26</v>
          </cell>
        </row>
        <row r="1811">
          <cell r="C1811" t="str">
            <v>Homeowners</v>
          </cell>
          <cell r="E1811">
            <v>41850</v>
          </cell>
          <cell r="F1811">
            <v>41897</v>
          </cell>
          <cell r="G1811">
            <v>41924</v>
          </cell>
          <cell r="H1811">
            <v>116474.10658421399</v>
          </cell>
          <cell r="I1811">
            <v>116474.11</v>
          </cell>
        </row>
        <row r="1812">
          <cell r="C1812" t="str">
            <v>Homeowners</v>
          </cell>
          <cell r="E1812">
            <v>41831</v>
          </cell>
          <cell r="F1812">
            <v>41888</v>
          </cell>
          <cell r="G1812">
            <v>42357</v>
          </cell>
          <cell r="H1812">
            <v>152366.49950563765</v>
          </cell>
          <cell r="I1812">
            <v>0</v>
          </cell>
        </row>
        <row r="1813">
          <cell r="C1813" t="str">
            <v>Homeowners</v>
          </cell>
          <cell r="E1813">
            <v>41830</v>
          </cell>
          <cell r="F1813">
            <v>41897</v>
          </cell>
          <cell r="G1813">
            <v>42104</v>
          </cell>
          <cell r="H1813">
            <v>99967.860473935551</v>
          </cell>
          <cell r="I1813">
            <v>123894.39999999999</v>
          </cell>
        </row>
        <row r="1814">
          <cell r="C1814" t="str">
            <v>Homeowners</v>
          </cell>
          <cell r="E1814">
            <v>41835</v>
          </cell>
          <cell r="F1814">
            <v>42217</v>
          </cell>
          <cell r="G1814">
            <v>42654</v>
          </cell>
          <cell r="H1814">
            <v>21799.375244588795</v>
          </cell>
          <cell r="I1814">
            <v>27767.61</v>
          </cell>
        </row>
        <row r="1815">
          <cell r="C1815" t="str">
            <v>Homeowners</v>
          </cell>
          <cell r="E1815">
            <v>41828</v>
          </cell>
          <cell r="F1815">
            <v>42148</v>
          </cell>
          <cell r="G1815">
            <v>42289</v>
          </cell>
          <cell r="H1815">
            <v>11140.725872853274</v>
          </cell>
          <cell r="I1815">
            <v>14652.81</v>
          </cell>
        </row>
        <row r="1816">
          <cell r="C1816" t="str">
            <v>Homeowners</v>
          </cell>
          <cell r="E1816">
            <v>41844</v>
          </cell>
          <cell r="F1816">
            <v>41990</v>
          </cell>
          <cell r="G1816">
            <v>42299</v>
          </cell>
          <cell r="H1816">
            <v>37138.177232191665</v>
          </cell>
          <cell r="I1816">
            <v>45889.75</v>
          </cell>
        </row>
        <row r="1817">
          <cell r="C1817" t="str">
            <v>Homeowners</v>
          </cell>
          <cell r="E1817">
            <v>41827</v>
          </cell>
          <cell r="F1817">
            <v>42459</v>
          </cell>
          <cell r="G1817">
            <v>42531</v>
          </cell>
          <cell r="H1817">
            <v>4273.5352907278047</v>
          </cell>
          <cell r="I1817">
            <v>0</v>
          </cell>
        </row>
        <row r="1818">
          <cell r="C1818" t="str">
            <v>Homeowners</v>
          </cell>
          <cell r="E1818">
            <v>41826</v>
          </cell>
          <cell r="F1818">
            <v>41922</v>
          </cell>
          <cell r="G1818">
            <v>42223</v>
          </cell>
          <cell r="H1818">
            <v>84205.835016260826</v>
          </cell>
          <cell r="I1818">
            <v>95502.48</v>
          </cell>
        </row>
        <row r="1819">
          <cell r="C1819" t="str">
            <v>Homeowners</v>
          </cell>
          <cell r="E1819">
            <v>41831</v>
          </cell>
          <cell r="F1819">
            <v>41890</v>
          </cell>
          <cell r="G1819">
            <v>43341</v>
          </cell>
          <cell r="H1819">
            <v>248438.68074005764</v>
          </cell>
          <cell r="I1819">
            <v>0</v>
          </cell>
        </row>
        <row r="1820">
          <cell r="C1820" t="str">
            <v>Homeowners</v>
          </cell>
          <cell r="E1820">
            <v>41836</v>
          </cell>
          <cell r="F1820">
            <v>41865</v>
          </cell>
          <cell r="G1820">
            <v>42406</v>
          </cell>
          <cell r="H1820">
            <v>31277.744364960177</v>
          </cell>
          <cell r="I1820">
            <v>44108.06</v>
          </cell>
        </row>
        <row r="1821">
          <cell r="C1821" t="str">
            <v>Homeowners</v>
          </cell>
          <cell r="E1821">
            <v>41843</v>
          </cell>
          <cell r="F1821">
            <v>41924</v>
          </cell>
          <cell r="G1821">
            <v>42136</v>
          </cell>
          <cell r="H1821">
            <v>31791.569826600349</v>
          </cell>
          <cell r="I1821">
            <v>44563.83</v>
          </cell>
        </row>
        <row r="1822">
          <cell r="C1822" t="str">
            <v>Homeowners</v>
          </cell>
          <cell r="E1822">
            <v>41841</v>
          </cell>
          <cell r="F1822">
            <v>42265</v>
          </cell>
          <cell r="G1822">
            <v>42284</v>
          </cell>
          <cell r="H1822">
            <v>86978.583042276805</v>
          </cell>
          <cell r="I1822">
            <v>103508.68</v>
          </cell>
        </row>
        <row r="1823">
          <cell r="C1823" t="str">
            <v>Homeowners</v>
          </cell>
          <cell r="E1823">
            <v>41848</v>
          </cell>
          <cell r="F1823">
            <v>41985</v>
          </cell>
          <cell r="G1823">
            <v>42156</v>
          </cell>
          <cell r="H1823">
            <v>31637.074139015596</v>
          </cell>
          <cell r="I1823">
            <v>42699.41</v>
          </cell>
        </row>
        <row r="1824">
          <cell r="C1824" t="str">
            <v>Homeowners</v>
          </cell>
          <cell r="E1824">
            <v>41825</v>
          </cell>
          <cell r="F1824">
            <v>41872</v>
          </cell>
          <cell r="G1824">
            <v>42357</v>
          </cell>
          <cell r="H1824">
            <v>1759.8325930111064</v>
          </cell>
          <cell r="I1824">
            <v>2325.64</v>
          </cell>
        </row>
        <row r="1825">
          <cell r="C1825" t="str">
            <v>Homeowners</v>
          </cell>
          <cell r="E1825">
            <v>41821</v>
          </cell>
          <cell r="F1825">
            <v>41962</v>
          </cell>
          <cell r="G1825">
            <v>43415</v>
          </cell>
          <cell r="H1825">
            <v>95874.451051291748</v>
          </cell>
          <cell r="I1825">
            <v>245908.46</v>
          </cell>
        </row>
        <row r="1826">
          <cell r="C1826" t="str">
            <v>Homeowners</v>
          </cell>
          <cell r="E1826">
            <v>41828</v>
          </cell>
          <cell r="F1826">
            <v>42325</v>
          </cell>
          <cell r="G1826">
            <v>42619</v>
          </cell>
          <cell r="H1826">
            <v>291051.03734372929</v>
          </cell>
          <cell r="I1826">
            <v>0</v>
          </cell>
        </row>
        <row r="1827">
          <cell r="C1827" t="str">
            <v>Homeowners</v>
          </cell>
          <cell r="E1827">
            <v>41845</v>
          </cell>
          <cell r="F1827">
            <v>42073</v>
          </cell>
          <cell r="G1827">
            <v>42129</v>
          </cell>
          <cell r="H1827">
            <v>8756.0198673011364</v>
          </cell>
          <cell r="I1827">
            <v>10512.65</v>
          </cell>
        </row>
        <row r="1828">
          <cell r="C1828" t="str">
            <v>Homeowners</v>
          </cell>
          <cell r="E1828">
            <v>41845</v>
          </cell>
          <cell r="F1828">
            <v>42079</v>
          </cell>
          <cell r="G1828">
            <v>42096</v>
          </cell>
          <cell r="H1828">
            <v>58646.462468919337</v>
          </cell>
          <cell r="I1828">
            <v>68776.72</v>
          </cell>
        </row>
        <row r="1829">
          <cell r="C1829" t="str">
            <v>Homeowners</v>
          </cell>
          <cell r="E1829">
            <v>41839</v>
          </cell>
          <cell r="F1829">
            <v>41974</v>
          </cell>
          <cell r="G1829">
            <v>42148</v>
          </cell>
          <cell r="H1829">
            <v>10269.33454318089</v>
          </cell>
          <cell r="I1829">
            <v>11591.04</v>
          </cell>
        </row>
        <row r="1830">
          <cell r="C1830" t="str">
            <v>Homeowners</v>
          </cell>
          <cell r="E1830">
            <v>41830</v>
          </cell>
          <cell r="F1830">
            <v>41832</v>
          </cell>
          <cell r="G1830">
            <v>41881</v>
          </cell>
          <cell r="H1830">
            <v>40542.809128781701</v>
          </cell>
          <cell r="I1830">
            <v>40542.81</v>
          </cell>
        </row>
        <row r="1831">
          <cell r="C1831" t="str">
            <v>Homeowners</v>
          </cell>
          <cell r="E1831">
            <v>41836</v>
          </cell>
          <cell r="F1831">
            <v>42067</v>
          </cell>
          <cell r="G1831">
            <v>42434</v>
          </cell>
          <cell r="H1831">
            <v>90897.345690392918</v>
          </cell>
          <cell r="I1831">
            <v>0</v>
          </cell>
        </row>
        <row r="1832">
          <cell r="C1832" t="str">
            <v>Homeowners</v>
          </cell>
          <cell r="E1832">
            <v>41833</v>
          </cell>
          <cell r="F1832">
            <v>42070</v>
          </cell>
          <cell r="G1832">
            <v>43856</v>
          </cell>
          <cell r="H1832">
            <v>87940.966546116993</v>
          </cell>
          <cell r="I1832">
            <v>183971</v>
          </cell>
        </row>
        <row r="1833">
          <cell r="C1833" t="str">
            <v>Homeowners</v>
          </cell>
          <cell r="E1833">
            <v>41846</v>
          </cell>
          <cell r="F1833">
            <v>41929</v>
          </cell>
          <cell r="G1833">
            <v>41959</v>
          </cell>
          <cell r="H1833">
            <v>11641.5074765232</v>
          </cell>
          <cell r="I1833">
            <v>11641.51</v>
          </cell>
        </row>
        <row r="1834">
          <cell r="C1834" t="str">
            <v>Homeowners</v>
          </cell>
          <cell r="E1834">
            <v>41835</v>
          </cell>
          <cell r="F1834">
            <v>41944</v>
          </cell>
          <cell r="G1834">
            <v>43046</v>
          </cell>
          <cell r="H1834">
            <v>57311.053476618938</v>
          </cell>
          <cell r="I1834">
            <v>0</v>
          </cell>
        </row>
        <row r="1835">
          <cell r="C1835" t="str">
            <v>Homeowners</v>
          </cell>
          <cell r="E1835">
            <v>41825</v>
          </cell>
          <cell r="F1835">
            <v>42565</v>
          </cell>
          <cell r="G1835">
            <v>42618</v>
          </cell>
          <cell r="H1835">
            <v>90190.724245977355</v>
          </cell>
          <cell r="I1835">
            <v>146854.42000000001</v>
          </cell>
        </row>
        <row r="1836">
          <cell r="C1836" t="str">
            <v>Homeowners</v>
          </cell>
          <cell r="E1836">
            <v>41847</v>
          </cell>
          <cell r="F1836">
            <v>42195</v>
          </cell>
          <cell r="G1836">
            <v>42655</v>
          </cell>
          <cell r="H1836">
            <v>4331.8139658038244</v>
          </cell>
          <cell r="I1836">
            <v>6132.38</v>
          </cell>
        </row>
        <row r="1837">
          <cell r="C1837" t="str">
            <v>Homeowners</v>
          </cell>
          <cell r="E1837">
            <v>41834</v>
          </cell>
          <cell r="F1837">
            <v>42002</v>
          </cell>
          <cell r="G1837">
            <v>42594</v>
          </cell>
          <cell r="H1837">
            <v>46709.241636734601</v>
          </cell>
          <cell r="I1837">
            <v>75184.100000000006</v>
          </cell>
        </row>
        <row r="1838">
          <cell r="C1838" t="str">
            <v>Homeowners</v>
          </cell>
          <cell r="E1838">
            <v>41822</v>
          </cell>
          <cell r="F1838">
            <v>42351</v>
          </cell>
          <cell r="G1838">
            <v>42473</v>
          </cell>
          <cell r="H1838">
            <v>17881.168088117734</v>
          </cell>
          <cell r="I1838">
            <v>25450.31</v>
          </cell>
        </row>
        <row r="1839">
          <cell r="C1839" t="str">
            <v>Homeowners</v>
          </cell>
          <cell r="E1839">
            <v>41830</v>
          </cell>
          <cell r="F1839">
            <v>41897</v>
          </cell>
          <cell r="G1839">
            <v>42780</v>
          </cell>
          <cell r="H1839">
            <v>5051.0349718284069</v>
          </cell>
          <cell r="I1839">
            <v>0</v>
          </cell>
        </row>
        <row r="1840">
          <cell r="C1840" t="str">
            <v>Homeowners</v>
          </cell>
          <cell r="E1840">
            <v>41828</v>
          </cell>
          <cell r="F1840">
            <v>41900</v>
          </cell>
          <cell r="G1840">
            <v>43327</v>
          </cell>
          <cell r="H1840">
            <v>3488.8192069069532</v>
          </cell>
          <cell r="I1840">
            <v>10292.219999999999</v>
          </cell>
        </row>
        <row r="1841">
          <cell r="C1841" t="str">
            <v>Homeowners</v>
          </cell>
          <cell r="E1841">
            <v>41822</v>
          </cell>
          <cell r="F1841">
            <v>42060</v>
          </cell>
          <cell r="G1841">
            <v>42669</v>
          </cell>
          <cell r="H1841">
            <v>69728.532614107127</v>
          </cell>
          <cell r="I1841">
            <v>0</v>
          </cell>
        </row>
        <row r="1842">
          <cell r="C1842" t="str">
            <v>Homeowners</v>
          </cell>
          <cell r="E1842">
            <v>41873</v>
          </cell>
          <cell r="F1842">
            <v>42831</v>
          </cell>
          <cell r="G1842">
            <v>42869</v>
          </cell>
          <cell r="H1842">
            <v>26226.76237367576</v>
          </cell>
          <cell r="I1842">
            <v>0</v>
          </cell>
        </row>
        <row r="1843">
          <cell r="C1843" t="str">
            <v>Homeowners</v>
          </cell>
          <cell r="E1843">
            <v>41881</v>
          </cell>
          <cell r="F1843">
            <v>41939</v>
          </cell>
          <cell r="G1843">
            <v>42066</v>
          </cell>
          <cell r="H1843">
            <v>60060.074124244275</v>
          </cell>
          <cell r="I1843">
            <v>79114.91</v>
          </cell>
        </row>
        <row r="1844">
          <cell r="C1844" t="str">
            <v>Homeowners</v>
          </cell>
          <cell r="E1844">
            <v>41878</v>
          </cell>
          <cell r="F1844">
            <v>42066</v>
          </cell>
          <cell r="G1844">
            <v>42627</v>
          </cell>
          <cell r="H1844">
            <v>20590.450939200695</v>
          </cell>
          <cell r="I1844">
            <v>31378.87</v>
          </cell>
        </row>
        <row r="1845">
          <cell r="C1845" t="str">
            <v>Homeowners</v>
          </cell>
          <cell r="E1845">
            <v>41876</v>
          </cell>
          <cell r="F1845">
            <v>42043</v>
          </cell>
          <cell r="G1845">
            <v>42175</v>
          </cell>
          <cell r="H1845">
            <v>30245.056207759051</v>
          </cell>
          <cell r="I1845">
            <v>39778.99</v>
          </cell>
        </row>
        <row r="1846">
          <cell r="C1846" t="str">
            <v>Homeowners</v>
          </cell>
          <cell r="E1846">
            <v>41875</v>
          </cell>
          <cell r="F1846">
            <v>42342</v>
          </cell>
          <cell r="G1846">
            <v>42550</v>
          </cell>
          <cell r="H1846">
            <v>46402.507407899546</v>
          </cell>
          <cell r="I1846">
            <v>0</v>
          </cell>
        </row>
        <row r="1847">
          <cell r="C1847" t="str">
            <v>Homeowners</v>
          </cell>
          <cell r="E1847">
            <v>41867</v>
          </cell>
          <cell r="F1847">
            <v>41942</v>
          </cell>
          <cell r="G1847">
            <v>42171</v>
          </cell>
          <cell r="H1847">
            <v>61028.677894989451</v>
          </cell>
          <cell r="I1847">
            <v>72560.83</v>
          </cell>
        </row>
        <row r="1848">
          <cell r="C1848" t="str">
            <v>Homeowners</v>
          </cell>
          <cell r="E1848">
            <v>41853</v>
          </cell>
          <cell r="F1848">
            <v>42279</v>
          </cell>
          <cell r="G1848">
            <v>42836</v>
          </cell>
          <cell r="H1848">
            <v>36268.223027310982</v>
          </cell>
          <cell r="I1848">
            <v>56105.87</v>
          </cell>
        </row>
        <row r="1849">
          <cell r="C1849" t="str">
            <v>Homeowners</v>
          </cell>
          <cell r="E1849">
            <v>41860</v>
          </cell>
          <cell r="F1849">
            <v>42383</v>
          </cell>
          <cell r="G1849">
            <v>42463</v>
          </cell>
          <cell r="H1849">
            <v>584.75167490873616</v>
          </cell>
          <cell r="I1849">
            <v>0</v>
          </cell>
        </row>
        <row r="1850">
          <cell r="C1850" t="str">
            <v>Homeowners</v>
          </cell>
          <cell r="E1850">
            <v>41869</v>
          </cell>
          <cell r="F1850">
            <v>41979</v>
          </cell>
          <cell r="G1850">
            <v>42677</v>
          </cell>
          <cell r="H1850">
            <v>22406.816932610822</v>
          </cell>
          <cell r="I1850">
            <v>34345.61</v>
          </cell>
        </row>
        <row r="1851">
          <cell r="C1851" t="str">
            <v>Homeowners</v>
          </cell>
          <cell r="E1851">
            <v>41863</v>
          </cell>
          <cell r="F1851">
            <v>41928</v>
          </cell>
          <cell r="G1851">
            <v>42189</v>
          </cell>
          <cell r="H1851">
            <v>7896.3861020261038</v>
          </cell>
          <cell r="I1851">
            <v>10065.530000000001</v>
          </cell>
        </row>
        <row r="1852">
          <cell r="C1852" t="str">
            <v>Homeowners</v>
          </cell>
          <cell r="E1852">
            <v>41873</v>
          </cell>
          <cell r="F1852">
            <v>41952</v>
          </cell>
          <cell r="G1852">
            <v>42510</v>
          </cell>
          <cell r="H1852">
            <v>18921.531819804404</v>
          </cell>
          <cell r="I1852">
            <v>23372.76</v>
          </cell>
        </row>
        <row r="1853">
          <cell r="C1853" t="str">
            <v>Homeowners</v>
          </cell>
          <cell r="E1853">
            <v>41853</v>
          </cell>
          <cell r="F1853">
            <v>42200</v>
          </cell>
          <cell r="G1853">
            <v>42538</v>
          </cell>
          <cell r="H1853">
            <v>137153.95333253298</v>
          </cell>
          <cell r="I1853">
            <v>0</v>
          </cell>
        </row>
        <row r="1854">
          <cell r="C1854" t="str">
            <v>Homeowners</v>
          </cell>
          <cell r="E1854">
            <v>41858</v>
          </cell>
          <cell r="F1854">
            <v>42113</v>
          </cell>
          <cell r="G1854">
            <v>43552</v>
          </cell>
          <cell r="H1854">
            <v>41987.873622943502</v>
          </cell>
          <cell r="I1854">
            <v>0</v>
          </cell>
        </row>
        <row r="1855">
          <cell r="C1855" t="str">
            <v>Homeowners</v>
          </cell>
          <cell r="E1855">
            <v>41872</v>
          </cell>
          <cell r="F1855">
            <v>41941</v>
          </cell>
          <cell r="G1855">
            <v>42287</v>
          </cell>
          <cell r="H1855">
            <v>62739.131557201195</v>
          </cell>
          <cell r="I1855">
            <v>83997.67</v>
          </cell>
        </row>
        <row r="1856">
          <cell r="C1856" t="str">
            <v>Homeowners</v>
          </cell>
          <cell r="E1856">
            <v>41859</v>
          </cell>
          <cell r="F1856">
            <v>42020</v>
          </cell>
          <cell r="G1856">
            <v>42407</v>
          </cell>
          <cell r="H1856">
            <v>2763.7755162541239</v>
          </cell>
          <cell r="I1856">
            <v>0</v>
          </cell>
        </row>
        <row r="1857">
          <cell r="C1857" t="str">
            <v>Homeowners</v>
          </cell>
          <cell r="E1857">
            <v>41861</v>
          </cell>
          <cell r="F1857">
            <v>41998</v>
          </cell>
          <cell r="G1857">
            <v>42788</v>
          </cell>
          <cell r="H1857">
            <v>15202.572204337397</v>
          </cell>
          <cell r="I1857">
            <v>28308.68</v>
          </cell>
        </row>
        <row r="1858">
          <cell r="C1858" t="str">
            <v>Homeowners</v>
          </cell>
          <cell r="E1858">
            <v>41862</v>
          </cell>
          <cell r="F1858">
            <v>42046</v>
          </cell>
          <cell r="G1858">
            <v>43960</v>
          </cell>
          <cell r="H1858">
            <v>63447.699463788595</v>
          </cell>
          <cell r="I1858">
            <v>117650.9</v>
          </cell>
        </row>
        <row r="1859">
          <cell r="C1859" t="str">
            <v>Homeowners</v>
          </cell>
          <cell r="E1859">
            <v>41866</v>
          </cell>
          <cell r="F1859">
            <v>42247</v>
          </cell>
          <cell r="G1859">
            <v>42295</v>
          </cell>
          <cell r="H1859">
            <v>35275.570224511597</v>
          </cell>
          <cell r="I1859">
            <v>0</v>
          </cell>
        </row>
        <row r="1860">
          <cell r="C1860" t="str">
            <v>Homeowners</v>
          </cell>
          <cell r="E1860">
            <v>41875</v>
          </cell>
          <cell r="F1860">
            <v>42371</v>
          </cell>
          <cell r="G1860">
            <v>42826</v>
          </cell>
          <cell r="H1860">
            <v>55040.079353107489</v>
          </cell>
          <cell r="I1860">
            <v>95289.7</v>
          </cell>
        </row>
        <row r="1861">
          <cell r="C1861" t="str">
            <v>Homeowners</v>
          </cell>
          <cell r="E1861">
            <v>41859</v>
          </cell>
          <cell r="F1861">
            <v>42040</v>
          </cell>
          <cell r="G1861">
            <v>42636</v>
          </cell>
          <cell r="H1861">
            <v>26686.132921891669</v>
          </cell>
          <cell r="I1861">
            <v>37974.82</v>
          </cell>
        </row>
        <row r="1862">
          <cell r="C1862" t="str">
            <v>Homeowners</v>
          </cell>
          <cell r="E1862">
            <v>41864</v>
          </cell>
          <cell r="F1862">
            <v>41878</v>
          </cell>
          <cell r="G1862">
            <v>42681</v>
          </cell>
          <cell r="H1862">
            <v>52033.390315479839</v>
          </cell>
          <cell r="I1862">
            <v>65895.259999999995</v>
          </cell>
        </row>
        <row r="1863">
          <cell r="C1863" t="str">
            <v>Homeowners</v>
          </cell>
          <cell r="E1863">
            <v>41882</v>
          </cell>
          <cell r="F1863">
            <v>41953</v>
          </cell>
          <cell r="G1863">
            <v>42461</v>
          </cell>
          <cell r="H1863">
            <v>83669.784090892659</v>
          </cell>
          <cell r="I1863">
            <v>0</v>
          </cell>
        </row>
        <row r="1864">
          <cell r="C1864" t="str">
            <v>Homeowners</v>
          </cell>
          <cell r="E1864">
            <v>41875</v>
          </cell>
          <cell r="F1864">
            <v>42075</v>
          </cell>
          <cell r="G1864">
            <v>42438</v>
          </cell>
          <cell r="H1864">
            <v>82680.468810979713</v>
          </cell>
          <cell r="I1864">
            <v>122846.11</v>
          </cell>
        </row>
        <row r="1865">
          <cell r="C1865" t="str">
            <v>Homeowners</v>
          </cell>
          <cell r="E1865">
            <v>41870</v>
          </cell>
          <cell r="F1865">
            <v>42109</v>
          </cell>
          <cell r="G1865">
            <v>42904</v>
          </cell>
          <cell r="H1865">
            <v>121257.02252471118</v>
          </cell>
          <cell r="I1865">
            <v>164030.47</v>
          </cell>
        </row>
        <row r="1866">
          <cell r="C1866" t="str">
            <v>Homeowners</v>
          </cell>
          <cell r="E1866">
            <v>41863</v>
          </cell>
          <cell r="F1866">
            <v>42014</v>
          </cell>
          <cell r="G1866">
            <v>42254</v>
          </cell>
          <cell r="H1866">
            <v>2995.8256923537883</v>
          </cell>
          <cell r="I1866">
            <v>4244.24</v>
          </cell>
        </row>
        <row r="1867">
          <cell r="C1867" t="str">
            <v>Homeowners</v>
          </cell>
          <cell r="E1867">
            <v>41872</v>
          </cell>
          <cell r="F1867">
            <v>42341</v>
          </cell>
          <cell r="G1867">
            <v>42365</v>
          </cell>
          <cell r="H1867">
            <v>39411.969943858305</v>
          </cell>
          <cell r="I1867">
            <v>0</v>
          </cell>
        </row>
        <row r="1868">
          <cell r="C1868" t="str">
            <v>Homeowners</v>
          </cell>
          <cell r="E1868">
            <v>41856</v>
          </cell>
          <cell r="F1868">
            <v>41860</v>
          </cell>
          <cell r="G1868">
            <v>42066</v>
          </cell>
          <cell r="H1868">
            <v>66129.862567140881</v>
          </cell>
          <cell r="I1868">
            <v>81545.820000000007</v>
          </cell>
        </row>
        <row r="1869">
          <cell r="C1869" t="str">
            <v>Homeowners</v>
          </cell>
          <cell r="E1869">
            <v>41864</v>
          </cell>
          <cell r="F1869">
            <v>41913</v>
          </cell>
          <cell r="G1869">
            <v>42219</v>
          </cell>
          <cell r="H1869">
            <v>10089.286932798506</v>
          </cell>
          <cell r="I1869">
            <v>12648.98</v>
          </cell>
        </row>
        <row r="1870">
          <cell r="C1870" t="str">
            <v>Homeowners</v>
          </cell>
          <cell r="E1870">
            <v>41868</v>
          </cell>
          <cell r="F1870">
            <v>41898</v>
          </cell>
          <cell r="G1870">
            <v>41941</v>
          </cell>
          <cell r="H1870">
            <v>16593.079865497701</v>
          </cell>
          <cell r="I1870">
            <v>16593.080000000002</v>
          </cell>
        </row>
        <row r="1871">
          <cell r="C1871" t="str">
            <v>Homeowners</v>
          </cell>
          <cell r="E1871">
            <v>41857</v>
          </cell>
          <cell r="F1871">
            <v>41893</v>
          </cell>
          <cell r="G1871">
            <v>43268</v>
          </cell>
          <cell r="H1871">
            <v>13597.779620460302</v>
          </cell>
          <cell r="I1871">
            <v>24344.83</v>
          </cell>
        </row>
        <row r="1872">
          <cell r="C1872" t="str">
            <v>Homeowners</v>
          </cell>
          <cell r="E1872">
            <v>41870</v>
          </cell>
          <cell r="F1872">
            <v>42136</v>
          </cell>
          <cell r="G1872">
            <v>42520</v>
          </cell>
          <cell r="H1872">
            <v>14085.858419101514</v>
          </cell>
          <cell r="I1872">
            <v>20437.43</v>
          </cell>
        </row>
        <row r="1873">
          <cell r="C1873" t="str">
            <v>Homeowners</v>
          </cell>
          <cell r="E1873">
            <v>41872</v>
          </cell>
          <cell r="F1873">
            <v>42028</v>
          </cell>
          <cell r="G1873">
            <v>42978</v>
          </cell>
          <cell r="H1873">
            <v>19938.942404157235</v>
          </cell>
          <cell r="I1873">
            <v>0</v>
          </cell>
        </row>
        <row r="1874">
          <cell r="C1874" t="str">
            <v>Homeowners</v>
          </cell>
          <cell r="E1874">
            <v>41856</v>
          </cell>
          <cell r="F1874">
            <v>41889</v>
          </cell>
          <cell r="G1874">
            <v>42362</v>
          </cell>
          <cell r="H1874">
            <v>29118.041648836377</v>
          </cell>
          <cell r="I1874">
            <v>36698.699999999997</v>
          </cell>
        </row>
        <row r="1875">
          <cell r="C1875" t="str">
            <v>Homeowners</v>
          </cell>
          <cell r="E1875">
            <v>41856</v>
          </cell>
          <cell r="F1875">
            <v>42192</v>
          </cell>
          <cell r="G1875">
            <v>43739</v>
          </cell>
          <cell r="H1875">
            <v>4206.305101357716</v>
          </cell>
          <cell r="I1875">
            <v>9613.4699999999993</v>
          </cell>
        </row>
        <row r="1876">
          <cell r="C1876" t="str">
            <v>Homeowners</v>
          </cell>
          <cell r="E1876">
            <v>41869</v>
          </cell>
          <cell r="F1876">
            <v>42077</v>
          </cell>
          <cell r="G1876">
            <v>43087</v>
          </cell>
          <cell r="H1876">
            <v>67047.625675524367</v>
          </cell>
          <cell r="I1876">
            <v>125854.53</v>
          </cell>
        </row>
        <row r="1877">
          <cell r="C1877" t="str">
            <v>Homeowners</v>
          </cell>
          <cell r="E1877">
            <v>41866</v>
          </cell>
          <cell r="F1877">
            <v>42185</v>
          </cell>
          <cell r="G1877">
            <v>42223</v>
          </cell>
          <cell r="H1877">
            <v>11678.22389842421</v>
          </cell>
          <cell r="I1877">
            <v>19525.599999999999</v>
          </cell>
        </row>
        <row r="1878">
          <cell r="C1878" t="str">
            <v>Homeowners</v>
          </cell>
          <cell r="E1878">
            <v>41886</v>
          </cell>
          <cell r="F1878">
            <v>42116</v>
          </cell>
          <cell r="G1878">
            <v>42564</v>
          </cell>
          <cell r="H1878">
            <v>90514.151760833265</v>
          </cell>
          <cell r="I1878">
            <v>126300.42</v>
          </cell>
        </row>
        <row r="1879">
          <cell r="C1879" t="str">
            <v>Homeowners</v>
          </cell>
          <cell r="E1879">
            <v>41891</v>
          </cell>
          <cell r="F1879">
            <v>42128</v>
          </cell>
          <cell r="G1879">
            <v>42840</v>
          </cell>
          <cell r="H1879">
            <v>29203.051828246949</v>
          </cell>
          <cell r="I1879">
            <v>0</v>
          </cell>
        </row>
        <row r="1880">
          <cell r="C1880" t="str">
            <v>Homeowners</v>
          </cell>
          <cell r="E1880">
            <v>41894</v>
          </cell>
          <cell r="F1880">
            <v>41973</v>
          </cell>
          <cell r="G1880">
            <v>42482</v>
          </cell>
          <cell r="H1880">
            <v>110195.76396450847</v>
          </cell>
          <cell r="I1880">
            <v>0</v>
          </cell>
        </row>
        <row r="1881">
          <cell r="C1881" t="str">
            <v>Homeowners</v>
          </cell>
          <cell r="E1881">
            <v>41905</v>
          </cell>
          <cell r="F1881">
            <v>42072</v>
          </cell>
          <cell r="G1881">
            <v>42159</v>
          </cell>
          <cell r="H1881">
            <v>29906.2371820107</v>
          </cell>
          <cell r="I1881">
            <v>39879.74</v>
          </cell>
        </row>
        <row r="1882">
          <cell r="C1882" t="str">
            <v>Homeowners</v>
          </cell>
          <cell r="E1882">
            <v>41909</v>
          </cell>
          <cell r="F1882">
            <v>42283</v>
          </cell>
          <cell r="G1882">
            <v>42342</v>
          </cell>
          <cell r="H1882">
            <v>26577.328110689945</v>
          </cell>
          <cell r="I1882">
            <v>34218.25</v>
          </cell>
        </row>
        <row r="1883">
          <cell r="C1883" t="str">
            <v>Homeowners</v>
          </cell>
          <cell r="E1883">
            <v>41897</v>
          </cell>
          <cell r="F1883">
            <v>42134</v>
          </cell>
          <cell r="G1883">
            <v>42543</v>
          </cell>
          <cell r="H1883">
            <v>3534.4699653697576</v>
          </cell>
          <cell r="I1883">
            <v>4490.96</v>
          </cell>
        </row>
        <row r="1884">
          <cell r="C1884" t="str">
            <v>Homeowners</v>
          </cell>
          <cell r="E1884">
            <v>41908</v>
          </cell>
          <cell r="F1884">
            <v>42027</v>
          </cell>
          <cell r="G1884">
            <v>42084</v>
          </cell>
          <cell r="H1884">
            <v>62630.487974599731</v>
          </cell>
          <cell r="I1884">
            <v>90576.12</v>
          </cell>
        </row>
        <row r="1885">
          <cell r="C1885" t="str">
            <v>Homeowners</v>
          </cell>
          <cell r="E1885">
            <v>41892</v>
          </cell>
          <cell r="F1885">
            <v>42222</v>
          </cell>
          <cell r="G1885">
            <v>43034</v>
          </cell>
          <cell r="H1885">
            <v>4773.9941772489983</v>
          </cell>
          <cell r="I1885">
            <v>9696.7199999999993</v>
          </cell>
        </row>
        <row r="1886">
          <cell r="C1886" t="str">
            <v>Homeowners</v>
          </cell>
          <cell r="E1886">
            <v>41909</v>
          </cell>
          <cell r="F1886">
            <v>42281</v>
          </cell>
          <cell r="G1886">
            <v>42575</v>
          </cell>
          <cell r="H1886">
            <v>77200.579775479055</v>
          </cell>
          <cell r="I1886">
            <v>103982.43</v>
          </cell>
        </row>
        <row r="1887">
          <cell r="C1887" t="str">
            <v>Homeowners</v>
          </cell>
          <cell r="E1887">
            <v>41884</v>
          </cell>
          <cell r="F1887">
            <v>41934</v>
          </cell>
          <cell r="G1887">
            <v>42061</v>
          </cell>
          <cell r="H1887">
            <v>21779.167253733289</v>
          </cell>
          <cell r="I1887">
            <v>26129.45</v>
          </cell>
        </row>
        <row r="1888">
          <cell r="C1888" t="str">
            <v>Homeowners</v>
          </cell>
          <cell r="E1888">
            <v>41892</v>
          </cell>
          <cell r="F1888">
            <v>42246</v>
          </cell>
          <cell r="G1888">
            <v>43022</v>
          </cell>
          <cell r="H1888">
            <v>59561.529862085226</v>
          </cell>
          <cell r="I1888">
            <v>109930.2</v>
          </cell>
        </row>
        <row r="1889">
          <cell r="C1889" t="str">
            <v>Homeowners</v>
          </cell>
          <cell r="E1889">
            <v>41902</v>
          </cell>
          <cell r="F1889">
            <v>42323</v>
          </cell>
          <cell r="G1889">
            <v>42441</v>
          </cell>
          <cell r="H1889">
            <v>42720.310188640375</v>
          </cell>
          <cell r="I1889">
            <v>55258.61</v>
          </cell>
        </row>
        <row r="1890">
          <cell r="C1890" t="str">
            <v>Homeowners</v>
          </cell>
          <cell r="E1890">
            <v>41884</v>
          </cell>
          <cell r="F1890">
            <v>42043</v>
          </cell>
          <cell r="G1890">
            <v>42474</v>
          </cell>
          <cell r="H1890">
            <v>14377.278450237531</v>
          </cell>
          <cell r="I1890">
            <v>20340.55</v>
          </cell>
        </row>
        <row r="1891">
          <cell r="C1891" t="str">
            <v>Homeowners</v>
          </cell>
          <cell r="E1891">
            <v>41898</v>
          </cell>
          <cell r="F1891">
            <v>42264</v>
          </cell>
          <cell r="G1891">
            <v>42481</v>
          </cell>
          <cell r="H1891">
            <v>96811.181359995418</v>
          </cell>
          <cell r="I1891">
            <v>137644.43</v>
          </cell>
        </row>
        <row r="1892">
          <cell r="C1892" t="str">
            <v>Homeowners</v>
          </cell>
          <cell r="E1892">
            <v>41891</v>
          </cell>
          <cell r="F1892">
            <v>41898</v>
          </cell>
          <cell r="G1892">
            <v>42117</v>
          </cell>
          <cell r="H1892">
            <v>18406.071413799145</v>
          </cell>
          <cell r="I1892">
            <v>21502.67</v>
          </cell>
        </row>
        <row r="1893">
          <cell r="C1893" t="str">
            <v>Homeowners</v>
          </cell>
          <cell r="E1893">
            <v>41903</v>
          </cell>
          <cell r="F1893">
            <v>41920</v>
          </cell>
          <cell r="G1893">
            <v>41974</v>
          </cell>
          <cell r="H1893">
            <v>113035.581133467</v>
          </cell>
          <cell r="I1893">
            <v>113035.58</v>
          </cell>
        </row>
        <row r="1894">
          <cell r="C1894" t="str">
            <v>Homeowners</v>
          </cell>
          <cell r="E1894">
            <v>41885</v>
          </cell>
          <cell r="F1894">
            <v>42445</v>
          </cell>
          <cell r="G1894">
            <v>42711</v>
          </cell>
          <cell r="H1894">
            <v>84386.996793250932</v>
          </cell>
          <cell r="I1894">
            <v>113560.13</v>
          </cell>
        </row>
        <row r="1895">
          <cell r="C1895" t="str">
            <v>Homeowners</v>
          </cell>
          <cell r="E1895">
            <v>41887</v>
          </cell>
          <cell r="F1895">
            <v>41954</v>
          </cell>
          <cell r="G1895">
            <v>41991</v>
          </cell>
          <cell r="H1895">
            <v>32493.128627637201</v>
          </cell>
          <cell r="I1895">
            <v>32493.13</v>
          </cell>
        </row>
        <row r="1896">
          <cell r="C1896" t="str">
            <v>Homeowners</v>
          </cell>
          <cell r="E1896">
            <v>41887</v>
          </cell>
          <cell r="F1896">
            <v>42195</v>
          </cell>
          <cell r="G1896">
            <v>42503</v>
          </cell>
          <cell r="H1896">
            <v>38109.426909305206</v>
          </cell>
          <cell r="I1896">
            <v>0</v>
          </cell>
        </row>
        <row r="1897">
          <cell r="C1897" t="str">
            <v>Homeowners</v>
          </cell>
          <cell r="E1897">
            <v>41897</v>
          </cell>
          <cell r="F1897">
            <v>42344</v>
          </cell>
          <cell r="G1897">
            <v>44175</v>
          </cell>
          <cell r="H1897">
            <v>100133.73763898824</v>
          </cell>
          <cell r="I1897">
            <v>155756.45000000001</v>
          </cell>
        </row>
        <row r="1898">
          <cell r="C1898" t="str">
            <v>Homeowners</v>
          </cell>
          <cell r="E1898">
            <v>41912</v>
          </cell>
          <cell r="F1898">
            <v>41913</v>
          </cell>
          <cell r="G1898">
            <v>42222</v>
          </cell>
          <cell r="H1898">
            <v>44550.702102492927</v>
          </cell>
          <cell r="I1898">
            <v>59943.03</v>
          </cell>
        </row>
        <row r="1899">
          <cell r="C1899" t="str">
            <v>Homeowners</v>
          </cell>
          <cell r="E1899">
            <v>41912</v>
          </cell>
          <cell r="F1899">
            <v>42022</v>
          </cell>
          <cell r="G1899">
            <v>42189</v>
          </cell>
          <cell r="H1899">
            <v>3251.8945140777209</v>
          </cell>
          <cell r="I1899">
            <v>4192.2299999999996</v>
          </cell>
        </row>
        <row r="1900">
          <cell r="C1900" t="str">
            <v>Homeowners</v>
          </cell>
          <cell r="E1900">
            <v>41904</v>
          </cell>
          <cell r="F1900">
            <v>41927</v>
          </cell>
          <cell r="G1900">
            <v>42276</v>
          </cell>
          <cell r="H1900">
            <v>8428.2764199592566</v>
          </cell>
          <cell r="I1900">
            <v>10270.41</v>
          </cell>
        </row>
        <row r="1901">
          <cell r="C1901" t="str">
            <v>Homeowners</v>
          </cell>
          <cell r="E1901">
            <v>41907</v>
          </cell>
          <cell r="F1901">
            <v>42025</v>
          </cell>
          <cell r="G1901">
            <v>42153</v>
          </cell>
          <cell r="H1901">
            <v>93097.295455956948</v>
          </cell>
          <cell r="I1901">
            <v>118774.36</v>
          </cell>
        </row>
        <row r="1902">
          <cell r="C1902" t="str">
            <v>Homeowners</v>
          </cell>
          <cell r="E1902">
            <v>41904</v>
          </cell>
          <cell r="F1902">
            <v>41951</v>
          </cell>
          <cell r="G1902">
            <v>42431</v>
          </cell>
          <cell r="H1902">
            <v>7870.8397702389466</v>
          </cell>
          <cell r="I1902">
            <v>0</v>
          </cell>
        </row>
        <row r="1903">
          <cell r="C1903" t="str">
            <v>Homeowners</v>
          </cell>
          <cell r="E1903">
            <v>41894</v>
          </cell>
          <cell r="F1903">
            <v>41907</v>
          </cell>
          <cell r="G1903">
            <v>42383</v>
          </cell>
          <cell r="H1903">
            <v>37606.54373153831</v>
          </cell>
          <cell r="I1903">
            <v>0</v>
          </cell>
        </row>
        <row r="1904">
          <cell r="C1904" t="str">
            <v>Homeowners</v>
          </cell>
          <cell r="E1904">
            <v>41893</v>
          </cell>
          <cell r="F1904">
            <v>42210</v>
          </cell>
          <cell r="G1904">
            <v>42570</v>
          </cell>
          <cell r="H1904">
            <v>39168.170949626219</v>
          </cell>
          <cell r="I1904">
            <v>0</v>
          </cell>
        </row>
        <row r="1905">
          <cell r="C1905" t="str">
            <v>Homeowners</v>
          </cell>
          <cell r="E1905">
            <v>41906</v>
          </cell>
          <cell r="F1905">
            <v>42309</v>
          </cell>
          <cell r="G1905">
            <v>43963</v>
          </cell>
          <cell r="H1905">
            <v>75412.307482526288</v>
          </cell>
          <cell r="I1905">
            <v>158315.46</v>
          </cell>
        </row>
        <row r="1906">
          <cell r="C1906" t="str">
            <v>Homeowners</v>
          </cell>
          <cell r="E1906">
            <v>41890</v>
          </cell>
          <cell r="F1906">
            <v>41932</v>
          </cell>
          <cell r="G1906">
            <v>42104</v>
          </cell>
          <cell r="H1906">
            <v>36926.93628711038</v>
          </cell>
          <cell r="I1906">
            <v>43848.79</v>
          </cell>
        </row>
        <row r="1907">
          <cell r="C1907" t="str">
            <v>Homeowners</v>
          </cell>
          <cell r="E1907">
            <v>41910</v>
          </cell>
          <cell r="F1907">
            <v>41929</v>
          </cell>
          <cell r="G1907">
            <v>42015</v>
          </cell>
          <cell r="H1907">
            <v>1037.645386632835</v>
          </cell>
          <cell r="I1907">
            <v>1377.69</v>
          </cell>
        </row>
        <row r="1908">
          <cell r="C1908" t="str">
            <v>Homeowners</v>
          </cell>
          <cell r="E1908">
            <v>41886</v>
          </cell>
          <cell r="F1908">
            <v>41997</v>
          </cell>
          <cell r="G1908">
            <v>42569</v>
          </cell>
          <cell r="H1908">
            <v>39024.089704272716</v>
          </cell>
          <cell r="I1908">
            <v>51022.95</v>
          </cell>
        </row>
        <row r="1909">
          <cell r="C1909" t="str">
            <v>Homeowners</v>
          </cell>
          <cell r="E1909">
            <v>41891</v>
          </cell>
          <cell r="F1909">
            <v>42483</v>
          </cell>
          <cell r="G1909">
            <v>43082</v>
          </cell>
          <cell r="H1909">
            <v>28694.428980106837</v>
          </cell>
          <cell r="I1909">
            <v>0</v>
          </cell>
        </row>
        <row r="1910">
          <cell r="C1910" t="str">
            <v>Homeowners</v>
          </cell>
          <cell r="E1910">
            <v>41907</v>
          </cell>
          <cell r="F1910">
            <v>42314</v>
          </cell>
          <cell r="G1910">
            <v>42512</v>
          </cell>
          <cell r="H1910">
            <v>8372.4110732075023</v>
          </cell>
          <cell r="I1910">
            <v>11069.55</v>
          </cell>
        </row>
        <row r="1911">
          <cell r="C1911" t="str">
            <v>Homeowners</v>
          </cell>
          <cell r="E1911">
            <v>41893</v>
          </cell>
          <cell r="F1911">
            <v>42089</v>
          </cell>
          <cell r="G1911">
            <v>42115</v>
          </cell>
          <cell r="H1911">
            <v>85306.144477202091</v>
          </cell>
          <cell r="I1911">
            <v>113610.67</v>
          </cell>
        </row>
        <row r="1912">
          <cell r="C1912" t="str">
            <v>Homeowners</v>
          </cell>
          <cell r="E1912">
            <v>41896</v>
          </cell>
          <cell r="F1912">
            <v>41930</v>
          </cell>
          <cell r="G1912">
            <v>42396</v>
          </cell>
          <cell r="H1912">
            <v>156605.44937350621</v>
          </cell>
          <cell r="I1912">
            <v>220201.1</v>
          </cell>
        </row>
        <row r="1913">
          <cell r="C1913" t="str">
            <v>Homeowners</v>
          </cell>
          <cell r="E1913">
            <v>41904</v>
          </cell>
          <cell r="F1913">
            <v>41920</v>
          </cell>
          <cell r="G1913">
            <v>42061</v>
          </cell>
          <cell r="H1913">
            <v>61087.47366679398</v>
          </cell>
          <cell r="I1913">
            <v>77488.39</v>
          </cell>
        </row>
        <row r="1914">
          <cell r="C1914" t="str">
            <v>Homeowners</v>
          </cell>
          <cell r="E1914">
            <v>41900</v>
          </cell>
          <cell r="F1914">
            <v>41986</v>
          </cell>
          <cell r="G1914">
            <v>42450</v>
          </cell>
          <cell r="H1914">
            <v>3518.8665692364771</v>
          </cell>
          <cell r="I1914">
            <v>4730.7700000000004</v>
          </cell>
        </row>
        <row r="1915">
          <cell r="C1915" t="str">
            <v>Homeowners</v>
          </cell>
          <cell r="E1915">
            <v>41883</v>
          </cell>
          <cell r="F1915">
            <v>42153</v>
          </cell>
          <cell r="G1915">
            <v>42288</v>
          </cell>
          <cell r="H1915">
            <v>15085.406243478888</v>
          </cell>
          <cell r="I1915">
            <v>17725.900000000001</v>
          </cell>
        </row>
        <row r="1916">
          <cell r="C1916" t="str">
            <v>Homeowners</v>
          </cell>
          <cell r="E1916">
            <v>41896</v>
          </cell>
          <cell r="F1916">
            <v>42037</v>
          </cell>
          <cell r="G1916">
            <v>42114</v>
          </cell>
          <cell r="H1916">
            <v>80191.678468083745</v>
          </cell>
          <cell r="I1916">
            <v>106251.38</v>
          </cell>
        </row>
        <row r="1917">
          <cell r="C1917" t="str">
            <v>Homeowners</v>
          </cell>
          <cell r="E1917">
            <v>41902</v>
          </cell>
          <cell r="F1917">
            <v>41937</v>
          </cell>
          <cell r="G1917">
            <v>41953</v>
          </cell>
          <cell r="H1917">
            <v>15579.815411227901</v>
          </cell>
          <cell r="I1917">
            <v>15579.82</v>
          </cell>
        </row>
        <row r="1918">
          <cell r="C1918" t="str">
            <v>Homeowners</v>
          </cell>
          <cell r="E1918">
            <v>41890</v>
          </cell>
          <cell r="F1918">
            <v>41979</v>
          </cell>
          <cell r="G1918">
            <v>42109</v>
          </cell>
          <cell r="H1918">
            <v>81866.252544945892</v>
          </cell>
          <cell r="I1918">
            <v>102613.47</v>
          </cell>
        </row>
        <row r="1919">
          <cell r="C1919" t="str">
            <v>Homeowners</v>
          </cell>
          <cell r="E1919">
            <v>41883</v>
          </cell>
          <cell r="F1919">
            <v>42387</v>
          </cell>
          <cell r="G1919">
            <v>43015</v>
          </cell>
          <cell r="H1919">
            <v>7869.0094837585093</v>
          </cell>
          <cell r="I1919">
            <v>0</v>
          </cell>
        </row>
        <row r="1920">
          <cell r="C1920" t="str">
            <v>Homeowners</v>
          </cell>
          <cell r="E1920">
            <v>41907</v>
          </cell>
          <cell r="F1920">
            <v>41927</v>
          </cell>
          <cell r="G1920">
            <v>42317</v>
          </cell>
          <cell r="H1920">
            <v>22392.431944263215</v>
          </cell>
          <cell r="I1920">
            <v>26180.91</v>
          </cell>
        </row>
        <row r="1921">
          <cell r="C1921" t="str">
            <v>Homeowners</v>
          </cell>
          <cell r="E1921">
            <v>41886</v>
          </cell>
          <cell r="F1921">
            <v>42130</v>
          </cell>
          <cell r="G1921">
            <v>42361</v>
          </cell>
          <cell r="H1921">
            <v>9431.9222270651371</v>
          </cell>
          <cell r="I1921">
            <v>12232.57</v>
          </cell>
        </row>
        <row r="1922">
          <cell r="C1922" t="str">
            <v>Homeowners</v>
          </cell>
          <cell r="E1922">
            <v>41898</v>
          </cell>
          <cell r="F1922">
            <v>41905</v>
          </cell>
          <cell r="G1922">
            <v>42317</v>
          </cell>
          <cell r="H1922">
            <v>89296.923095237566</v>
          </cell>
          <cell r="I1922">
            <v>111901.75999999999</v>
          </cell>
        </row>
        <row r="1923">
          <cell r="C1923" t="str">
            <v>Homeowners</v>
          </cell>
          <cell r="E1923">
            <v>41893</v>
          </cell>
          <cell r="F1923">
            <v>41927</v>
          </cell>
          <cell r="G1923">
            <v>41940</v>
          </cell>
          <cell r="H1923">
            <v>40112.097832611398</v>
          </cell>
          <cell r="I1923">
            <v>40112.1</v>
          </cell>
        </row>
        <row r="1924">
          <cell r="C1924" t="str">
            <v>Homeowners</v>
          </cell>
          <cell r="E1924">
            <v>41909</v>
          </cell>
          <cell r="F1924">
            <v>42202</v>
          </cell>
          <cell r="G1924">
            <v>42484</v>
          </cell>
          <cell r="H1924">
            <v>66205.590672770588</v>
          </cell>
          <cell r="I1924">
            <v>93464.25</v>
          </cell>
        </row>
        <row r="1925">
          <cell r="C1925" t="str">
            <v>Homeowners</v>
          </cell>
          <cell r="E1925">
            <v>41908</v>
          </cell>
          <cell r="F1925">
            <v>42019</v>
          </cell>
          <cell r="G1925">
            <v>43011</v>
          </cell>
          <cell r="H1925">
            <v>10368.797507415113</v>
          </cell>
          <cell r="I1925">
            <v>21289.94</v>
          </cell>
        </row>
        <row r="1926">
          <cell r="C1926" t="str">
            <v>Homeowners</v>
          </cell>
          <cell r="E1926">
            <v>41901</v>
          </cell>
          <cell r="F1926">
            <v>41982</v>
          </cell>
          <cell r="G1926">
            <v>42104</v>
          </cell>
          <cell r="H1926">
            <v>46604.530905055261</v>
          </cell>
          <cell r="I1926">
            <v>55820.85</v>
          </cell>
        </row>
        <row r="1927">
          <cell r="C1927" t="str">
            <v>Homeowners</v>
          </cell>
          <cell r="E1927">
            <v>41911</v>
          </cell>
          <cell r="F1927">
            <v>41921</v>
          </cell>
          <cell r="G1927">
            <v>41950</v>
          </cell>
          <cell r="H1927">
            <v>44126.983934113501</v>
          </cell>
          <cell r="I1927">
            <v>44126.98</v>
          </cell>
        </row>
        <row r="1928">
          <cell r="C1928" t="str">
            <v>Homeowners</v>
          </cell>
          <cell r="E1928">
            <v>41899</v>
          </cell>
          <cell r="F1928">
            <v>42692</v>
          </cell>
          <cell r="G1928">
            <v>43018</v>
          </cell>
          <cell r="H1928">
            <v>121527.36158581382</v>
          </cell>
          <cell r="I1928">
            <v>203593.15</v>
          </cell>
        </row>
        <row r="1929">
          <cell r="C1929" t="str">
            <v>Homeowners</v>
          </cell>
          <cell r="E1929">
            <v>41927</v>
          </cell>
          <cell r="F1929">
            <v>41937</v>
          </cell>
          <cell r="G1929">
            <v>42489</v>
          </cell>
          <cell r="H1929">
            <v>131730.91338138218</v>
          </cell>
          <cell r="I1929">
            <v>169488.89</v>
          </cell>
        </row>
        <row r="1930">
          <cell r="C1930" t="str">
            <v>Homeowners</v>
          </cell>
          <cell r="E1930">
            <v>41922</v>
          </cell>
          <cell r="F1930">
            <v>41925</v>
          </cell>
          <cell r="G1930">
            <v>42922</v>
          </cell>
          <cell r="H1930">
            <v>58227.335193071711</v>
          </cell>
          <cell r="I1930">
            <v>106859.71</v>
          </cell>
        </row>
        <row r="1931">
          <cell r="C1931" t="str">
            <v>Homeowners</v>
          </cell>
          <cell r="E1931">
            <v>41931</v>
          </cell>
          <cell r="F1931">
            <v>42230</v>
          </cell>
          <cell r="G1931">
            <v>42393</v>
          </cell>
          <cell r="H1931">
            <v>86119.602140343748</v>
          </cell>
          <cell r="I1931">
            <v>106470.06</v>
          </cell>
        </row>
        <row r="1932">
          <cell r="C1932" t="str">
            <v>Homeowners</v>
          </cell>
          <cell r="E1932">
            <v>41921</v>
          </cell>
          <cell r="F1932">
            <v>41965</v>
          </cell>
          <cell r="G1932">
            <v>42053</v>
          </cell>
          <cell r="H1932">
            <v>201975.2764930866</v>
          </cell>
          <cell r="I1932">
            <v>267522.24</v>
          </cell>
        </row>
        <row r="1933">
          <cell r="C1933" t="str">
            <v>Homeowners</v>
          </cell>
          <cell r="E1933">
            <v>41942</v>
          </cell>
          <cell r="F1933">
            <v>42185</v>
          </cell>
          <cell r="G1933">
            <v>42964</v>
          </cell>
          <cell r="H1933">
            <v>20667.635626800755</v>
          </cell>
          <cell r="I1933">
            <v>33293.58</v>
          </cell>
        </row>
        <row r="1934">
          <cell r="C1934" t="str">
            <v>Homeowners</v>
          </cell>
          <cell r="E1934">
            <v>41929</v>
          </cell>
          <cell r="F1934">
            <v>42079</v>
          </cell>
          <cell r="G1934">
            <v>42568</v>
          </cell>
          <cell r="H1934">
            <v>55337.439230341442</v>
          </cell>
          <cell r="I1934">
            <v>73481.87</v>
          </cell>
        </row>
        <row r="1935">
          <cell r="C1935" t="str">
            <v>Homeowners</v>
          </cell>
          <cell r="E1935">
            <v>41929</v>
          </cell>
          <cell r="F1935">
            <v>42717</v>
          </cell>
          <cell r="G1935" t="str">
            <v>NA</v>
          </cell>
          <cell r="H1935">
            <v>94401.501700139619</v>
          </cell>
          <cell r="I1935" t="str">
            <v>NA</v>
          </cell>
        </row>
        <row r="1936">
          <cell r="C1936" t="str">
            <v>Homeowners</v>
          </cell>
          <cell r="E1936">
            <v>41942</v>
          </cell>
          <cell r="F1936">
            <v>42602</v>
          </cell>
          <cell r="G1936">
            <v>42978</v>
          </cell>
          <cell r="H1936">
            <v>5484.2269694997376</v>
          </cell>
          <cell r="I1936">
            <v>0</v>
          </cell>
        </row>
        <row r="1937">
          <cell r="C1937" t="str">
            <v>Homeowners</v>
          </cell>
          <cell r="E1937">
            <v>41917</v>
          </cell>
          <cell r="F1937">
            <v>42273</v>
          </cell>
          <cell r="G1937">
            <v>42298</v>
          </cell>
          <cell r="H1937">
            <v>8841.7232262142679</v>
          </cell>
          <cell r="I1937">
            <v>12066.05</v>
          </cell>
        </row>
        <row r="1938">
          <cell r="C1938" t="str">
            <v>Homeowners</v>
          </cell>
          <cell r="E1938">
            <v>41913</v>
          </cell>
          <cell r="F1938">
            <v>41914</v>
          </cell>
          <cell r="G1938">
            <v>41994</v>
          </cell>
          <cell r="H1938">
            <v>7042.4074521208204</v>
          </cell>
          <cell r="I1938">
            <v>7042.41</v>
          </cell>
        </row>
        <row r="1939">
          <cell r="C1939" t="str">
            <v>Homeowners</v>
          </cell>
          <cell r="E1939">
            <v>41942</v>
          </cell>
          <cell r="F1939">
            <v>42246</v>
          </cell>
          <cell r="G1939">
            <v>42356</v>
          </cell>
          <cell r="H1939">
            <v>68303.100572734169</v>
          </cell>
          <cell r="I1939">
            <v>87327.09</v>
          </cell>
        </row>
        <row r="1940">
          <cell r="C1940" t="str">
            <v>Homeowners</v>
          </cell>
          <cell r="E1940">
            <v>41940</v>
          </cell>
          <cell r="F1940">
            <v>41944</v>
          </cell>
          <cell r="G1940">
            <v>42361</v>
          </cell>
          <cell r="H1940">
            <v>78000.988793567667</v>
          </cell>
          <cell r="I1940">
            <v>97267.56</v>
          </cell>
        </row>
        <row r="1941">
          <cell r="C1941" t="str">
            <v>Homeowners</v>
          </cell>
          <cell r="E1941">
            <v>41922</v>
          </cell>
          <cell r="F1941">
            <v>42163</v>
          </cell>
          <cell r="G1941">
            <v>42261</v>
          </cell>
          <cell r="H1941">
            <v>70317.145007091676</v>
          </cell>
          <cell r="I1941">
            <v>97037.43</v>
          </cell>
        </row>
        <row r="1942">
          <cell r="C1942" t="str">
            <v>Homeowners</v>
          </cell>
          <cell r="E1942">
            <v>41919</v>
          </cell>
          <cell r="F1942">
            <v>42146</v>
          </cell>
          <cell r="G1942">
            <v>43843</v>
          </cell>
          <cell r="H1942">
            <v>132927.54636058523</v>
          </cell>
          <cell r="I1942">
            <v>0</v>
          </cell>
        </row>
        <row r="1943">
          <cell r="C1943" t="str">
            <v>Homeowners</v>
          </cell>
          <cell r="E1943">
            <v>41939</v>
          </cell>
          <cell r="F1943">
            <v>41991</v>
          </cell>
          <cell r="G1943">
            <v>43039</v>
          </cell>
          <cell r="H1943">
            <v>433.37654602961578</v>
          </cell>
          <cell r="I1943">
            <v>0</v>
          </cell>
        </row>
        <row r="1944">
          <cell r="C1944" t="str">
            <v>Homeowners</v>
          </cell>
          <cell r="E1944">
            <v>41933</v>
          </cell>
          <cell r="F1944">
            <v>42056</v>
          </cell>
          <cell r="G1944">
            <v>42938</v>
          </cell>
          <cell r="H1944">
            <v>55255.255135057741</v>
          </cell>
          <cell r="I1944">
            <v>116916.1</v>
          </cell>
        </row>
        <row r="1945">
          <cell r="C1945" t="str">
            <v>Homeowners</v>
          </cell>
          <cell r="E1945">
            <v>41936</v>
          </cell>
          <cell r="F1945">
            <v>42110</v>
          </cell>
          <cell r="G1945">
            <v>42561</v>
          </cell>
          <cell r="H1945">
            <v>32963.120491902897</v>
          </cell>
          <cell r="I1945">
            <v>0</v>
          </cell>
        </row>
        <row r="1946">
          <cell r="C1946" t="str">
            <v>Homeowners</v>
          </cell>
          <cell r="E1946">
            <v>41918</v>
          </cell>
          <cell r="F1946">
            <v>42382</v>
          </cell>
          <cell r="G1946">
            <v>42810</v>
          </cell>
          <cell r="H1946">
            <v>6910.0953835831724</v>
          </cell>
          <cell r="I1946">
            <v>0</v>
          </cell>
        </row>
        <row r="1947">
          <cell r="C1947" t="str">
            <v>Homeowners</v>
          </cell>
          <cell r="E1947">
            <v>41922</v>
          </cell>
          <cell r="F1947">
            <v>42165</v>
          </cell>
          <cell r="G1947">
            <v>43189</v>
          </cell>
          <cell r="H1947">
            <v>17234.123820038236</v>
          </cell>
          <cell r="I1947">
            <v>58527.49</v>
          </cell>
        </row>
        <row r="1948">
          <cell r="C1948" t="str">
            <v>Homeowners</v>
          </cell>
          <cell r="E1948">
            <v>41934</v>
          </cell>
          <cell r="F1948">
            <v>42084</v>
          </cell>
          <cell r="G1948">
            <v>42251</v>
          </cell>
          <cell r="H1948">
            <v>35908.956551955634</v>
          </cell>
          <cell r="I1948">
            <v>48166.07</v>
          </cell>
        </row>
        <row r="1949">
          <cell r="C1949" t="str">
            <v>Homeowners</v>
          </cell>
          <cell r="E1949">
            <v>41941</v>
          </cell>
          <cell r="F1949">
            <v>42037</v>
          </cell>
          <cell r="G1949">
            <v>42385</v>
          </cell>
          <cell r="H1949">
            <v>16673.811843328665</v>
          </cell>
          <cell r="I1949">
            <v>21420.2</v>
          </cell>
        </row>
        <row r="1950">
          <cell r="C1950" t="str">
            <v>Homeowners</v>
          </cell>
          <cell r="E1950">
            <v>41937</v>
          </cell>
          <cell r="F1950">
            <v>42024</v>
          </cell>
          <cell r="G1950">
            <v>42454</v>
          </cell>
          <cell r="H1950">
            <v>127.31063021000901</v>
          </cell>
          <cell r="I1950">
            <v>169.41</v>
          </cell>
        </row>
        <row r="1951">
          <cell r="C1951" t="str">
            <v>Homeowners</v>
          </cell>
          <cell r="E1951">
            <v>41926</v>
          </cell>
          <cell r="F1951">
            <v>41951</v>
          </cell>
          <cell r="G1951">
            <v>42650</v>
          </cell>
          <cell r="H1951">
            <v>38572.121856700396</v>
          </cell>
          <cell r="I1951">
            <v>52163.63</v>
          </cell>
        </row>
        <row r="1952">
          <cell r="C1952" t="str">
            <v>Homeowners</v>
          </cell>
          <cell r="E1952">
            <v>41939</v>
          </cell>
          <cell r="F1952">
            <v>42430</v>
          </cell>
          <cell r="G1952">
            <v>43597</v>
          </cell>
          <cell r="H1952">
            <v>31649.68902432394</v>
          </cell>
          <cell r="I1952">
            <v>85225.62</v>
          </cell>
        </row>
        <row r="1953">
          <cell r="C1953" t="str">
            <v>Homeowners</v>
          </cell>
          <cell r="E1953">
            <v>41936</v>
          </cell>
          <cell r="F1953">
            <v>42198</v>
          </cell>
          <cell r="G1953">
            <v>42234</v>
          </cell>
          <cell r="H1953">
            <v>21142.709179864243</v>
          </cell>
          <cell r="I1953">
            <v>25214.98</v>
          </cell>
        </row>
        <row r="1954">
          <cell r="C1954" t="str">
            <v>Homeowners</v>
          </cell>
          <cell r="E1954">
            <v>41936</v>
          </cell>
          <cell r="F1954">
            <v>42306</v>
          </cell>
          <cell r="G1954">
            <v>42365</v>
          </cell>
          <cell r="H1954">
            <v>50596.387936388084</v>
          </cell>
          <cell r="I1954">
            <v>63337.79</v>
          </cell>
        </row>
        <row r="1955">
          <cell r="C1955" t="str">
            <v>Homeowners</v>
          </cell>
          <cell r="E1955">
            <v>41935</v>
          </cell>
          <cell r="F1955">
            <v>42218</v>
          </cell>
          <cell r="G1955">
            <v>42978</v>
          </cell>
          <cell r="H1955">
            <v>298968.41134406312</v>
          </cell>
          <cell r="I1955">
            <v>472210.01</v>
          </cell>
        </row>
        <row r="1956">
          <cell r="C1956" t="str">
            <v>Homeowners</v>
          </cell>
          <cell r="E1956">
            <v>41933</v>
          </cell>
          <cell r="F1956">
            <v>42198</v>
          </cell>
          <cell r="G1956">
            <v>43280</v>
          </cell>
          <cell r="H1956">
            <v>73059.430257849614</v>
          </cell>
          <cell r="I1956">
            <v>126458.59</v>
          </cell>
        </row>
        <row r="1957">
          <cell r="C1957" t="str">
            <v>Homeowners</v>
          </cell>
          <cell r="E1957">
            <v>41929</v>
          </cell>
          <cell r="F1957">
            <v>42067</v>
          </cell>
          <cell r="G1957">
            <v>42363</v>
          </cell>
          <cell r="H1957">
            <v>7925.6225608902378</v>
          </cell>
          <cell r="I1957">
            <v>10180.23</v>
          </cell>
        </row>
        <row r="1958">
          <cell r="C1958" t="str">
            <v>Homeowners</v>
          </cell>
          <cell r="E1958">
            <v>41932</v>
          </cell>
          <cell r="F1958">
            <v>41998</v>
          </cell>
          <cell r="G1958">
            <v>42709</v>
          </cell>
          <cell r="H1958">
            <v>36029.041237064521</v>
          </cell>
          <cell r="I1958">
            <v>54300.56</v>
          </cell>
        </row>
        <row r="1959">
          <cell r="C1959" t="str">
            <v>Homeowners</v>
          </cell>
          <cell r="E1959">
            <v>41943</v>
          </cell>
          <cell r="F1959">
            <v>42010</v>
          </cell>
          <cell r="G1959">
            <v>42457</v>
          </cell>
          <cell r="H1959">
            <v>61439.928151178399</v>
          </cell>
          <cell r="I1959">
            <v>92902.67</v>
          </cell>
        </row>
        <row r="1960">
          <cell r="C1960" t="str">
            <v>Homeowners</v>
          </cell>
          <cell r="E1960">
            <v>41926</v>
          </cell>
          <cell r="F1960">
            <v>42113</v>
          </cell>
          <cell r="G1960">
            <v>42483</v>
          </cell>
          <cell r="H1960">
            <v>16656.142415218434</v>
          </cell>
          <cell r="I1960">
            <v>22376.89</v>
          </cell>
        </row>
        <row r="1961">
          <cell r="C1961" t="str">
            <v>Homeowners</v>
          </cell>
          <cell r="E1961">
            <v>41919</v>
          </cell>
          <cell r="F1961">
            <v>42242</v>
          </cell>
          <cell r="G1961">
            <v>42640</v>
          </cell>
          <cell r="H1961">
            <v>58328.014627477984</v>
          </cell>
          <cell r="I1961">
            <v>90827.34</v>
          </cell>
        </row>
        <row r="1962">
          <cell r="C1962" t="str">
            <v>Homeowners</v>
          </cell>
          <cell r="E1962">
            <v>41917</v>
          </cell>
          <cell r="F1962">
            <v>42096</v>
          </cell>
          <cell r="G1962">
            <v>42111</v>
          </cell>
          <cell r="H1962">
            <v>40445.770611041749</v>
          </cell>
          <cell r="I1962">
            <v>52066.33</v>
          </cell>
        </row>
        <row r="1963">
          <cell r="C1963" t="str">
            <v>Homeowners</v>
          </cell>
          <cell r="E1963">
            <v>41943</v>
          </cell>
          <cell r="F1963">
            <v>42410</v>
          </cell>
          <cell r="G1963">
            <v>43602</v>
          </cell>
          <cell r="H1963">
            <v>102726.92106062856</v>
          </cell>
          <cell r="I1963">
            <v>164296.70000000001</v>
          </cell>
        </row>
        <row r="1964">
          <cell r="C1964" t="str">
            <v>Homeowners</v>
          </cell>
          <cell r="E1964">
            <v>41958</v>
          </cell>
          <cell r="F1964">
            <v>42089</v>
          </cell>
          <cell r="G1964">
            <v>42188</v>
          </cell>
          <cell r="H1964">
            <v>49174.550458744256</v>
          </cell>
          <cell r="I1964">
            <v>59614.33</v>
          </cell>
        </row>
        <row r="1965">
          <cell r="C1965" t="str">
            <v>Homeowners</v>
          </cell>
          <cell r="E1965">
            <v>41971</v>
          </cell>
          <cell r="F1965">
            <v>41989</v>
          </cell>
          <cell r="G1965">
            <v>42806</v>
          </cell>
          <cell r="H1965">
            <v>2306.7187296875259</v>
          </cell>
          <cell r="I1965">
            <v>0</v>
          </cell>
        </row>
        <row r="1966">
          <cell r="C1966" t="str">
            <v>Homeowners</v>
          </cell>
          <cell r="E1966">
            <v>41968</v>
          </cell>
          <cell r="F1966">
            <v>42107</v>
          </cell>
          <cell r="G1966">
            <v>42114</v>
          </cell>
          <cell r="H1966">
            <v>5648.4563898138986</v>
          </cell>
          <cell r="I1966">
            <v>7197.7</v>
          </cell>
        </row>
        <row r="1967">
          <cell r="C1967" t="str">
            <v>Homeowners</v>
          </cell>
          <cell r="E1967">
            <v>41964</v>
          </cell>
          <cell r="F1967">
            <v>42180</v>
          </cell>
          <cell r="G1967">
            <v>42468</v>
          </cell>
          <cell r="H1967">
            <v>35640.585538041065</v>
          </cell>
          <cell r="I1967">
            <v>0</v>
          </cell>
        </row>
        <row r="1968">
          <cell r="C1968" t="str">
            <v>Homeowners</v>
          </cell>
          <cell r="E1968">
            <v>41971</v>
          </cell>
          <cell r="F1968">
            <v>42203</v>
          </cell>
          <cell r="G1968">
            <v>42879</v>
          </cell>
          <cell r="H1968">
            <v>66500.723596923111</v>
          </cell>
          <cell r="I1968">
            <v>0</v>
          </cell>
        </row>
        <row r="1969">
          <cell r="C1969" t="str">
            <v>Homeowners</v>
          </cell>
          <cell r="E1969">
            <v>41944</v>
          </cell>
          <cell r="F1969">
            <v>42171</v>
          </cell>
          <cell r="G1969">
            <v>42823</v>
          </cell>
          <cell r="H1969">
            <v>81527.104703110279</v>
          </cell>
          <cell r="I1969">
            <v>122658.29</v>
          </cell>
        </row>
        <row r="1970">
          <cell r="C1970" t="str">
            <v>Homeowners</v>
          </cell>
          <cell r="E1970">
            <v>41958</v>
          </cell>
          <cell r="F1970">
            <v>42066</v>
          </cell>
          <cell r="G1970">
            <v>42106</v>
          </cell>
          <cell r="H1970">
            <v>44407.064841794032</v>
          </cell>
          <cell r="I1970">
            <v>57316.97</v>
          </cell>
        </row>
        <row r="1971">
          <cell r="C1971" t="str">
            <v>Homeowners</v>
          </cell>
          <cell r="E1971">
            <v>41960</v>
          </cell>
          <cell r="F1971">
            <v>42119</v>
          </cell>
          <cell r="G1971">
            <v>42151</v>
          </cell>
          <cell r="H1971">
            <v>7992.591249854323</v>
          </cell>
          <cell r="I1971">
            <v>9806.68</v>
          </cell>
        </row>
        <row r="1972">
          <cell r="C1972" t="str">
            <v>Homeowners</v>
          </cell>
          <cell r="E1972">
            <v>41960</v>
          </cell>
          <cell r="F1972">
            <v>41973</v>
          </cell>
          <cell r="G1972">
            <v>42452</v>
          </cell>
          <cell r="H1972">
            <v>38349.66568388923</v>
          </cell>
          <cell r="I1972">
            <v>0</v>
          </cell>
        </row>
        <row r="1973">
          <cell r="C1973" t="str">
            <v>Homeowners</v>
          </cell>
          <cell r="E1973">
            <v>41967</v>
          </cell>
          <cell r="F1973">
            <v>42276</v>
          </cell>
          <cell r="G1973">
            <v>42720</v>
          </cell>
          <cell r="H1973">
            <v>6721.7460866935471</v>
          </cell>
          <cell r="I1973">
            <v>10132.129999999999</v>
          </cell>
        </row>
        <row r="1974">
          <cell r="C1974" t="str">
            <v>Homeowners</v>
          </cell>
          <cell r="E1974">
            <v>41951</v>
          </cell>
          <cell r="F1974">
            <v>41976</v>
          </cell>
          <cell r="G1974">
            <v>42090</v>
          </cell>
          <cell r="H1974">
            <v>706.29955913901131</v>
          </cell>
          <cell r="I1974">
            <v>918.32</v>
          </cell>
        </row>
        <row r="1975">
          <cell r="C1975" t="str">
            <v>Homeowners</v>
          </cell>
          <cell r="E1975">
            <v>41963</v>
          </cell>
          <cell r="F1975">
            <v>42347</v>
          </cell>
          <cell r="G1975">
            <v>43703</v>
          </cell>
          <cell r="H1975">
            <v>23367.955425170097</v>
          </cell>
          <cell r="I1975">
            <v>32089.99</v>
          </cell>
        </row>
        <row r="1976">
          <cell r="C1976" t="str">
            <v>Homeowners</v>
          </cell>
          <cell r="E1976">
            <v>41961</v>
          </cell>
          <cell r="F1976">
            <v>42227</v>
          </cell>
          <cell r="G1976">
            <v>42665</v>
          </cell>
          <cell r="H1976">
            <v>127443.63616941719</v>
          </cell>
          <cell r="I1976">
            <v>202569.19</v>
          </cell>
        </row>
        <row r="1977">
          <cell r="C1977" t="str">
            <v>Homeowners</v>
          </cell>
          <cell r="E1977">
            <v>41956</v>
          </cell>
          <cell r="F1977">
            <v>42124</v>
          </cell>
          <cell r="G1977">
            <v>42425</v>
          </cell>
          <cell r="H1977">
            <v>26356.004819076312</v>
          </cell>
          <cell r="I1977">
            <v>35287.589999999997</v>
          </cell>
        </row>
        <row r="1978">
          <cell r="C1978" t="str">
            <v>Homeowners</v>
          </cell>
          <cell r="E1978">
            <v>41950</v>
          </cell>
          <cell r="F1978">
            <v>42241</v>
          </cell>
          <cell r="G1978">
            <v>43017</v>
          </cell>
          <cell r="H1978">
            <v>173777.35487833168</v>
          </cell>
          <cell r="I1978">
            <v>0</v>
          </cell>
        </row>
        <row r="1979">
          <cell r="C1979" t="str">
            <v>Homeowners</v>
          </cell>
          <cell r="E1979">
            <v>41967</v>
          </cell>
          <cell r="F1979">
            <v>42049</v>
          </cell>
          <cell r="G1979">
            <v>42960</v>
          </cell>
          <cell r="H1979">
            <v>12459.447201119772</v>
          </cell>
          <cell r="I1979">
            <v>19867.330000000002</v>
          </cell>
        </row>
        <row r="1980">
          <cell r="C1980" t="str">
            <v>Homeowners</v>
          </cell>
          <cell r="E1980">
            <v>41956</v>
          </cell>
          <cell r="F1980">
            <v>42288</v>
          </cell>
          <cell r="G1980">
            <v>42604</v>
          </cell>
          <cell r="H1980">
            <v>15201.282445389048</v>
          </cell>
          <cell r="I1980">
            <v>23571.040000000001</v>
          </cell>
        </row>
        <row r="1981">
          <cell r="C1981" t="str">
            <v>Homeowners</v>
          </cell>
          <cell r="E1981">
            <v>41969</v>
          </cell>
          <cell r="F1981">
            <v>42122</v>
          </cell>
          <cell r="G1981">
            <v>42234</v>
          </cell>
          <cell r="H1981">
            <v>17941.805342856656</v>
          </cell>
          <cell r="I1981">
            <v>21785.57</v>
          </cell>
        </row>
        <row r="1982">
          <cell r="C1982" t="str">
            <v>Homeowners</v>
          </cell>
          <cell r="E1982">
            <v>41948</v>
          </cell>
          <cell r="F1982">
            <v>42074</v>
          </cell>
          <cell r="G1982">
            <v>42978</v>
          </cell>
          <cell r="H1982">
            <v>17862.179789153164</v>
          </cell>
          <cell r="I1982">
            <v>41899.440000000002</v>
          </cell>
        </row>
        <row r="1983">
          <cell r="C1983" t="str">
            <v>Homeowners</v>
          </cell>
          <cell r="E1983">
            <v>41949</v>
          </cell>
          <cell r="F1983">
            <v>41990</v>
          </cell>
          <cell r="G1983">
            <v>42243</v>
          </cell>
          <cell r="H1983">
            <v>228975.63503782579</v>
          </cell>
          <cell r="I1983">
            <v>269936.45</v>
          </cell>
        </row>
        <row r="1984">
          <cell r="C1984" t="str">
            <v>Homeowners</v>
          </cell>
          <cell r="E1984">
            <v>41970</v>
          </cell>
          <cell r="F1984">
            <v>42352</v>
          </cell>
          <cell r="G1984">
            <v>42629</v>
          </cell>
          <cell r="H1984">
            <v>9783.2943853563029</v>
          </cell>
          <cell r="I1984">
            <v>0</v>
          </cell>
        </row>
        <row r="1985">
          <cell r="C1985" t="str">
            <v>Homeowners</v>
          </cell>
          <cell r="E1985">
            <v>41972</v>
          </cell>
          <cell r="F1985">
            <v>42370</v>
          </cell>
          <cell r="G1985">
            <v>42451</v>
          </cell>
          <cell r="H1985">
            <v>101160.72083413224</v>
          </cell>
          <cell r="I1985">
            <v>136893.48000000001</v>
          </cell>
        </row>
        <row r="1986">
          <cell r="C1986" t="str">
            <v>Homeowners</v>
          </cell>
          <cell r="E1986">
            <v>41963</v>
          </cell>
          <cell r="F1986">
            <v>42148</v>
          </cell>
          <cell r="G1986">
            <v>42196</v>
          </cell>
          <cell r="H1986">
            <v>30973.981214232954</v>
          </cell>
          <cell r="I1986">
            <v>39972.129999999997</v>
          </cell>
        </row>
        <row r="1987">
          <cell r="C1987" t="str">
            <v>Homeowners</v>
          </cell>
          <cell r="E1987">
            <v>41955</v>
          </cell>
          <cell r="F1987">
            <v>42191</v>
          </cell>
          <cell r="G1987">
            <v>42453</v>
          </cell>
          <cell r="H1987">
            <v>11403.354290938163</v>
          </cell>
          <cell r="I1987">
            <v>0</v>
          </cell>
        </row>
        <row r="1988">
          <cell r="C1988" t="str">
            <v>Homeowners</v>
          </cell>
          <cell r="E1988">
            <v>41952</v>
          </cell>
          <cell r="F1988">
            <v>42251</v>
          </cell>
          <cell r="G1988">
            <v>43005</v>
          </cell>
          <cell r="H1988">
            <v>1417.9692881155854</v>
          </cell>
          <cell r="I1988">
            <v>2663.82</v>
          </cell>
        </row>
        <row r="1989">
          <cell r="C1989" t="str">
            <v>Homeowners</v>
          </cell>
          <cell r="E1989">
            <v>41953</v>
          </cell>
          <cell r="F1989">
            <v>42183</v>
          </cell>
          <cell r="G1989">
            <v>42834</v>
          </cell>
          <cell r="H1989">
            <v>12385.577643714365</v>
          </cell>
          <cell r="I1989">
            <v>0</v>
          </cell>
        </row>
        <row r="1990">
          <cell r="C1990" t="str">
            <v>Homeowners</v>
          </cell>
          <cell r="E1990">
            <v>41955</v>
          </cell>
          <cell r="F1990">
            <v>42043</v>
          </cell>
          <cell r="G1990">
            <v>42363</v>
          </cell>
          <cell r="H1990">
            <v>65310.870835626432</v>
          </cell>
          <cell r="I1990">
            <v>78846.17</v>
          </cell>
        </row>
        <row r="1991">
          <cell r="C1991" t="str">
            <v>Homeowners</v>
          </cell>
          <cell r="E1991">
            <v>41959</v>
          </cell>
          <cell r="F1991">
            <v>42034</v>
          </cell>
          <cell r="G1991">
            <v>42080</v>
          </cell>
          <cell r="H1991">
            <v>7437.8330946837268</v>
          </cell>
          <cell r="I1991">
            <v>10538.77</v>
          </cell>
        </row>
        <row r="1992">
          <cell r="C1992" t="str">
            <v>Homeowners</v>
          </cell>
          <cell r="E1992">
            <v>41959</v>
          </cell>
          <cell r="F1992">
            <v>42018</v>
          </cell>
          <cell r="G1992">
            <v>43079</v>
          </cell>
          <cell r="H1992">
            <v>29826.571313495013</v>
          </cell>
          <cell r="I1992">
            <v>56630.12</v>
          </cell>
        </row>
        <row r="1993">
          <cell r="C1993" t="str">
            <v>Homeowners</v>
          </cell>
          <cell r="E1993">
            <v>41960</v>
          </cell>
          <cell r="F1993">
            <v>42070</v>
          </cell>
          <cell r="G1993">
            <v>42081</v>
          </cell>
          <cell r="H1993">
            <v>5074.8842512816982</v>
          </cell>
          <cell r="I1993">
            <v>5973.36</v>
          </cell>
        </row>
        <row r="1994">
          <cell r="C1994" t="str">
            <v>Homeowners</v>
          </cell>
          <cell r="E1994">
            <v>41956</v>
          </cell>
          <cell r="F1994">
            <v>42099</v>
          </cell>
          <cell r="G1994">
            <v>44024</v>
          </cell>
          <cell r="H1994">
            <v>19122.03472581297</v>
          </cell>
          <cell r="I1994">
            <v>51936.81</v>
          </cell>
        </row>
        <row r="1995">
          <cell r="C1995" t="str">
            <v>Homeowners</v>
          </cell>
          <cell r="E1995">
            <v>41967</v>
          </cell>
          <cell r="F1995">
            <v>42062</v>
          </cell>
          <cell r="G1995">
            <v>42145</v>
          </cell>
          <cell r="H1995">
            <v>14174.800510271138</v>
          </cell>
          <cell r="I1995">
            <v>18049.34</v>
          </cell>
        </row>
        <row r="1996">
          <cell r="C1996" t="str">
            <v>Homeowners</v>
          </cell>
          <cell r="E1996">
            <v>41956</v>
          </cell>
          <cell r="F1996">
            <v>42188</v>
          </cell>
          <cell r="G1996">
            <v>42385</v>
          </cell>
          <cell r="H1996">
            <v>21302.070614572051</v>
          </cell>
          <cell r="I1996">
            <v>0</v>
          </cell>
        </row>
        <row r="1997">
          <cell r="C1997" t="str">
            <v>Homeowners</v>
          </cell>
          <cell r="E1997">
            <v>41969</v>
          </cell>
          <cell r="F1997">
            <v>41983</v>
          </cell>
          <cell r="G1997">
            <v>42051</v>
          </cell>
          <cell r="H1997">
            <v>39786.043090552485</v>
          </cell>
          <cell r="I1997">
            <v>48699.12</v>
          </cell>
        </row>
        <row r="1998">
          <cell r="C1998" t="str">
            <v>Homeowners</v>
          </cell>
          <cell r="E1998">
            <v>41961</v>
          </cell>
          <cell r="F1998">
            <v>42010</v>
          </cell>
          <cell r="G1998">
            <v>42154</v>
          </cell>
          <cell r="H1998">
            <v>58491.660830224355</v>
          </cell>
          <cell r="I1998">
            <v>82334.67</v>
          </cell>
        </row>
        <row r="1999">
          <cell r="C1999" t="str">
            <v>Homeowners</v>
          </cell>
          <cell r="E1999">
            <v>41966</v>
          </cell>
          <cell r="F1999">
            <v>42045</v>
          </cell>
          <cell r="G1999">
            <v>42431</v>
          </cell>
          <cell r="H1999">
            <v>30277.848672363329</v>
          </cell>
          <cell r="I1999">
            <v>39562.97</v>
          </cell>
        </row>
        <row r="2000">
          <cell r="C2000" t="str">
            <v>Homeowners</v>
          </cell>
          <cell r="E2000">
            <v>41991</v>
          </cell>
          <cell r="F2000">
            <v>42030</v>
          </cell>
          <cell r="G2000">
            <v>42858</v>
          </cell>
          <cell r="H2000">
            <v>6529.3353883488826</v>
          </cell>
          <cell r="I2000">
            <v>0</v>
          </cell>
        </row>
        <row r="2001">
          <cell r="C2001" t="str">
            <v>Homeowners</v>
          </cell>
          <cell r="E2001">
            <v>41983</v>
          </cell>
          <cell r="F2001">
            <v>42055</v>
          </cell>
          <cell r="G2001">
            <v>42307</v>
          </cell>
          <cell r="H2001">
            <v>8320.536821514841</v>
          </cell>
          <cell r="I2001">
            <v>11476.48</v>
          </cell>
        </row>
        <row r="2002">
          <cell r="C2002" t="str">
            <v>Homeowners</v>
          </cell>
          <cell r="E2002">
            <v>41985</v>
          </cell>
          <cell r="F2002">
            <v>41989</v>
          </cell>
          <cell r="G2002">
            <v>42063</v>
          </cell>
          <cell r="H2002">
            <v>7508.4207982807757</v>
          </cell>
          <cell r="I2002">
            <v>10093.32</v>
          </cell>
        </row>
        <row r="2003">
          <cell r="C2003" t="str">
            <v>Homeowners</v>
          </cell>
          <cell r="E2003">
            <v>41989</v>
          </cell>
          <cell r="F2003">
            <v>42551</v>
          </cell>
          <cell r="G2003">
            <v>44101</v>
          </cell>
          <cell r="H2003">
            <v>13696.499392016653</v>
          </cell>
          <cell r="I2003">
            <v>17573.61</v>
          </cell>
        </row>
        <row r="2004">
          <cell r="C2004" t="str">
            <v>Homeowners</v>
          </cell>
          <cell r="E2004">
            <v>41977</v>
          </cell>
          <cell r="F2004">
            <v>42018</v>
          </cell>
          <cell r="G2004">
            <v>42116</v>
          </cell>
          <cell r="H2004">
            <v>35985.810819426835</v>
          </cell>
          <cell r="I2004">
            <v>49215.43</v>
          </cell>
        </row>
        <row r="2005">
          <cell r="C2005" t="str">
            <v>Homeowners</v>
          </cell>
          <cell r="E2005">
            <v>41989</v>
          </cell>
          <cell r="F2005">
            <v>42283</v>
          </cell>
          <cell r="G2005">
            <v>42379</v>
          </cell>
          <cell r="H2005">
            <v>16052.182072018819</v>
          </cell>
          <cell r="I2005">
            <v>20774.830000000002</v>
          </cell>
        </row>
        <row r="2006">
          <cell r="C2006" t="str">
            <v>Homeowners</v>
          </cell>
          <cell r="E2006">
            <v>41988</v>
          </cell>
          <cell r="F2006">
            <v>42805</v>
          </cell>
          <cell r="G2006">
            <v>42959</v>
          </cell>
          <cell r="H2006">
            <v>26397.461301049014</v>
          </cell>
          <cell r="I2006">
            <v>0</v>
          </cell>
        </row>
        <row r="2007">
          <cell r="C2007" t="str">
            <v>Homeowners</v>
          </cell>
          <cell r="E2007">
            <v>41994</v>
          </cell>
          <cell r="F2007">
            <v>42222</v>
          </cell>
          <cell r="G2007">
            <v>42324</v>
          </cell>
          <cell r="H2007">
            <v>28016.995988330236</v>
          </cell>
          <cell r="I2007">
            <v>39092.9</v>
          </cell>
        </row>
        <row r="2008">
          <cell r="C2008" t="str">
            <v>Homeowners</v>
          </cell>
          <cell r="E2008">
            <v>41999</v>
          </cell>
          <cell r="F2008">
            <v>42269</v>
          </cell>
          <cell r="G2008">
            <v>42324</v>
          </cell>
          <cell r="H2008">
            <v>9846.0175989238396</v>
          </cell>
          <cell r="I2008">
            <v>11783.3</v>
          </cell>
        </row>
        <row r="2009">
          <cell r="C2009" t="str">
            <v>Homeowners</v>
          </cell>
          <cell r="E2009">
            <v>41993</v>
          </cell>
          <cell r="F2009">
            <v>42191</v>
          </cell>
          <cell r="G2009">
            <v>42548</v>
          </cell>
          <cell r="H2009">
            <v>26629.933198995896</v>
          </cell>
          <cell r="I2009">
            <v>35752.14</v>
          </cell>
        </row>
        <row r="2010">
          <cell r="C2010" t="str">
            <v>Homeowners</v>
          </cell>
          <cell r="E2010">
            <v>41981</v>
          </cell>
          <cell r="F2010">
            <v>42251</v>
          </cell>
          <cell r="G2010">
            <v>43387</v>
          </cell>
          <cell r="H2010">
            <v>105848.58730760621</v>
          </cell>
          <cell r="I2010">
            <v>146075.46</v>
          </cell>
        </row>
        <row r="2011">
          <cell r="C2011" t="str">
            <v>Homeowners</v>
          </cell>
          <cell r="E2011">
            <v>42002</v>
          </cell>
          <cell r="F2011">
            <v>42237</v>
          </cell>
          <cell r="G2011">
            <v>42489</v>
          </cell>
          <cell r="H2011">
            <v>95509.78100321535</v>
          </cell>
          <cell r="I2011">
            <v>138837.98000000001</v>
          </cell>
        </row>
        <row r="2012">
          <cell r="C2012" t="str">
            <v>Homeowners</v>
          </cell>
          <cell r="E2012">
            <v>41979</v>
          </cell>
          <cell r="F2012">
            <v>42048</v>
          </cell>
          <cell r="G2012">
            <v>42973</v>
          </cell>
          <cell r="H2012">
            <v>103432.74156556273</v>
          </cell>
          <cell r="I2012">
            <v>0</v>
          </cell>
        </row>
        <row r="2013">
          <cell r="C2013" t="str">
            <v>Homeowners</v>
          </cell>
          <cell r="E2013">
            <v>41991</v>
          </cell>
          <cell r="F2013">
            <v>42015</v>
          </cell>
          <cell r="G2013">
            <v>42271</v>
          </cell>
          <cell r="H2013">
            <v>3412.0790073735584</v>
          </cell>
          <cell r="I2013">
            <v>4295.8900000000003</v>
          </cell>
        </row>
        <row r="2014">
          <cell r="C2014" t="str">
            <v>Homeowners</v>
          </cell>
          <cell r="E2014">
            <v>41997</v>
          </cell>
          <cell r="F2014">
            <v>42046</v>
          </cell>
          <cell r="G2014">
            <v>42443</v>
          </cell>
          <cell r="H2014">
            <v>19173.835182924831</v>
          </cell>
          <cell r="I2014">
            <v>24448.55</v>
          </cell>
        </row>
        <row r="2015">
          <cell r="C2015" t="str">
            <v>Homeowners</v>
          </cell>
          <cell r="E2015">
            <v>41978</v>
          </cell>
          <cell r="F2015">
            <v>42249</v>
          </cell>
          <cell r="G2015">
            <v>42254</v>
          </cell>
          <cell r="H2015">
            <v>35874.241611392761</v>
          </cell>
          <cell r="I2015">
            <v>45960.63</v>
          </cell>
        </row>
        <row r="2016">
          <cell r="C2016" t="str">
            <v>Homeowners</v>
          </cell>
          <cell r="E2016">
            <v>41985</v>
          </cell>
          <cell r="F2016">
            <v>42178</v>
          </cell>
          <cell r="G2016">
            <v>42369</v>
          </cell>
          <cell r="H2016">
            <v>563.56450467693401</v>
          </cell>
          <cell r="I2016">
            <v>697.55</v>
          </cell>
        </row>
        <row r="2017">
          <cell r="C2017" t="str">
            <v>Homeowners</v>
          </cell>
          <cell r="E2017">
            <v>41993</v>
          </cell>
          <cell r="F2017">
            <v>42111</v>
          </cell>
          <cell r="G2017">
            <v>42170</v>
          </cell>
          <cell r="H2017">
            <v>7182.5440909727567</v>
          </cell>
          <cell r="I2017">
            <v>8762.68</v>
          </cell>
        </row>
        <row r="2018">
          <cell r="C2018" t="str">
            <v>Homeowners</v>
          </cell>
          <cell r="E2018">
            <v>41988</v>
          </cell>
          <cell r="F2018">
            <v>42094</v>
          </cell>
          <cell r="G2018">
            <v>43339</v>
          </cell>
          <cell r="H2018">
            <v>15260.555846586936</v>
          </cell>
          <cell r="I2018">
            <v>0</v>
          </cell>
        </row>
        <row r="2019">
          <cell r="C2019" t="str">
            <v>Homeowners</v>
          </cell>
          <cell r="E2019">
            <v>41979</v>
          </cell>
          <cell r="F2019">
            <v>42143</v>
          </cell>
          <cell r="G2019">
            <v>42659</v>
          </cell>
          <cell r="H2019">
            <v>158709.28042649222</v>
          </cell>
          <cell r="I2019">
            <v>0</v>
          </cell>
        </row>
        <row r="2020">
          <cell r="C2020" t="str">
            <v>Homeowners</v>
          </cell>
          <cell r="E2020">
            <v>41993</v>
          </cell>
          <cell r="F2020">
            <v>42027</v>
          </cell>
          <cell r="G2020">
            <v>42162</v>
          </cell>
          <cell r="H2020">
            <v>1212.1670099663313</v>
          </cell>
          <cell r="I2020">
            <v>1519.2</v>
          </cell>
        </row>
        <row r="2021">
          <cell r="C2021" t="str">
            <v>Homeowners</v>
          </cell>
          <cell r="E2021">
            <v>41975</v>
          </cell>
          <cell r="F2021">
            <v>42030</v>
          </cell>
          <cell r="G2021">
            <v>42891</v>
          </cell>
          <cell r="H2021">
            <v>19710.901537560261</v>
          </cell>
          <cell r="I2021">
            <v>0</v>
          </cell>
        </row>
        <row r="2022">
          <cell r="C2022" t="str">
            <v>Homeowners</v>
          </cell>
          <cell r="E2022">
            <v>41985</v>
          </cell>
          <cell r="F2022">
            <v>42245</v>
          </cell>
          <cell r="G2022">
            <v>42579</v>
          </cell>
          <cell r="H2022">
            <v>64336.560333714537</v>
          </cell>
          <cell r="I2022">
            <v>0</v>
          </cell>
        </row>
        <row r="2023">
          <cell r="C2023" t="str">
            <v>Homeowners</v>
          </cell>
          <cell r="E2023">
            <v>41978</v>
          </cell>
          <cell r="F2023">
            <v>42061</v>
          </cell>
          <cell r="G2023">
            <v>42061</v>
          </cell>
          <cell r="H2023">
            <v>25525.264366462172</v>
          </cell>
          <cell r="I2023">
            <v>30914.18</v>
          </cell>
        </row>
        <row r="2024">
          <cell r="C2024" t="str">
            <v>Homeowners</v>
          </cell>
          <cell r="E2024">
            <v>41982</v>
          </cell>
          <cell r="F2024">
            <v>42116</v>
          </cell>
          <cell r="G2024">
            <v>42473</v>
          </cell>
          <cell r="H2024">
            <v>5853.3652063556392</v>
          </cell>
          <cell r="I2024">
            <v>8654.09</v>
          </cell>
        </row>
        <row r="2025">
          <cell r="C2025" t="str">
            <v>Homeowners</v>
          </cell>
          <cell r="E2025">
            <v>41986</v>
          </cell>
          <cell r="F2025">
            <v>42192</v>
          </cell>
          <cell r="G2025">
            <v>42209</v>
          </cell>
          <cell r="H2025">
            <v>62301.409286798946</v>
          </cell>
          <cell r="I2025">
            <v>77602.929999999993</v>
          </cell>
        </row>
        <row r="2026">
          <cell r="C2026" t="str">
            <v>Homeowners</v>
          </cell>
          <cell r="E2026">
            <v>41994</v>
          </cell>
          <cell r="F2026">
            <v>42225</v>
          </cell>
          <cell r="G2026">
            <v>42508</v>
          </cell>
          <cell r="H2026">
            <v>73289.653904558785</v>
          </cell>
          <cell r="I2026">
            <v>98473.99</v>
          </cell>
        </row>
        <row r="2027">
          <cell r="C2027" t="str">
            <v>Homeowners</v>
          </cell>
          <cell r="E2027">
            <v>41990</v>
          </cell>
          <cell r="F2027">
            <v>42069</v>
          </cell>
          <cell r="G2027">
            <v>42238</v>
          </cell>
          <cell r="H2027">
            <v>74901.996788603705</v>
          </cell>
          <cell r="I2027">
            <v>109166.45</v>
          </cell>
        </row>
        <row r="2028">
          <cell r="C2028" t="str">
            <v>Homeowners</v>
          </cell>
          <cell r="E2028">
            <v>41977</v>
          </cell>
          <cell r="F2028">
            <v>42298</v>
          </cell>
          <cell r="G2028">
            <v>43048</v>
          </cell>
          <cell r="H2028">
            <v>25584.997413442339</v>
          </cell>
          <cell r="I2028">
            <v>40107.839999999997</v>
          </cell>
        </row>
        <row r="2029">
          <cell r="C2029" t="str">
            <v>Homeowners</v>
          </cell>
          <cell r="E2029">
            <v>41986</v>
          </cell>
          <cell r="F2029">
            <v>42330</v>
          </cell>
          <cell r="G2029">
            <v>42812</v>
          </cell>
          <cell r="H2029">
            <v>10112.296952983295</v>
          </cell>
          <cell r="I2029">
            <v>14445.94</v>
          </cell>
        </row>
        <row r="2030">
          <cell r="C2030" t="str">
            <v>Homeowners</v>
          </cell>
          <cell r="E2030">
            <v>42004</v>
          </cell>
          <cell r="F2030">
            <v>42020</v>
          </cell>
          <cell r="G2030">
            <v>42353</v>
          </cell>
          <cell r="H2030">
            <v>42584.911993322246</v>
          </cell>
          <cell r="I2030">
            <v>59251.9</v>
          </cell>
        </row>
        <row r="2031">
          <cell r="C2031" t="str">
            <v>Homeowners</v>
          </cell>
          <cell r="E2031">
            <v>41980</v>
          </cell>
          <cell r="F2031">
            <v>42475</v>
          </cell>
          <cell r="G2031">
            <v>43892</v>
          </cell>
          <cell r="H2031">
            <v>54904.16987292804</v>
          </cell>
          <cell r="I2031">
            <v>85363.79</v>
          </cell>
        </row>
        <row r="2032">
          <cell r="C2032" t="str">
            <v>Homeowners</v>
          </cell>
          <cell r="E2032">
            <v>41991</v>
          </cell>
          <cell r="F2032">
            <v>42540</v>
          </cell>
          <cell r="G2032">
            <v>42954</v>
          </cell>
          <cell r="H2032">
            <v>32842.180472600427</v>
          </cell>
          <cell r="I2032">
            <v>46165.77</v>
          </cell>
        </row>
        <row r="2033">
          <cell r="C2033" t="str">
            <v>Homeowners</v>
          </cell>
          <cell r="E2033">
            <v>41980</v>
          </cell>
          <cell r="F2033">
            <v>42144</v>
          </cell>
          <cell r="G2033">
            <v>42694</v>
          </cell>
          <cell r="H2033">
            <v>5240.6079166600894</v>
          </cell>
          <cell r="I2033">
            <v>7702.95</v>
          </cell>
        </row>
        <row r="2034">
          <cell r="C2034" t="str">
            <v>Homeowners</v>
          </cell>
          <cell r="E2034">
            <v>41974</v>
          </cell>
          <cell r="F2034">
            <v>42076</v>
          </cell>
          <cell r="G2034">
            <v>42501</v>
          </cell>
          <cell r="H2034">
            <v>121392.55119603842</v>
          </cell>
          <cell r="I2034">
            <v>160629.24</v>
          </cell>
        </row>
        <row r="2035">
          <cell r="C2035" t="str">
            <v>Homeowners</v>
          </cell>
          <cell r="E2035">
            <v>41991</v>
          </cell>
          <cell r="F2035">
            <v>42184</v>
          </cell>
          <cell r="G2035">
            <v>42904</v>
          </cell>
          <cell r="H2035">
            <v>7391.4358287235091</v>
          </cell>
          <cell r="I2035">
            <v>12943.46</v>
          </cell>
        </row>
        <row r="2036">
          <cell r="C2036" t="str">
            <v>Homeowners</v>
          </cell>
          <cell r="E2036">
            <v>41983</v>
          </cell>
          <cell r="F2036">
            <v>42123</v>
          </cell>
          <cell r="G2036">
            <v>42911</v>
          </cell>
          <cell r="H2036">
            <v>25807.806326371061</v>
          </cell>
          <cell r="I2036">
            <v>40453.949999999997</v>
          </cell>
        </row>
        <row r="2037">
          <cell r="C2037" t="str">
            <v>Homeowners</v>
          </cell>
          <cell r="E2037">
            <v>41983</v>
          </cell>
          <cell r="F2037">
            <v>42312</v>
          </cell>
          <cell r="G2037">
            <v>42504</v>
          </cell>
          <cell r="H2037">
            <v>35879.629318805877</v>
          </cell>
          <cell r="I2037">
            <v>52742.42</v>
          </cell>
        </row>
        <row r="2038">
          <cell r="C2038" t="str">
            <v>Homeowners</v>
          </cell>
          <cell r="E2038">
            <v>41988</v>
          </cell>
          <cell r="F2038">
            <v>42274</v>
          </cell>
          <cell r="G2038">
            <v>42941</v>
          </cell>
          <cell r="H2038">
            <v>50712.908444426233</v>
          </cell>
          <cell r="I2038">
            <v>117328.71</v>
          </cell>
        </row>
        <row r="2039">
          <cell r="C2039" t="str">
            <v>Homeowners</v>
          </cell>
          <cell r="E2039">
            <v>42004</v>
          </cell>
          <cell r="F2039">
            <v>42009</v>
          </cell>
          <cell r="G2039">
            <v>42221</v>
          </cell>
          <cell r="H2039">
            <v>98755.639350609417</v>
          </cell>
          <cell r="I2039">
            <v>118018.62</v>
          </cell>
        </row>
        <row r="2040">
          <cell r="C2040" t="str">
            <v>Homeowners</v>
          </cell>
          <cell r="E2040">
            <v>42003</v>
          </cell>
          <cell r="F2040">
            <v>42092</v>
          </cell>
          <cell r="G2040">
            <v>42756</v>
          </cell>
          <cell r="H2040">
            <v>16293.696255414292</v>
          </cell>
          <cell r="I2040">
            <v>65052.08</v>
          </cell>
        </row>
        <row r="2041">
          <cell r="C2041" t="str">
            <v>Homeowners</v>
          </cell>
          <cell r="E2041">
            <v>41982</v>
          </cell>
          <cell r="F2041">
            <v>42289</v>
          </cell>
          <cell r="G2041">
            <v>42483</v>
          </cell>
          <cell r="H2041">
            <v>27471.858293895984</v>
          </cell>
          <cell r="I2041">
            <v>35292.879999999997</v>
          </cell>
        </row>
        <row r="2042">
          <cell r="C2042" t="str">
            <v>Homeowners</v>
          </cell>
          <cell r="E2042">
            <v>41979</v>
          </cell>
          <cell r="F2042">
            <v>42207</v>
          </cell>
          <cell r="G2042">
            <v>42500</v>
          </cell>
          <cell r="H2042">
            <v>11048.027608683298</v>
          </cell>
          <cell r="I2042">
            <v>15746.07</v>
          </cell>
        </row>
        <row r="2043">
          <cell r="C2043" t="str">
            <v>Homeowners</v>
          </cell>
          <cell r="E2043">
            <v>42009</v>
          </cell>
          <cell r="F2043">
            <v>42024</v>
          </cell>
          <cell r="G2043">
            <v>42161</v>
          </cell>
          <cell r="H2043">
            <v>7083.3761538895096</v>
          </cell>
          <cell r="I2043">
            <v>7083.38</v>
          </cell>
        </row>
        <row r="2044">
          <cell r="C2044" t="str">
            <v>Homeowners</v>
          </cell>
          <cell r="E2044">
            <v>42012</v>
          </cell>
          <cell r="F2044">
            <v>42072</v>
          </cell>
          <cell r="G2044">
            <v>42718</v>
          </cell>
          <cell r="H2044">
            <v>39847.495842562996</v>
          </cell>
          <cell r="I2044">
            <v>54141.19</v>
          </cell>
        </row>
        <row r="2045">
          <cell r="C2045" t="str">
            <v>Homeowners</v>
          </cell>
          <cell r="E2045">
            <v>42011</v>
          </cell>
          <cell r="F2045">
            <v>42161</v>
          </cell>
          <cell r="G2045">
            <v>42254</v>
          </cell>
          <cell r="H2045">
            <v>2283.7967263719802</v>
          </cell>
          <cell r="I2045">
            <v>2283.8000000000002</v>
          </cell>
        </row>
        <row r="2046">
          <cell r="C2046" t="str">
            <v>Homeowners</v>
          </cell>
          <cell r="E2046">
            <v>42026</v>
          </cell>
          <cell r="F2046">
            <v>42335</v>
          </cell>
          <cell r="G2046">
            <v>42703</v>
          </cell>
          <cell r="H2046">
            <v>76045.638521827321</v>
          </cell>
          <cell r="I2046">
            <v>87798.399999999994</v>
          </cell>
        </row>
        <row r="2047">
          <cell r="C2047" t="str">
            <v>Homeowners</v>
          </cell>
          <cell r="E2047">
            <v>42026</v>
          </cell>
          <cell r="F2047">
            <v>42784</v>
          </cell>
          <cell r="G2047">
            <v>43143</v>
          </cell>
          <cell r="H2047">
            <v>14235.902074801699</v>
          </cell>
          <cell r="I2047">
            <v>25482.49</v>
          </cell>
        </row>
        <row r="2048">
          <cell r="C2048" t="str">
            <v>Homeowners</v>
          </cell>
          <cell r="E2048">
            <v>42030</v>
          </cell>
          <cell r="F2048">
            <v>42172</v>
          </cell>
          <cell r="G2048">
            <v>42183</v>
          </cell>
          <cell r="H2048">
            <v>12799.0109139576</v>
          </cell>
          <cell r="I2048">
            <v>12799.01</v>
          </cell>
        </row>
        <row r="2049">
          <cell r="C2049" t="str">
            <v>Homeowners</v>
          </cell>
          <cell r="E2049">
            <v>42023</v>
          </cell>
          <cell r="F2049">
            <v>42716</v>
          </cell>
          <cell r="G2049">
            <v>43128</v>
          </cell>
          <cell r="H2049">
            <v>2406.9577111724507</v>
          </cell>
          <cell r="I2049">
            <v>0</v>
          </cell>
        </row>
        <row r="2050">
          <cell r="C2050" t="str">
            <v>Homeowners</v>
          </cell>
          <cell r="E2050">
            <v>42031</v>
          </cell>
          <cell r="F2050">
            <v>42205</v>
          </cell>
          <cell r="G2050">
            <v>43378</v>
          </cell>
          <cell r="H2050">
            <v>120564.05663539971</v>
          </cell>
          <cell r="I2050">
            <v>172420.25</v>
          </cell>
        </row>
        <row r="2051">
          <cell r="C2051" t="str">
            <v>Homeowners</v>
          </cell>
          <cell r="E2051">
            <v>42030</v>
          </cell>
          <cell r="F2051">
            <v>42057</v>
          </cell>
          <cell r="G2051">
            <v>42647</v>
          </cell>
          <cell r="H2051">
            <v>9330.2159667030101</v>
          </cell>
          <cell r="I2051">
            <v>13460.81</v>
          </cell>
        </row>
        <row r="2052">
          <cell r="C2052" t="str">
            <v>Homeowners</v>
          </cell>
          <cell r="E2052">
            <v>42019</v>
          </cell>
          <cell r="F2052">
            <v>42474</v>
          </cell>
          <cell r="G2052">
            <v>44115</v>
          </cell>
          <cell r="H2052">
            <v>206810.36106884448</v>
          </cell>
          <cell r="I2052">
            <v>251250.12</v>
          </cell>
        </row>
        <row r="2053">
          <cell r="C2053" t="str">
            <v>Homeowners</v>
          </cell>
          <cell r="E2053">
            <v>42030</v>
          </cell>
          <cell r="F2053">
            <v>42108</v>
          </cell>
          <cell r="G2053">
            <v>42119</v>
          </cell>
          <cell r="H2053">
            <v>13375.4079185953</v>
          </cell>
          <cell r="I2053">
            <v>13375.41</v>
          </cell>
        </row>
        <row r="2054">
          <cell r="C2054" t="str">
            <v>Homeowners</v>
          </cell>
          <cell r="E2054">
            <v>42025</v>
          </cell>
          <cell r="F2054">
            <v>42049</v>
          </cell>
          <cell r="G2054">
            <v>42449</v>
          </cell>
          <cell r="H2054">
            <v>123939.00926842538</v>
          </cell>
          <cell r="I2054">
            <v>179307</v>
          </cell>
        </row>
        <row r="2055">
          <cell r="C2055" t="str">
            <v>Homeowners</v>
          </cell>
          <cell r="E2055">
            <v>42026</v>
          </cell>
          <cell r="F2055">
            <v>42257</v>
          </cell>
          <cell r="G2055">
            <v>42350</v>
          </cell>
          <cell r="H2055">
            <v>20922.956460525798</v>
          </cell>
          <cell r="I2055">
            <v>20922.96</v>
          </cell>
        </row>
        <row r="2056">
          <cell r="C2056" t="str">
            <v>Homeowners</v>
          </cell>
          <cell r="E2056">
            <v>42030</v>
          </cell>
          <cell r="F2056">
            <v>42355</v>
          </cell>
          <cell r="G2056">
            <v>42624</v>
          </cell>
          <cell r="H2056">
            <v>63289.394649705187</v>
          </cell>
          <cell r="I2056">
            <v>92021.32</v>
          </cell>
        </row>
        <row r="2057">
          <cell r="C2057" t="str">
            <v>Homeowners</v>
          </cell>
          <cell r="E2057">
            <v>42032</v>
          </cell>
          <cell r="F2057">
            <v>42074</v>
          </cell>
          <cell r="G2057">
            <v>42406</v>
          </cell>
          <cell r="H2057">
            <v>195556.47810574141</v>
          </cell>
          <cell r="I2057">
            <v>0</v>
          </cell>
        </row>
        <row r="2058">
          <cell r="C2058" t="str">
            <v>Homeowners</v>
          </cell>
          <cell r="E2058">
            <v>42011</v>
          </cell>
          <cell r="F2058">
            <v>42187</v>
          </cell>
          <cell r="G2058">
            <v>42299</v>
          </cell>
          <cell r="H2058">
            <v>21864.853035878299</v>
          </cell>
          <cell r="I2058">
            <v>21864.85</v>
          </cell>
        </row>
        <row r="2059">
          <cell r="C2059" t="str">
            <v>Homeowners</v>
          </cell>
          <cell r="E2059">
            <v>42022</v>
          </cell>
          <cell r="F2059">
            <v>42382</v>
          </cell>
          <cell r="G2059">
            <v>42676</v>
          </cell>
          <cell r="H2059">
            <v>19873.240092222801</v>
          </cell>
          <cell r="I2059">
            <v>27460.84</v>
          </cell>
        </row>
        <row r="2060">
          <cell r="C2060" t="str">
            <v>Homeowners</v>
          </cell>
          <cell r="E2060">
            <v>42021</v>
          </cell>
          <cell r="F2060">
            <v>42486</v>
          </cell>
          <cell r="G2060">
            <v>43885</v>
          </cell>
          <cell r="H2060">
            <v>218638.39196814125</v>
          </cell>
          <cell r="I2060">
            <v>252657.62</v>
          </cell>
        </row>
        <row r="2061">
          <cell r="C2061" t="str">
            <v>Homeowners</v>
          </cell>
          <cell r="E2061">
            <v>42010</v>
          </cell>
          <cell r="F2061">
            <v>42166</v>
          </cell>
          <cell r="G2061">
            <v>42707</v>
          </cell>
          <cell r="H2061">
            <v>266148.48718858999</v>
          </cell>
          <cell r="I2061">
            <v>361859.69</v>
          </cell>
        </row>
        <row r="2062">
          <cell r="C2062" t="str">
            <v>Homeowners</v>
          </cell>
          <cell r="E2062">
            <v>42009</v>
          </cell>
          <cell r="F2062">
            <v>42225</v>
          </cell>
          <cell r="G2062">
            <v>42745</v>
          </cell>
          <cell r="H2062">
            <v>133677.02312378798</v>
          </cell>
          <cell r="I2062">
            <v>178603.32</v>
          </cell>
        </row>
        <row r="2063">
          <cell r="C2063" t="str">
            <v>Homeowners</v>
          </cell>
          <cell r="E2063">
            <v>42034</v>
          </cell>
          <cell r="F2063">
            <v>42111</v>
          </cell>
          <cell r="G2063">
            <v>42132</v>
          </cell>
          <cell r="H2063">
            <v>10173.8126486164</v>
          </cell>
          <cell r="I2063">
            <v>10173.81</v>
          </cell>
        </row>
        <row r="2064">
          <cell r="C2064" t="str">
            <v>Homeowners</v>
          </cell>
          <cell r="E2064">
            <v>42027</v>
          </cell>
          <cell r="F2064">
            <v>42283</v>
          </cell>
          <cell r="G2064">
            <v>42879</v>
          </cell>
          <cell r="H2064">
            <v>7517.7514746271636</v>
          </cell>
          <cell r="I2064">
            <v>10086.620000000001</v>
          </cell>
        </row>
        <row r="2065">
          <cell r="C2065" t="str">
            <v>Homeowners</v>
          </cell>
          <cell r="E2065">
            <v>42031</v>
          </cell>
          <cell r="F2065">
            <v>42415</v>
          </cell>
          <cell r="G2065" t="str">
            <v>NA</v>
          </cell>
          <cell r="H2065">
            <v>81871.991888191158</v>
          </cell>
          <cell r="I2065" t="str">
            <v>NA</v>
          </cell>
        </row>
        <row r="2066">
          <cell r="C2066" t="str">
            <v>Homeowners</v>
          </cell>
          <cell r="E2066">
            <v>42032</v>
          </cell>
          <cell r="F2066">
            <v>42136</v>
          </cell>
          <cell r="G2066">
            <v>42562</v>
          </cell>
          <cell r="H2066">
            <v>10895.517743046807</v>
          </cell>
          <cell r="I2066">
            <v>14767.18</v>
          </cell>
        </row>
        <row r="2067">
          <cell r="C2067" t="str">
            <v>Homeowners</v>
          </cell>
          <cell r="E2067">
            <v>42033</v>
          </cell>
          <cell r="F2067">
            <v>42076</v>
          </cell>
          <cell r="G2067">
            <v>42103</v>
          </cell>
          <cell r="H2067">
            <v>2089.0411759547601</v>
          </cell>
          <cell r="I2067">
            <v>2089.04</v>
          </cell>
        </row>
        <row r="2068">
          <cell r="C2068" t="str">
            <v>Homeowners</v>
          </cell>
          <cell r="E2068">
            <v>42033</v>
          </cell>
          <cell r="F2068">
            <v>42151</v>
          </cell>
          <cell r="G2068">
            <v>42442</v>
          </cell>
          <cell r="H2068">
            <v>9863.1123300286126</v>
          </cell>
          <cell r="I2068">
            <v>12287.53</v>
          </cell>
        </row>
        <row r="2069">
          <cell r="C2069" t="str">
            <v>Homeowners</v>
          </cell>
          <cell r="E2069">
            <v>42011</v>
          </cell>
          <cell r="F2069">
            <v>42422</v>
          </cell>
          <cell r="G2069">
            <v>42611</v>
          </cell>
          <cell r="H2069">
            <v>5985.5882026352019</v>
          </cell>
          <cell r="I2069">
            <v>0</v>
          </cell>
        </row>
        <row r="2070">
          <cell r="C2070" t="str">
            <v>Homeowners</v>
          </cell>
          <cell r="E2070">
            <v>42018</v>
          </cell>
          <cell r="F2070">
            <v>42498</v>
          </cell>
          <cell r="G2070">
            <v>43065</v>
          </cell>
          <cell r="H2070">
            <v>4716.073650725868</v>
          </cell>
          <cell r="I2070">
            <v>0</v>
          </cell>
        </row>
        <row r="2071">
          <cell r="C2071" t="str">
            <v>Homeowners</v>
          </cell>
          <cell r="E2071">
            <v>42028</v>
          </cell>
          <cell r="F2071">
            <v>42130</v>
          </cell>
          <cell r="G2071">
            <v>43070</v>
          </cell>
          <cell r="H2071">
            <v>29583.787247754655</v>
          </cell>
          <cell r="I2071">
            <v>40959.4</v>
          </cell>
        </row>
        <row r="2072">
          <cell r="C2072" t="str">
            <v>Homeowners</v>
          </cell>
          <cell r="E2072">
            <v>42031</v>
          </cell>
          <cell r="F2072">
            <v>42631</v>
          </cell>
          <cell r="G2072" t="str">
            <v>NA</v>
          </cell>
          <cell r="H2072">
            <v>103092.61894154182</v>
          </cell>
          <cell r="I2072" t="str">
            <v>NA</v>
          </cell>
        </row>
        <row r="2073">
          <cell r="C2073" t="str">
            <v>Homeowners</v>
          </cell>
          <cell r="E2073">
            <v>42022</v>
          </cell>
          <cell r="F2073">
            <v>42167</v>
          </cell>
          <cell r="G2073">
            <v>42555</v>
          </cell>
          <cell r="H2073">
            <v>16821.76886651204</v>
          </cell>
          <cell r="I2073">
            <v>0</v>
          </cell>
        </row>
        <row r="2074">
          <cell r="C2074" t="str">
            <v>Homeowners</v>
          </cell>
          <cell r="E2074">
            <v>42008</v>
          </cell>
          <cell r="F2074">
            <v>42192</v>
          </cell>
          <cell r="G2074">
            <v>42557</v>
          </cell>
          <cell r="H2074">
            <v>103453.95942634679</v>
          </cell>
          <cell r="I2074">
            <v>134037.84</v>
          </cell>
        </row>
        <row r="2075">
          <cell r="C2075" t="str">
            <v>Homeowners</v>
          </cell>
          <cell r="E2075">
            <v>42032</v>
          </cell>
          <cell r="F2075">
            <v>42359</v>
          </cell>
          <cell r="G2075">
            <v>42929</v>
          </cell>
          <cell r="H2075">
            <v>160475.90331541246</v>
          </cell>
          <cell r="I2075">
            <v>207479.93</v>
          </cell>
        </row>
        <row r="2076">
          <cell r="C2076" t="str">
            <v>Homeowners</v>
          </cell>
          <cell r="E2076">
            <v>42031</v>
          </cell>
          <cell r="F2076">
            <v>43058</v>
          </cell>
          <cell r="G2076">
            <v>43655</v>
          </cell>
          <cell r="H2076">
            <v>71701.902951696989</v>
          </cell>
          <cell r="I2076">
            <v>130192.12</v>
          </cell>
        </row>
        <row r="2077">
          <cell r="C2077" t="str">
            <v>Homeowners</v>
          </cell>
          <cell r="E2077">
            <v>42022</v>
          </cell>
          <cell r="F2077">
            <v>42307</v>
          </cell>
          <cell r="G2077">
            <v>42652</v>
          </cell>
          <cell r="H2077">
            <v>22081.458294872227</v>
          </cell>
          <cell r="I2077">
            <v>25751.01</v>
          </cell>
        </row>
        <row r="2078">
          <cell r="C2078" t="str">
            <v>Homeowners</v>
          </cell>
          <cell r="E2078">
            <v>42008</v>
          </cell>
          <cell r="F2078">
            <v>42279</v>
          </cell>
          <cell r="G2078">
            <v>42780</v>
          </cell>
          <cell r="H2078">
            <v>26789.328853656127</v>
          </cell>
          <cell r="I2078">
            <v>40068.980000000003</v>
          </cell>
        </row>
        <row r="2079">
          <cell r="C2079" t="str">
            <v>Homeowners</v>
          </cell>
          <cell r="E2079">
            <v>42010</v>
          </cell>
          <cell r="F2079">
            <v>42162</v>
          </cell>
          <cell r="G2079">
            <v>42814</v>
          </cell>
          <cell r="H2079">
            <v>36107.047716778929</v>
          </cell>
          <cell r="I2079">
            <v>57312.33</v>
          </cell>
        </row>
        <row r="2080">
          <cell r="C2080" t="str">
            <v>Homeowners</v>
          </cell>
          <cell r="E2080">
            <v>42023</v>
          </cell>
          <cell r="F2080">
            <v>42132</v>
          </cell>
          <cell r="G2080">
            <v>42400</v>
          </cell>
          <cell r="H2080">
            <v>47569.012087342991</v>
          </cell>
          <cell r="I2080">
            <v>62439.85</v>
          </cell>
        </row>
        <row r="2081">
          <cell r="C2081" t="str">
            <v>Homeowners</v>
          </cell>
          <cell r="E2081">
            <v>42024</v>
          </cell>
          <cell r="F2081">
            <v>42128</v>
          </cell>
          <cell r="G2081">
            <v>42257</v>
          </cell>
          <cell r="H2081">
            <v>136612.64442914299</v>
          </cell>
          <cell r="I2081">
            <v>136612.64000000001</v>
          </cell>
        </row>
        <row r="2082">
          <cell r="C2082" t="str">
            <v>Homeowners</v>
          </cell>
          <cell r="E2082">
            <v>42034</v>
          </cell>
          <cell r="F2082">
            <v>42917</v>
          </cell>
          <cell r="G2082">
            <v>43756</v>
          </cell>
          <cell r="H2082">
            <v>65862.889749811351</v>
          </cell>
          <cell r="I2082">
            <v>97100.41</v>
          </cell>
        </row>
        <row r="2083">
          <cell r="C2083" t="str">
            <v>Homeowners</v>
          </cell>
          <cell r="E2083">
            <v>42035</v>
          </cell>
          <cell r="F2083">
            <v>42374</v>
          </cell>
          <cell r="G2083">
            <v>43897</v>
          </cell>
          <cell r="H2083">
            <v>70781.732955487387</v>
          </cell>
          <cell r="I2083">
            <v>139645.21</v>
          </cell>
        </row>
        <row r="2084">
          <cell r="C2084" t="str">
            <v>Homeowners</v>
          </cell>
          <cell r="E2084">
            <v>42029</v>
          </cell>
          <cell r="F2084">
            <v>42186</v>
          </cell>
          <cell r="G2084">
            <v>43753</v>
          </cell>
          <cell r="H2084">
            <v>35622.733560741697</v>
          </cell>
          <cell r="I2084">
            <v>56534.53</v>
          </cell>
        </row>
        <row r="2085">
          <cell r="C2085" t="str">
            <v>Homeowners</v>
          </cell>
          <cell r="E2085">
            <v>42028</v>
          </cell>
          <cell r="F2085">
            <v>42252</v>
          </cell>
          <cell r="G2085">
            <v>42401</v>
          </cell>
          <cell r="H2085">
            <v>34030.778163221556</v>
          </cell>
          <cell r="I2085">
            <v>42497.48</v>
          </cell>
        </row>
        <row r="2086">
          <cell r="C2086" t="str">
            <v>Homeowners</v>
          </cell>
          <cell r="E2086">
            <v>42035</v>
          </cell>
          <cell r="F2086">
            <v>42926</v>
          </cell>
          <cell r="G2086">
            <v>43056</v>
          </cell>
          <cell r="H2086">
            <v>44734.33237671142</v>
          </cell>
          <cell r="I2086">
            <v>66721.990000000005</v>
          </cell>
        </row>
        <row r="2087">
          <cell r="C2087" t="str">
            <v>Homeowners</v>
          </cell>
          <cell r="E2087">
            <v>42012</v>
          </cell>
          <cell r="F2087">
            <v>42187</v>
          </cell>
          <cell r="G2087">
            <v>42406</v>
          </cell>
          <cell r="H2087">
            <v>37105.643311485277</v>
          </cell>
          <cell r="I2087">
            <v>53855.360000000001</v>
          </cell>
        </row>
        <row r="2088">
          <cell r="C2088" t="str">
            <v>Homeowners</v>
          </cell>
          <cell r="E2088">
            <v>42039</v>
          </cell>
          <cell r="F2088">
            <v>42178</v>
          </cell>
          <cell r="G2088">
            <v>42239</v>
          </cell>
          <cell r="H2088">
            <v>91273.594782964705</v>
          </cell>
          <cell r="I2088">
            <v>91273.59</v>
          </cell>
        </row>
        <row r="2089">
          <cell r="C2089" t="str">
            <v>Homeowners</v>
          </cell>
          <cell r="E2089">
            <v>42048</v>
          </cell>
          <cell r="F2089">
            <v>42055</v>
          </cell>
          <cell r="G2089">
            <v>42483</v>
          </cell>
          <cell r="H2089">
            <v>5768.2342944387538</v>
          </cell>
          <cell r="I2089">
            <v>6974.2</v>
          </cell>
        </row>
        <row r="2090">
          <cell r="C2090" t="str">
            <v>Homeowners</v>
          </cell>
          <cell r="E2090">
            <v>42042</v>
          </cell>
          <cell r="F2090">
            <v>42434</v>
          </cell>
          <cell r="G2090">
            <v>42502</v>
          </cell>
          <cell r="H2090">
            <v>4152.6674324672404</v>
          </cell>
          <cell r="I2090">
            <v>5346.47</v>
          </cell>
        </row>
        <row r="2091">
          <cell r="C2091" t="str">
            <v>Homeowners</v>
          </cell>
          <cell r="E2091">
            <v>42061</v>
          </cell>
          <cell r="F2091">
            <v>42083</v>
          </cell>
          <cell r="G2091">
            <v>42550</v>
          </cell>
          <cell r="H2091">
            <v>6695.2677216519578</v>
          </cell>
          <cell r="I2091">
            <v>0</v>
          </cell>
        </row>
        <row r="2092">
          <cell r="C2092" t="str">
            <v>Homeowners</v>
          </cell>
          <cell r="E2092">
            <v>42062</v>
          </cell>
          <cell r="F2092">
            <v>42101</v>
          </cell>
          <cell r="G2092">
            <v>42365</v>
          </cell>
          <cell r="H2092">
            <v>40661.044272112798</v>
          </cell>
          <cell r="I2092">
            <v>40661.040000000001</v>
          </cell>
        </row>
        <row r="2093">
          <cell r="C2093" t="str">
            <v>Homeowners</v>
          </cell>
          <cell r="E2093">
            <v>42040</v>
          </cell>
          <cell r="F2093">
            <v>42123</v>
          </cell>
          <cell r="G2093">
            <v>42140</v>
          </cell>
          <cell r="H2093">
            <v>20683.4225366506</v>
          </cell>
          <cell r="I2093">
            <v>20683.419999999998</v>
          </cell>
        </row>
        <row r="2094">
          <cell r="C2094" t="str">
            <v>Homeowners</v>
          </cell>
          <cell r="E2094">
            <v>42063</v>
          </cell>
          <cell r="F2094">
            <v>42389</v>
          </cell>
          <cell r="G2094">
            <v>43403</v>
          </cell>
          <cell r="H2094">
            <v>27444.493682024331</v>
          </cell>
          <cell r="I2094">
            <v>83759.47</v>
          </cell>
        </row>
        <row r="2095">
          <cell r="C2095" t="str">
            <v>Homeowners</v>
          </cell>
          <cell r="E2095">
            <v>42053</v>
          </cell>
          <cell r="F2095">
            <v>42338</v>
          </cell>
          <cell r="G2095">
            <v>42817</v>
          </cell>
          <cell r="H2095">
            <v>111973.53452161764</v>
          </cell>
          <cell r="I2095">
            <v>0</v>
          </cell>
        </row>
        <row r="2096">
          <cell r="C2096" t="str">
            <v>Homeowners</v>
          </cell>
          <cell r="E2096">
            <v>42061</v>
          </cell>
          <cell r="F2096">
            <v>42485</v>
          </cell>
          <cell r="G2096">
            <v>43073</v>
          </cell>
          <cell r="H2096">
            <v>3228.1468294271085</v>
          </cell>
          <cell r="I2096">
            <v>4769.04</v>
          </cell>
        </row>
        <row r="2097">
          <cell r="C2097" t="str">
            <v>Homeowners</v>
          </cell>
          <cell r="E2097">
            <v>42057</v>
          </cell>
          <cell r="F2097">
            <v>42445</v>
          </cell>
          <cell r="G2097">
            <v>42703</v>
          </cell>
          <cell r="H2097">
            <v>87779.743741191036</v>
          </cell>
          <cell r="I2097">
            <v>116991.38</v>
          </cell>
        </row>
        <row r="2098">
          <cell r="C2098" t="str">
            <v>Homeowners</v>
          </cell>
          <cell r="E2098">
            <v>42055</v>
          </cell>
          <cell r="F2098">
            <v>42214</v>
          </cell>
          <cell r="G2098">
            <v>42397</v>
          </cell>
          <cell r="H2098">
            <v>133740.48844652367</v>
          </cell>
          <cell r="I2098">
            <v>165297.32</v>
          </cell>
        </row>
        <row r="2099">
          <cell r="C2099" t="str">
            <v>Homeowners</v>
          </cell>
          <cell r="E2099">
            <v>42059</v>
          </cell>
          <cell r="F2099">
            <v>42172</v>
          </cell>
          <cell r="G2099">
            <v>42182</v>
          </cell>
          <cell r="H2099">
            <v>31166.495451053001</v>
          </cell>
          <cell r="I2099">
            <v>31166.5</v>
          </cell>
        </row>
        <row r="2100">
          <cell r="C2100" t="str">
            <v>Homeowners</v>
          </cell>
          <cell r="E2100">
            <v>42062</v>
          </cell>
          <cell r="F2100">
            <v>42086</v>
          </cell>
          <cell r="G2100">
            <v>42382</v>
          </cell>
          <cell r="H2100">
            <v>73103.461362923801</v>
          </cell>
          <cell r="I2100">
            <v>92830.55</v>
          </cell>
        </row>
        <row r="2101">
          <cell r="C2101" t="str">
            <v>Homeowners</v>
          </cell>
          <cell r="E2101">
            <v>42061</v>
          </cell>
          <cell r="F2101">
            <v>42598</v>
          </cell>
          <cell r="G2101">
            <v>42784</v>
          </cell>
          <cell r="H2101">
            <v>34759.70560165256</v>
          </cell>
          <cell r="I2101">
            <v>0</v>
          </cell>
        </row>
        <row r="2102">
          <cell r="C2102" t="str">
            <v>Homeowners</v>
          </cell>
          <cell r="E2102">
            <v>42053</v>
          </cell>
          <cell r="F2102">
            <v>42559</v>
          </cell>
          <cell r="G2102">
            <v>43291</v>
          </cell>
          <cell r="H2102">
            <v>161458.0708422641</v>
          </cell>
          <cell r="I2102">
            <v>0</v>
          </cell>
        </row>
        <row r="2103">
          <cell r="C2103" t="str">
            <v>Homeowners</v>
          </cell>
          <cell r="E2103">
            <v>42040</v>
          </cell>
          <cell r="F2103">
            <v>42863</v>
          </cell>
          <cell r="G2103">
            <v>42864</v>
          </cell>
          <cell r="H2103">
            <v>36296.504454915972</v>
          </cell>
          <cell r="I2103">
            <v>51136.13</v>
          </cell>
        </row>
        <row r="2104">
          <cell r="C2104" t="str">
            <v>Homeowners</v>
          </cell>
          <cell r="E2104">
            <v>42048</v>
          </cell>
          <cell r="F2104">
            <v>42114</v>
          </cell>
          <cell r="G2104">
            <v>42194</v>
          </cell>
          <cell r="H2104">
            <v>86796.431290561799</v>
          </cell>
          <cell r="I2104">
            <v>86796.43</v>
          </cell>
        </row>
        <row r="2105">
          <cell r="C2105" t="str">
            <v>Homeowners</v>
          </cell>
          <cell r="E2105">
            <v>42062</v>
          </cell>
          <cell r="F2105">
            <v>42063</v>
          </cell>
          <cell r="G2105">
            <v>42341</v>
          </cell>
          <cell r="H2105">
            <v>6415.7746297334797</v>
          </cell>
          <cell r="I2105">
            <v>6415.77</v>
          </cell>
        </row>
        <row r="2106">
          <cell r="C2106" t="str">
            <v>Homeowners</v>
          </cell>
          <cell r="E2106">
            <v>42049</v>
          </cell>
          <cell r="F2106">
            <v>42148</v>
          </cell>
          <cell r="G2106">
            <v>42216</v>
          </cell>
          <cell r="H2106">
            <v>37708.839974987801</v>
          </cell>
          <cell r="I2106">
            <v>37708.839999999997</v>
          </cell>
        </row>
        <row r="2107">
          <cell r="C2107" t="str">
            <v>Homeowners</v>
          </cell>
          <cell r="E2107">
            <v>42042</v>
          </cell>
          <cell r="F2107">
            <v>42329</v>
          </cell>
          <cell r="G2107">
            <v>43047</v>
          </cell>
          <cell r="H2107">
            <v>16395.144231139457</v>
          </cell>
          <cell r="I2107">
            <v>21186.21</v>
          </cell>
        </row>
        <row r="2108">
          <cell r="C2108" t="str">
            <v>Homeowners</v>
          </cell>
          <cell r="E2108">
            <v>42042</v>
          </cell>
          <cell r="F2108">
            <v>42335</v>
          </cell>
          <cell r="G2108">
            <v>42370</v>
          </cell>
          <cell r="H2108">
            <v>31009.07883221639</v>
          </cell>
          <cell r="I2108">
            <v>35368.6</v>
          </cell>
        </row>
        <row r="2109">
          <cell r="C2109" t="str">
            <v>Homeowners</v>
          </cell>
          <cell r="E2109">
            <v>42061</v>
          </cell>
          <cell r="F2109">
            <v>42153</v>
          </cell>
          <cell r="G2109">
            <v>43146</v>
          </cell>
          <cell r="H2109">
            <v>17547.136076101491</v>
          </cell>
          <cell r="I2109">
            <v>19678.39</v>
          </cell>
        </row>
        <row r="2110">
          <cell r="C2110" t="str">
            <v>Homeowners</v>
          </cell>
          <cell r="E2110">
            <v>42060</v>
          </cell>
          <cell r="F2110">
            <v>42531</v>
          </cell>
          <cell r="G2110">
            <v>43174</v>
          </cell>
          <cell r="H2110">
            <v>61083.312814306169</v>
          </cell>
          <cell r="I2110">
            <v>59591.14</v>
          </cell>
        </row>
        <row r="2111">
          <cell r="C2111" t="str">
            <v>Homeowners</v>
          </cell>
          <cell r="E2111">
            <v>42044</v>
          </cell>
          <cell r="F2111">
            <v>42144</v>
          </cell>
          <cell r="G2111">
            <v>42453</v>
          </cell>
          <cell r="H2111">
            <v>36962.349947205737</v>
          </cell>
          <cell r="I2111">
            <v>49811.45</v>
          </cell>
        </row>
        <row r="2112">
          <cell r="C2112" t="str">
            <v>Homeowners</v>
          </cell>
          <cell r="E2112">
            <v>42039</v>
          </cell>
          <cell r="F2112">
            <v>42412</v>
          </cell>
          <cell r="G2112">
            <v>42603</v>
          </cell>
          <cell r="H2112">
            <v>48292.275328856362</v>
          </cell>
          <cell r="I2112">
            <v>57539.35</v>
          </cell>
        </row>
        <row r="2113">
          <cell r="C2113" t="str">
            <v>Homeowners</v>
          </cell>
          <cell r="E2113">
            <v>42049</v>
          </cell>
          <cell r="F2113">
            <v>42219</v>
          </cell>
          <cell r="G2113">
            <v>42268</v>
          </cell>
          <cell r="H2113">
            <v>10449.4465594714</v>
          </cell>
          <cell r="I2113">
            <v>10449.450000000001</v>
          </cell>
        </row>
        <row r="2114">
          <cell r="C2114" t="str">
            <v>Homeowners</v>
          </cell>
          <cell r="E2114">
            <v>42048</v>
          </cell>
          <cell r="F2114">
            <v>42062</v>
          </cell>
          <cell r="G2114">
            <v>42288</v>
          </cell>
          <cell r="H2114">
            <v>29335.9415733522</v>
          </cell>
          <cell r="I2114">
            <v>29335.94</v>
          </cell>
        </row>
        <row r="2115">
          <cell r="C2115" t="str">
            <v>Homeowners</v>
          </cell>
          <cell r="E2115">
            <v>42045</v>
          </cell>
          <cell r="F2115">
            <v>42053</v>
          </cell>
          <cell r="G2115">
            <v>43650</v>
          </cell>
          <cell r="H2115">
            <v>14363.221333167352</v>
          </cell>
          <cell r="I2115">
            <v>31075.53</v>
          </cell>
        </row>
        <row r="2116">
          <cell r="C2116" t="str">
            <v>Homeowners</v>
          </cell>
          <cell r="E2116">
            <v>42045</v>
          </cell>
          <cell r="F2116">
            <v>42133</v>
          </cell>
          <cell r="G2116">
            <v>42803</v>
          </cell>
          <cell r="H2116">
            <v>57207.957382120345</v>
          </cell>
          <cell r="I2116">
            <v>74140.89</v>
          </cell>
        </row>
        <row r="2117">
          <cell r="C2117" t="str">
            <v>Homeowners</v>
          </cell>
          <cell r="E2117">
            <v>42063</v>
          </cell>
          <cell r="F2117">
            <v>42173</v>
          </cell>
          <cell r="G2117">
            <v>42401</v>
          </cell>
          <cell r="H2117">
            <v>18947.788557192482</v>
          </cell>
          <cell r="I2117">
            <v>26362.19</v>
          </cell>
        </row>
        <row r="2118">
          <cell r="C2118" t="str">
            <v>Homeowners</v>
          </cell>
          <cell r="E2118">
            <v>42056</v>
          </cell>
          <cell r="F2118">
            <v>42216</v>
          </cell>
          <cell r="G2118">
            <v>42619</v>
          </cell>
          <cell r="H2118">
            <v>3861.7480676401078</v>
          </cell>
          <cell r="I2118">
            <v>0</v>
          </cell>
        </row>
        <row r="2119">
          <cell r="C2119" t="str">
            <v>Homeowners</v>
          </cell>
          <cell r="E2119">
            <v>42060</v>
          </cell>
          <cell r="F2119">
            <v>42110</v>
          </cell>
          <cell r="G2119">
            <v>43076</v>
          </cell>
          <cell r="H2119">
            <v>7995.0489590896905</v>
          </cell>
          <cell r="I2119">
            <v>11082.17</v>
          </cell>
        </row>
        <row r="2120">
          <cell r="C2120" t="str">
            <v>Homeowners</v>
          </cell>
          <cell r="E2120">
            <v>42039</v>
          </cell>
          <cell r="F2120">
            <v>42379</v>
          </cell>
          <cell r="G2120">
            <v>43408</v>
          </cell>
          <cell r="H2120">
            <v>32858.236211698168</v>
          </cell>
          <cell r="I2120">
            <v>66624.929999999993</v>
          </cell>
        </row>
        <row r="2121">
          <cell r="C2121" t="str">
            <v>Homeowners</v>
          </cell>
          <cell r="E2121">
            <v>42045</v>
          </cell>
          <cell r="F2121">
            <v>43566</v>
          </cell>
          <cell r="G2121" t="str">
            <v>NA</v>
          </cell>
          <cell r="H2121">
            <v>88443.252994469905</v>
          </cell>
          <cell r="I2121" t="str">
            <v>NA</v>
          </cell>
        </row>
        <row r="2122">
          <cell r="C2122" t="str">
            <v>Homeowners</v>
          </cell>
          <cell r="E2122">
            <v>42062</v>
          </cell>
          <cell r="F2122">
            <v>42178</v>
          </cell>
          <cell r="G2122">
            <v>42355</v>
          </cell>
          <cell r="H2122">
            <v>73161.455141947299</v>
          </cell>
          <cell r="I2122">
            <v>73161.460000000006</v>
          </cell>
        </row>
        <row r="2123">
          <cell r="C2123" t="str">
            <v>Homeowners</v>
          </cell>
          <cell r="E2123">
            <v>42051</v>
          </cell>
          <cell r="F2123">
            <v>42196</v>
          </cell>
          <cell r="G2123">
            <v>42412</v>
          </cell>
          <cell r="H2123">
            <v>38273.752781837022</v>
          </cell>
          <cell r="I2123">
            <v>46521.9</v>
          </cell>
        </row>
        <row r="2124">
          <cell r="C2124" t="str">
            <v>Homeowners</v>
          </cell>
          <cell r="E2124">
            <v>42061</v>
          </cell>
          <cell r="F2124">
            <v>42522</v>
          </cell>
          <cell r="G2124">
            <v>42793</v>
          </cell>
          <cell r="H2124">
            <v>68916.608647839777</v>
          </cell>
          <cell r="I2124">
            <v>95612.33</v>
          </cell>
        </row>
        <row r="2125">
          <cell r="C2125" t="str">
            <v>Homeowners</v>
          </cell>
          <cell r="E2125">
            <v>42058</v>
          </cell>
          <cell r="F2125">
            <v>42458</v>
          </cell>
          <cell r="G2125">
            <v>42567</v>
          </cell>
          <cell r="H2125">
            <v>45749.642993385307</v>
          </cell>
          <cell r="I2125">
            <v>56340.77</v>
          </cell>
        </row>
        <row r="2126">
          <cell r="C2126" t="str">
            <v>Homeowners</v>
          </cell>
          <cell r="E2126">
            <v>42050</v>
          </cell>
          <cell r="F2126">
            <v>42845</v>
          </cell>
          <cell r="G2126">
            <v>43597</v>
          </cell>
          <cell r="H2126">
            <v>12213.645025935099</v>
          </cell>
          <cell r="I2126">
            <v>33609.19</v>
          </cell>
        </row>
        <row r="2127">
          <cell r="C2127" t="str">
            <v>Homeowners</v>
          </cell>
          <cell r="E2127">
            <v>42038</v>
          </cell>
          <cell r="F2127">
            <v>42073</v>
          </cell>
          <cell r="G2127">
            <v>42098</v>
          </cell>
          <cell r="H2127">
            <v>32888.0416074108</v>
          </cell>
          <cell r="I2127">
            <v>32888.04</v>
          </cell>
        </row>
        <row r="2128">
          <cell r="C2128" t="str">
            <v>Homeowners</v>
          </cell>
          <cell r="E2128">
            <v>42040</v>
          </cell>
          <cell r="F2128">
            <v>42315</v>
          </cell>
          <cell r="G2128">
            <v>42684</v>
          </cell>
          <cell r="H2128">
            <v>57323.011054374263</v>
          </cell>
          <cell r="I2128">
            <v>0</v>
          </cell>
        </row>
        <row r="2129">
          <cell r="C2129" t="str">
            <v>Homeowners</v>
          </cell>
          <cell r="E2129">
            <v>42037</v>
          </cell>
          <cell r="F2129">
            <v>42440</v>
          </cell>
          <cell r="G2129">
            <v>43017</v>
          </cell>
          <cell r="H2129">
            <v>16646.763833487825</v>
          </cell>
          <cell r="I2129">
            <v>24878.86</v>
          </cell>
        </row>
        <row r="2130">
          <cell r="C2130" t="str">
            <v>Homeowners</v>
          </cell>
          <cell r="E2130">
            <v>42043</v>
          </cell>
          <cell r="F2130">
            <v>42322</v>
          </cell>
          <cell r="G2130">
            <v>42531</v>
          </cell>
          <cell r="H2130">
            <v>34474.938879203371</v>
          </cell>
          <cell r="I2130">
            <v>49369.59</v>
          </cell>
        </row>
        <row r="2131">
          <cell r="C2131" t="str">
            <v>Homeowners</v>
          </cell>
          <cell r="E2131">
            <v>42084</v>
          </cell>
          <cell r="F2131">
            <v>42245</v>
          </cell>
          <cell r="G2131">
            <v>42776</v>
          </cell>
          <cell r="H2131">
            <v>167152.95278447066</v>
          </cell>
          <cell r="I2131">
            <v>210151.57</v>
          </cell>
        </row>
        <row r="2132">
          <cell r="C2132" t="str">
            <v>Homeowners</v>
          </cell>
          <cell r="E2132">
            <v>42079</v>
          </cell>
          <cell r="F2132">
            <v>42475</v>
          </cell>
          <cell r="G2132">
            <v>43315</v>
          </cell>
          <cell r="H2132">
            <v>18668.275733861508</v>
          </cell>
          <cell r="I2132">
            <v>35700.11</v>
          </cell>
        </row>
        <row r="2133">
          <cell r="C2133" t="str">
            <v>Homeowners</v>
          </cell>
          <cell r="E2133">
            <v>42074</v>
          </cell>
          <cell r="F2133">
            <v>42200</v>
          </cell>
          <cell r="G2133">
            <v>42209</v>
          </cell>
          <cell r="H2133">
            <v>386.65991236791098</v>
          </cell>
          <cell r="I2133">
            <v>386.66</v>
          </cell>
        </row>
        <row r="2134">
          <cell r="C2134" t="str">
            <v>Homeowners</v>
          </cell>
          <cell r="E2134">
            <v>42093</v>
          </cell>
          <cell r="F2134">
            <v>42138</v>
          </cell>
          <cell r="G2134">
            <v>42152</v>
          </cell>
          <cell r="H2134">
            <v>23596.240421962098</v>
          </cell>
          <cell r="I2134">
            <v>23596.240000000002</v>
          </cell>
        </row>
        <row r="2135">
          <cell r="C2135" t="str">
            <v>Homeowners</v>
          </cell>
          <cell r="E2135">
            <v>42085</v>
          </cell>
          <cell r="F2135">
            <v>42178</v>
          </cell>
          <cell r="G2135">
            <v>42880</v>
          </cell>
          <cell r="H2135">
            <v>10425.172831796792</v>
          </cell>
          <cell r="I2135">
            <v>13993.08</v>
          </cell>
        </row>
        <row r="2136">
          <cell r="C2136" t="str">
            <v>Homeowners</v>
          </cell>
          <cell r="E2136">
            <v>42076</v>
          </cell>
          <cell r="F2136">
            <v>42125</v>
          </cell>
          <cell r="G2136">
            <v>42129</v>
          </cell>
          <cell r="H2136">
            <v>623.72031700963498</v>
          </cell>
          <cell r="I2136">
            <v>623.72</v>
          </cell>
        </row>
        <row r="2137">
          <cell r="C2137" t="str">
            <v>Homeowners</v>
          </cell>
          <cell r="E2137">
            <v>42090</v>
          </cell>
          <cell r="F2137">
            <v>42228</v>
          </cell>
          <cell r="G2137">
            <v>42232</v>
          </cell>
          <cell r="H2137">
            <v>4337.2682733886804</v>
          </cell>
          <cell r="I2137">
            <v>4337.2700000000004</v>
          </cell>
        </row>
        <row r="2138">
          <cell r="C2138" t="str">
            <v>Homeowners</v>
          </cell>
          <cell r="E2138">
            <v>42068</v>
          </cell>
          <cell r="F2138">
            <v>42106</v>
          </cell>
          <cell r="G2138">
            <v>42336</v>
          </cell>
          <cell r="H2138">
            <v>14886.6680540364</v>
          </cell>
          <cell r="I2138">
            <v>14886.67</v>
          </cell>
        </row>
        <row r="2139">
          <cell r="C2139" t="str">
            <v>Homeowners</v>
          </cell>
          <cell r="E2139">
            <v>42071</v>
          </cell>
          <cell r="F2139">
            <v>42298</v>
          </cell>
          <cell r="G2139">
            <v>42314</v>
          </cell>
          <cell r="H2139">
            <v>24158.8511339701</v>
          </cell>
          <cell r="I2139">
            <v>24158.85</v>
          </cell>
        </row>
        <row r="2140">
          <cell r="C2140" t="str">
            <v>Homeowners</v>
          </cell>
          <cell r="E2140">
            <v>42084</v>
          </cell>
          <cell r="F2140">
            <v>42142</v>
          </cell>
          <cell r="G2140">
            <v>42433</v>
          </cell>
          <cell r="H2140">
            <v>92057.662608174054</v>
          </cell>
          <cell r="I2140">
            <v>127596.25</v>
          </cell>
        </row>
        <row r="2141">
          <cell r="C2141" t="str">
            <v>Homeowners</v>
          </cell>
          <cell r="E2141">
            <v>42064</v>
          </cell>
          <cell r="F2141">
            <v>42218</v>
          </cell>
          <cell r="G2141">
            <v>42294</v>
          </cell>
          <cell r="H2141">
            <v>25865.7131207278</v>
          </cell>
          <cell r="I2141">
            <v>25865.71</v>
          </cell>
        </row>
        <row r="2142">
          <cell r="C2142" t="str">
            <v>Homeowners</v>
          </cell>
          <cell r="E2142">
            <v>42077</v>
          </cell>
          <cell r="F2142">
            <v>42470</v>
          </cell>
          <cell r="G2142">
            <v>42966</v>
          </cell>
          <cell r="H2142">
            <v>14003.427116326804</v>
          </cell>
          <cell r="I2142">
            <v>21778.76</v>
          </cell>
        </row>
        <row r="2143">
          <cell r="C2143" t="str">
            <v>Homeowners</v>
          </cell>
          <cell r="E2143">
            <v>42075</v>
          </cell>
          <cell r="F2143">
            <v>42079</v>
          </cell>
          <cell r="G2143">
            <v>42115</v>
          </cell>
          <cell r="H2143">
            <v>81429.406173871394</v>
          </cell>
          <cell r="I2143">
            <v>81429.41</v>
          </cell>
        </row>
        <row r="2144">
          <cell r="C2144" t="str">
            <v>Homeowners</v>
          </cell>
          <cell r="E2144">
            <v>42080</v>
          </cell>
          <cell r="F2144">
            <v>42255</v>
          </cell>
          <cell r="G2144">
            <v>42396</v>
          </cell>
          <cell r="H2144">
            <v>78322.590309975261</v>
          </cell>
          <cell r="I2144">
            <v>105490.52</v>
          </cell>
        </row>
        <row r="2145">
          <cell r="C2145" t="str">
            <v>Homeowners</v>
          </cell>
          <cell r="E2145">
            <v>42074</v>
          </cell>
          <cell r="F2145">
            <v>42204</v>
          </cell>
          <cell r="G2145">
            <v>42510</v>
          </cell>
          <cell r="H2145">
            <v>190942.20056110952</v>
          </cell>
          <cell r="I2145">
            <v>0</v>
          </cell>
        </row>
        <row r="2146">
          <cell r="C2146" t="str">
            <v>Homeowners</v>
          </cell>
          <cell r="E2146">
            <v>42069</v>
          </cell>
          <cell r="F2146">
            <v>42219</v>
          </cell>
          <cell r="G2146">
            <v>42422</v>
          </cell>
          <cell r="H2146">
            <v>20859.501344638455</v>
          </cell>
          <cell r="I2146">
            <v>24563.78</v>
          </cell>
        </row>
        <row r="2147">
          <cell r="C2147" t="str">
            <v>Homeowners</v>
          </cell>
          <cell r="E2147">
            <v>42066</v>
          </cell>
          <cell r="F2147">
            <v>42240</v>
          </cell>
          <cell r="G2147">
            <v>42804</v>
          </cell>
          <cell r="H2147">
            <v>60496.499548594948</v>
          </cell>
          <cell r="I2147">
            <v>83507.33</v>
          </cell>
        </row>
        <row r="2148">
          <cell r="C2148" t="str">
            <v>Homeowners</v>
          </cell>
          <cell r="E2148">
            <v>42084</v>
          </cell>
          <cell r="F2148">
            <v>42163</v>
          </cell>
          <cell r="G2148">
            <v>42316</v>
          </cell>
          <cell r="H2148">
            <v>241598.35542164699</v>
          </cell>
          <cell r="I2148">
            <v>241598.36</v>
          </cell>
        </row>
        <row r="2149">
          <cell r="C2149" t="str">
            <v>Homeowners</v>
          </cell>
          <cell r="E2149">
            <v>42073</v>
          </cell>
          <cell r="F2149">
            <v>42103</v>
          </cell>
          <cell r="G2149">
            <v>42322</v>
          </cell>
          <cell r="H2149">
            <v>45244.482543786296</v>
          </cell>
          <cell r="I2149">
            <v>45244.480000000003</v>
          </cell>
        </row>
        <row r="2150">
          <cell r="C2150" t="str">
            <v>Homeowners</v>
          </cell>
          <cell r="E2150">
            <v>42085</v>
          </cell>
          <cell r="F2150">
            <v>42626</v>
          </cell>
          <cell r="G2150">
            <v>42750</v>
          </cell>
          <cell r="H2150">
            <v>7593.3481531344223</v>
          </cell>
          <cell r="I2150">
            <v>10690.67</v>
          </cell>
        </row>
        <row r="2151">
          <cell r="C2151" t="str">
            <v>Homeowners</v>
          </cell>
          <cell r="E2151">
            <v>42093</v>
          </cell>
          <cell r="F2151">
            <v>42406</v>
          </cell>
          <cell r="G2151">
            <v>43553</v>
          </cell>
          <cell r="H2151">
            <v>23932.877718230171</v>
          </cell>
          <cell r="I2151">
            <v>48822.01</v>
          </cell>
        </row>
        <row r="2152">
          <cell r="C2152" t="str">
            <v>Homeowners</v>
          </cell>
          <cell r="E2152">
            <v>42092</v>
          </cell>
          <cell r="F2152">
            <v>42211</v>
          </cell>
          <cell r="G2152">
            <v>43249</v>
          </cell>
          <cell r="H2152">
            <v>87148.186802181532</v>
          </cell>
          <cell r="I2152">
            <v>0</v>
          </cell>
        </row>
        <row r="2153">
          <cell r="C2153" t="str">
            <v>Homeowners</v>
          </cell>
          <cell r="E2153">
            <v>42089</v>
          </cell>
          <cell r="F2153">
            <v>42277</v>
          </cell>
          <cell r="G2153">
            <v>42926</v>
          </cell>
          <cell r="H2153">
            <v>70336.721582421436</v>
          </cell>
          <cell r="I2153">
            <v>93416.57</v>
          </cell>
        </row>
        <row r="2154">
          <cell r="C2154" t="str">
            <v>Homeowners</v>
          </cell>
          <cell r="E2154">
            <v>42078</v>
          </cell>
          <cell r="F2154">
            <v>42817</v>
          </cell>
          <cell r="G2154">
            <v>43903</v>
          </cell>
          <cell r="H2154">
            <v>13527.490000748681</v>
          </cell>
          <cell r="I2154">
            <v>26756.57</v>
          </cell>
        </row>
        <row r="2155">
          <cell r="C2155" t="str">
            <v>Homeowners</v>
          </cell>
          <cell r="E2155">
            <v>42073</v>
          </cell>
          <cell r="F2155">
            <v>42679</v>
          </cell>
          <cell r="G2155">
            <v>42927</v>
          </cell>
          <cell r="H2155">
            <v>33325.58951284198</v>
          </cell>
          <cell r="I2155">
            <v>47685.45</v>
          </cell>
        </row>
        <row r="2156">
          <cell r="C2156" t="str">
            <v>Homeowners</v>
          </cell>
          <cell r="E2156">
            <v>42077</v>
          </cell>
          <cell r="F2156">
            <v>42136</v>
          </cell>
          <cell r="G2156">
            <v>42365</v>
          </cell>
          <cell r="H2156">
            <v>977.71010502980198</v>
          </cell>
          <cell r="I2156">
            <v>977.71</v>
          </cell>
        </row>
        <row r="2157">
          <cell r="C2157" t="str">
            <v>Homeowners</v>
          </cell>
          <cell r="E2157">
            <v>42084</v>
          </cell>
          <cell r="F2157">
            <v>42430</v>
          </cell>
          <cell r="G2157">
            <v>42448</v>
          </cell>
          <cell r="H2157">
            <v>64369.203149739369</v>
          </cell>
          <cell r="I2157">
            <v>79198.81</v>
          </cell>
        </row>
        <row r="2158">
          <cell r="C2158" t="str">
            <v>Homeowners</v>
          </cell>
          <cell r="E2158">
            <v>42071</v>
          </cell>
          <cell r="F2158">
            <v>42147</v>
          </cell>
          <cell r="G2158">
            <v>43581</v>
          </cell>
          <cell r="H2158">
            <v>106812.31043896219</v>
          </cell>
          <cell r="I2158">
            <v>173241.26</v>
          </cell>
        </row>
        <row r="2159">
          <cell r="C2159" t="str">
            <v>Homeowners</v>
          </cell>
          <cell r="E2159">
            <v>42090</v>
          </cell>
          <cell r="F2159">
            <v>42122</v>
          </cell>
          <cell r="G2159">
            <v>42163</v>
          </cell>
          <cell r="H2159">
            <v>64399.394510643098</v>
          </cell>
          <cell r="I2159">
            <v>64399.39</v>
          </cell>
        </row>
        <row r="2160">
          <cell r="C2160" t="str">
            <v>Homeowners</v>
          </cell>
          <cell r="E2160">
            <v>42066</v>
          </cell>
          <cell r="F2160">
            <v>42071</v>
          </cell>
          <cell r="G2160">
            <v>42113</v>
          </cell>
          <cell r="H2160">
            <v>45513.709540682001</v>
          </cell>
          <cell r="I2160">
            <v>45513.71</v>
          </cell>
        </row>
        <row r="2161">
          <cell r="C2161" t="str">
            <v>Homeowners</v>
          </cell>
          <cell r="E2161">
            <v>42075</v>
          </cell>
          <cell r="F2161">
            <v>42432</v>
          </cell>
          <cell r="G2161">
            <v>43283</v>
          </cell>
          <cell r="H2161">
            <v>9011.4810485275284</v>
          </cell>
          <cell r="I2161">
            <v>14325.03</v>
          </cell>
        </row>
        <row r="2162">
          <cell r="C2162" t="str">
            <v>Homeowners</v>
          </cell>
          <cell r="E2162">
            <v>42087</v>
          </cell>
          <cell r="F2162">
            <v>42309</v>
          </cell>
          <cell r="G2162">
            <v>44052</v>
          </cell>
          <cell r="H2162">
            <v>11551.413969995736</v>
          </cell>
          <cell r="I2162">
            <v>31292.77</v>
          </cell>
        </row>
        <row r="2163">
          <cell r="C2163" t="str">
            <v>Homeowners</v>
          </cell>
          <cell r="E2163">
            <v>42078</v>
          </cell>
          <cell r="F2163">
            <v>42192</v>
          </cell>
          <cell r="G2163">
            <v>43341</v>
          </cell>
          <cell r="H2163">
            <v>67694.81423964788</v>
          </cell>
          <cell r="I2163">
            <v>0</v>
          </cell>
        </row>
        <row r="2164">
          <cell r="C2164" t="str">
            <v>Homeowners</v>
          </cell>
          <cell r="E2164">
            <v>42079</v>
          </cell>
          <cell r="F2164">
            <v>42282</v>
          </cell>
          <cell r="G2164">
            <v>43784</v>
          </cell>
          <cell r="H2164">
            <v>20872.666136228909</v>
          </cell>
          <cell r="I2164">
            <v>40440.07</v>
          </cell>
        </row>
        <row r="2165">
          <cell r="C2165" t="str">
            <v>Homeowners</v>
          </cell>
          <cell r="E2165">
            <v>42083</v>
          </cell>
          <cell r="F2165">
            <v>42159</v>
          </cell>
          <cell r="G2165">
            <v>42266</v>
          </cell>
          <cell r="H2165">
            <v>166486.85184161799</v>
          </cell>
          <cell r="I2165">
            <v>166486.85</v>
          </cell>
        </row>
        <row r="2166">
          <cell r="C2166" t="str">
            <v>Homeowners</v>
          </cell>
          <cell r="E2166">
            <v>42092</v>
          </cell>
          <cell r="F2166">
            <v>42134</v>
          </cell>
          <cell r="G2166">
            <v>42582</v>
          </cell>
          <cell r="H2166">
            <v>123745.29847909158</v>
          </cell>
          <cell r="I2166">
            <v>186437.44</v>
          </cell>
        </row>
        <row r="2167">
          <cell r="C2167" t="str">
            <v>Homeowners</v>
          </cell>
          <cell r="E2167">
            <v>42086</v>
          </cell>
          <cell r="F2167">
            <v>42238</v>
          </cell>
          <cell r="G2167">
            <v>43450</v>
          </cell>
          <cell r="H2167">
            <v>149040.06306925011</v>
          </cell>
          <cell r="I2167">
            <v>187009.63</v>
          </cell>
        </row>
        <row r="2168">
          <cell r="C2168" t="str">
            <v>Homeowners</v>
          </cell>
          <cell r="E2168">
            <v>42083</v>
          </cell>
          <cell r="F2168">
            <v>42371</v>
          </cell>
          <cell r="G2168">
            <v>43975</v>
          </cell>
          <cell r="H2168">
            <v>34276.706154332132</v>
          </cell>
          <cell r="I2168">
            <v>69615.839999999997</v>
          </cell>
        </row>
        <row r="2169">
          <cell r="C2169" t="str">
            <v>Homeowners</v>
          </cell>
          <cell r="E2169">
            <v>42073</v>
          </cell>
          <cell r="F2169">
            <v>42124</v>
          </cell>
          <cell r="G2169">
            <v>42292</v>
          </cell>
          <cell r="H2169">
            <v>53543.318026034802</v>
          </cell>
          <cell r="I2169">
            <v>53543.32</v>
          </cell>
        </row>
        <row r="2170">
          <cell r="C2170" t="str">
            <v>Homeowners</v>
          </cell>
          <cell r="E2170">
            <v>42077</v>
          </cell>
          <cell r="F2170">
            <v>42706</v>
          </cell>
          <cell r="G2170">
            <v>43104</v>
          </cell>
          <cell r="H2170">
            <v>39293.021394642223</v>
          </cell>
          <cell r="I2170">
            <v>102211.79</v>
          </cell>
        </row>
        <row r="2171">
          <cell r="C2171" t="str">
            <v>Homeowners</v>
          </cell>
          <cell r="E2171">
            <v>42083</v>
          </cell>
          <cell r="F2171">
            <v>42396</v>
          </cell>
          <cell r="G2171">
            <v>42437</v>
          </cell>
          <cell r="H2171">
            <v>90752.709862510688</v>
          </cell>
          <cell r="I2171">
            <v>119331.53</v>
          </cell>
        </row>
        <row r="2172">
          <cell r="C2172" t="str">
            <v>Homeowners</v>
          </cell>
          <cell r="E2172">
            <v>42082</v>
          </cell>
          <cell r="F2172">
            <v>42201</v>
          </cell>
          <cell r="G2172">
            <v>42452</v>
          </cell>
          <cell r="H2172">
            <v>61060.243265073041</v>
          </cell>
          <cell r="I2172">
            <v>79514.37</v>
          </cell>
        </row>
        <row r="2173">
          <cell r="C2173" t="str">
            <v>Homeowners</v>
          </cell>
          <cell r="E2173">
            <v>42070</v>
          </cell>
          <cell r="F2173">
            <v>42172</v>
          </cell>
          <cell r="G2173">
            <v>43342</v>
          </cell>
          <cell r="H2173">
            <v>147853.41081361339</v>
          </cell>
          <cell r="I2173">
            <v>0</v>
          </cell>
        </row>
        <row r="2174">
          <cell r="C2174" t="str">
            <v>Homeowners</v>
          </cell>
          <cell r="E2174">
            <v>42088</v>
          </cell>
          <cell r="F2174">
            <v>42361</v>
          </cell>
          <cell r="G2174">
            <v>42503</v>
          </cell>
          <cell r="H2174">
            <v>78699.484970857768</v>
          </cell>
          <cell r="I2174">
            <v>0</v>
          </cell>
        </row>
        <row r="2175">
          <cell r="C2175" t="str">
            <v>Homeowners</v>
          </cell>
          <cell r="E2175">
            <v>42082</v>
          </cell>
          <cell r="F2175">
            <v>42359</v>
          </cell>
          <cell r="G2175">
            <v>43055</v>
          </cell>
          <cell r="H2175">
            <v>104826.46480110372</v>
          </cell>
          <cell r="I2175">
            <v>148474.31</v>
          </cell>
        </row>
        <row r="2176">
          <cell r="C2176" t="str">
            <v>Homeowners</v>
          </cell>
          <cell r="E2176">
            <v>42090</v>
          </cell>
          <cell r="F2176">
            <v>42205</v>
          </cell>
          <cell r="G2176">
            <v>42525</v>
          </cell>
          <cell r="H2176">
            <v>1373.2415086361029</v>
          </cell>
          <cell r="I2176">
            <v>1915.55</v>
          </cell>
        </row>
        <row r="2177">
          <cell r="C2177" t="str">
            <v>Homeowners</v>
          </cell>
          <cell r="E2177">
            <v>42081</v>
          </cell>
          <cell r="F2177">
            <v>42154</v>
          </cell>
          <cell r="G2177">
            <v>43015</v>
          </cell>
          <cell r="H2177">
            <v>27985.790978266814</v>
          </cell>
          <cell r="I2177">
            <v>0</v>
          </cell>
        </row>
        <row r="2178">
          <cell r="C2178" t="str">
            <v>Homeowners</v>
          </cell>
          <cell r="E2178">
            <v>42093</v>
          </cell>
          <cell r="F2178">
            <v>42448</v>
          </cell>
          <cell r="G2178">
            <v>42625</v>
          </cell>
          <cell r="H2178">
            <v>15577.430577474292</v>
          </cell>
          <cell r="I2178">
            <v>0</v>
          </cell>
        </row>
        <row r="2179">
          <cell r="C2179" t="str">
            <v>Homeowners</v>
          </cell>
          <cell r="E2179">
            <v>42089</v>
          </cell>
          <cell r="F2179">
            <v>42442</v>
          </cell>
          <cell r="G2179">
            <v>42753</v>
          </cell>
          <cell r="H2179">
            <v>3448.8848698927918</v>
          </cell>
          <cell r="I2179">
            <v>5071.95</v>
          </cell>
        </row>
        <row r="2180">
          <cell r="C2180" t="str">
            <v>Homeowners</v>
          </cell>
          <cell r="E2180">
            <v>42075</v>
          </cell>
          <cell r="F2180">
            <v>42144</v>
          </cell>
          <cell r="G2180">
            <v>42869</v>
          </cell>
          <cell r="H2180">
            <v>38174.603193608062</v>
          </cell>
          <cell r="I2180">
            <v>50394.65</v>
          </cell>
        </row>
        <row r="2181">
          <cell r="C2181" t="str">
            <v>Homeowners</v>
          </cell>
          <cell r="E2181">
            <v>42090</v>
          </cell>
          <cell r="F2181">
            <v>42358</v>
          </cell>
          <cell r="G2181">
            <v>42739</v>
          </cell>
          <cell r="H2181">
            <v>89146.628268784698</v>
          </cell>
          <cell r="I2181">
            <v>122734.47</v>
          </cell>
        </row>
        <row r="2182">
          <cell r="C2182" t="str">
            <v>Homeowners</v>
          </cell>
          <cell r="E2182">
            <v>42070</v>
          </cell>
          <cell r="F2182">
            <v>42193</v>
          </cell>
          <cell r="G2182">
            <v>42664</v>
          </cell>
          <cell r="H2182">
            <v>8559.8520742437959</v>
          </cell>
          <cell r="I2182">
            <v>12017.08</v>
          </cell>
        </row>
        <row r="2183">
          <cell r="C2183" t="str">
            <v>Homeowners</v>
          </cell>
          <cell r="E2183">
            <v>42080</v>
          </cell>
          <cell r="F2183">
            <v>42189</v>
          </cell>
          <cell r="G2183">
            <v>42885</v>
          </cell>
          <cell r="H2183">
            <v>5882.6218451551513</v>
          </cell>
          <cell r="I2183">
            <v>0</v>
          </cell>
        </row>
        <row r="2184">
          <cell r="C2184" t="str">
            <v>Homeowners</v>
          </cell>
          <cell r="E2184">
            <v>42098</v>
          </cell>
          <cell r="F2184">
            <v>42328</v>
          </cell>
          <cell r="G2184">
            <v>43196</v>
          </cell>
          <cell r="H2184">
            <v>12985.780794188895</v>
          </cell>
          <cell r="I2184">
            <v>0</v>
          </cell>
        </row>
        <row r="2185">
          <cell r="C2185" t="str">
            <v>Homeowners</v>
          </cell>
          <cell r="E2185">
            <v>42118</v>
          </cell>
          <cell r="F2185">
            <v>42421</v>
          </cell>
          <cell r="G2185" t="str">
            <v>NA</v>
          </cell>
          <cell r="H2185">
            <v>3228.4478255750082</v>
          </cell>
          <cell r="I2185" t="str">
            <v>NA</v>
          </cell>
        </row>
        <row r="2186">
          <cell r="C2186" t="str">
            <v>Homeowners</v>
          </cell>
          <cell r="E2186">
            <v>42115</v>
          </cell>
          <cell r="F2186">
            <v>42355</v>
          </cell>
          <cell r="G2186">
            <v>42408</v>
          </cell>
          <cell r="H2186">
            <v>4749.179133558072</v>
          </cell>
          <cell r="I2186">
            <v>6226.31</v>
          </cell>
        </row>
        <row r="2187">
          <cell r="C2187" t="str">
            <v>Homeowners</v>
          </cell>
          <cell r="E2187">
            <v>42120</v>
          </cell>
          <cell r="F2187">
            <v>42406</v>
          </cell>
          <cell r="G2187">
            <v>42793</v>
          </cell>
          <cell r="H2187">
            <v>79456.42884703695</v>
          </cell>
          <cell r="I2187">
            <v>106223.39</v>
          </cell>
        </row>
        <row r="2188">
          <cell r="C2188" t="str">
            <v>Homeowners</v>
          </cell>
          <cell r="E2188">
            <v>42108</v>
          </cell>
          <cell r="F2188">
            <v>42154</v>
          </cell>
          <cell r="G2188">
            <v>42267</v>
          </cell>
          <cell r="H2188">
            <v>65122.415711898699</v>
          </cell>
          <cell r="I2188">
            <v>65122.42</v>
          </cell>
        </row>
        <row r="2189">
          <cell r="C2189" t="str">
            <v>Homeowners</v>
          </cell>
          <cell r="E2189">
            <v>42122</v>
          </cell>
          <cell r="F2189">
            <v>42396</v>
          </cell>
          <cell r="G2189">
            <v>42705</v>
          </cell>
          <cell r="H2189">
            <v>19524.080135959808</v>
          </cell>
          <cell r="I2189">
            <v>24316.92</v>
          </cell>
        </row>
        <row r="2190">
          <cell r="C2190" t="str">
            <v>Homeowners</v>
          </cell>
          <cell r="E2190">
            <v>42097</v>
          </cell>
          <cell r="F2190">
            <v>42172</v>
          </cell>
          <cell r="G2190">
            <v>42316</v>
          </cell>
          <cell r="H2190">
            <v>1922.9975357209701</v>
          </cell>
          <cell r="I2190">
            <v>1923</v>
          </cell>
        </row>
        <row r="2191">
          <cell r="C2191" t="str">
            <v>Homeowners</v>
          </cell>
          <cell r="E2191">
            <v>42121</v>
          </cell>
          <cell r="F2191">
            <v>42131</v>
          </cell>
          <cell r="G2191">
            <v>42134</v>
          </cell>
          <cell r="H2191">
            <v>33785.543704882301</v>
          </cell>
          <cell r="I2191">
            <v>33785.54</v>
          </cell>
        </row>
        <row r="2192">
          <cell r="C2192" t="str">
            <v>Homeowners</v>
          </cell>
          <cell r="E2192">
            <v>42110</v>
          </cell>
          <cell r="F2192">
            <v>42337</v>
          </cell>
          <cell r="G2192">
            <v>43201</v>
          </cell>
          <cell r="H2192">
            <v>132736.01707586946</v>
          </cell>
          <cell r="I2192">
            <v>141876.54999999999</v>
          </cell>
        </row>
        <row r="2193">
          <cell r="C2193" t="str">
            <v>Homeowners</v>
          </cell>
          <cell r="E2193">
            <v>42108</v>
          </cell>
          <cell r="F2193">
            <v>42124</v>
          </cell>
          <cell r="G2193">
            <v>42237</v>
          </cell>
          <cell r="H2193">
            <v>79304.605631750106</v>
          </cell>
          <cell r="I2193">
            <v>79304.61</v>
          </cell>
        </row>
        <row r="2194">
          <cell r="C2194" t="str">
            <v>Homeowners</v>
          </cell>
          <cell r="E2194">
            <v>42109</v>
          </cell>
          <cell r="F2194">
            <v>42179</v>
          </cell>
          <cell r="G2194" t="str">
            <v>NA</v>
          </cell>
          <cell r="H2194">
            <v>35560.536956363459</v>
          </cell>
          <cell r="I2194" t="str">
            <v>NA</v>
          </cell>
        </row>
        <row r="2195">
          <cell r="C2195" t="str">
            <v>Homeowners</v>
          </cell>
          <cell r="E2195">
            <v>42114</v>
          </cell>
          <cell r="F2195">
            <v>42153</v>
          </cell>
          <cell r="G2195">
            <v>42742</v>
          </cell>
          <cell r="H2195">
            <v>138396.44765724256</v>
          </cell>
          <cell r="I2195">
            <v>182554.42</v>
          </cell>
        </row>
        <row r="2196">
          <cell r="C2196" t="str">
            <v>Homeowners</v>
          </cell>
          <cell r="E2196">
            <v>42119</v>
          </cell>
          <cell r="F2196">
            <v>42345</v>
          </cell>
          <cell r="G2196">
            <v>42635</v>
          </cell>
          <cell r="H2196">
            <v>15396.741360205013</v>
          </cell>
          <cell r="I2196">
            <v>20131.18</v>
          </cell>
        </row>
        <row r="2197">
          <cell r="C2197" t="str">
            <v>Homeowners</v>
          </cell>
          <cell r="E2197">
            <v>42113</v>
          </cell>
          <cell r="F2197">
            <v>42318</v>
          </cell>
          <cell r="G2197">
            <v>43107</v>
          </cell>
          <cell r="H2197">
            <v>58105.116629327458</v>
          </cell>
          <cell r="I2197">
            <v>143052.82</v>
          </cell>
        </row>
        <row r="2198">
          <cell r="C2198" t="str">
            <v>Homeowners</v>
          </cell>
          <cell r="E2198">
            <v>42097</v>
          </cell>
          <cell r="F2198">
            <v>42105</v>
          </cell>
          <cell r="G2198">
            <v>42122</v>
          </cell>
          <cell r="H2198">
            <v>42438.415593029596</v>
          </cell>
          <cell r="I2198">
            <v>42438.42</v>
          </cell>
        </row>
        <row r="2199">
          <cell r="C2199" t="str">
            <v>Homeowners</v>
          </cell>
          <cell r="E2199">
            <v>42114</v>
          </cell>
          <cell r="F2199">
            <v>42166</v>
          </cell>
          <cell r="G2199">
            <v>42198</v>
          </cell>
          <cell r="H2199">
            <v>13188.5431868043</v>
          </cell>
          <cell r="I2199">
            <v>13188.54</v>
          </cell>
        </row>
        <row r="2200">
          <cell r="C2200" t="str">
            <v>Homeowners</v>
          </cell>
          <cell r="E2200">
            <v>42117</v>
          </cell>
          <cell r="F2200">
            <v>42131</v>
          </cell>
          <cell r="G2200">
            <v>42596</v>
          </cell>
          <cell r="H2200">
            <v>36972.619523929534</v>
          </cell>
          <cell r="I2200">
            <v>47767.55</v>
          </cell>
        </row>
        <row r="2201">
          <cell r="C2201" t="str">
            <v>Homeowners</v>
          </cell>
          <cell r="E2201">
            <v>42101</v>
          </cell>
          <cell r="F2201">
            <v>42230</v>
          </cell>
          <cell r="G2201">
            <v>43107</v>
          </cell>
          <cell r="H2201">
            <v>68590.998325691908</v>
          </cell>
          <cell r="I2201">
            <v>96185.78</v>
          </cell>
        </row>
        <row r="2202">
          <cell r="C2202" t="str">
            <v>Homeowners</v>
          </cell>
          <cell r="E2202">
            <v>42108</v>
          </cell>
          <cell r="F2202">
            <v>42530</v>
          </cell>
          <cell r="G2202">
            <v>42683</v>
          </cell>
          <cell r="H2202">
            <v>28108.083908587309</v>
          </cell>
          <cell r="I2202">
            <v>34285.57</v>
          </cell>
        </row>
        <row r="2203">
          <cell r="C2203" t="str">
            <v>Homeowners</v>
          </cell>
          <cell r="E2203">
            <v>42103</v>
          </cell>
          <cell r="F2203">
            <v>42196</v>
          </cell>
          <cell r="G2203">
            <v>42271</v>
          </cell>
          <cell r="H2203">
            <v>120752.68701391399</v>
          </cell>
          <cell r="I2203">
            <v>120752.69</v>
          </cell>
        </row>
        <row r="2204">
          <cell r="C2204" t="str">
            <v>Homeowners</v>
          </cell>
          <cell r="E2204">
            <v>42119</v>
          </cell>
          <cell r="F2204">
            <v>42226</v>
          </cell>
          <cell r="G2204">
            <v>42352</v>
          </cell>
          <cell r="H2204">
            <v>7739.3082591569901</v>
          </cell>
          <cell r="I2204">
            <v>7739.31</v>
          </cell>
        </row>
        <row r="2205">
          <cell r="C2205" t="str">
            <v>Homeowners</v>
          </cell>
          <cell r="E2205">
            <v>42114</v>
          </cell>
          <cell r="F2205">
            <v>42124</v>
          </cell>
          <cell r="G2205">
            <v>42980</v>
          </cell>
          <cell r="H2205">
            <v>17784.748336901801</v>
          </cell>
          <cell r="I2205">
            <v>24494.68</v>
          </cell>
        </row>
        <row r="2206">
          <cell r="C2206" t="str">
            <v>Homeowners</v>
          </cell>
          <cell r="E2206">
            <v>42117</v>
          </cell>
          <cell r="F2206">
            <v>42448</v>
          </cell>
          <cell r="G2206">
            <v>42658</v>
          </cell>
          <cell r="H2206">
            <v>5684.3679338096954</v>
          </cell>
          <cell r="I2206">
            <v>6854.3</v>
          </cell>
        </row>
        <row r="2207">
          <cell r="C2207" t="str">
            <v>Homeowners</v>
          </cell>
          <cell r="E2207">
            <v>42107</v>
          </cell>
          <cell r="F2207">
            <v>42258</v>
          </cell>
          <cell r="G2207">
            <v>42377</v>
          </cell>
          <cell r="H2207">
            <v>7790.0294474825014</v>
          </cell>
          <cell r="I2207">
            <v>10716.38</v>
          </cell>
        </row>
        <row r="2208">
          <cell r="C2208" t="str">
            <v>Homeowners</v>
          </cell>
          <cell r="E2208">
            <v>42119</v>
          </cell>
          <cell r="F2208">
            <v>42411</v>
          </cell>
          <cell r="G2208">
            <v>42668</v>
          </cell>
          <cell r="H2208">
            <v>106639.95728179488</v>
          </cell>
          <cell r="I2208">
            <v>0</v>
          </cell>
        </row>
        <row r="2209">
          <cell r="C2209" t="str">
            <v>Homeowners</v>
          </cell>
          <cell r="E2209">
            <v>42116</v>
          </cell>
          <cell r="F2209">
            <v>42301</v>
          </cell>
          <cell r="G2209">
            <v>43026</v>
          </cell>
          <cell r="H2209">
            <v>61436.636149801139</v>
          </cell>
          <cell r="I2209">
            <v>0</v>
          </cell>
        </row>
        <row r="2210">
          <cell r="C2210" t="str">
            <v>Homeowners</v>
          </cell>
          <cell r="E2210">
            <v>42110</v>
          </cell>
          <cell r="F2210">
            <v>42335</v>
          </cell>
          <cell r="G2210">
            <v>42440</v>
          </cell>
          <cell r="H2210">
            <v>6448.8615828068396</v>
          </cell>
          <cell r="I2210">
            <v>8490.1200000000008</v>
          </cell>
        </row>
        <row r="2211">
          <cell r="C2211" t="str">
            <v>Homeowners</v>
          </cell>
          <cell r="E2211">
            <v>42122</v>
          </cell>
          <cell r="F2211">
            <v>42229</v>
          </cell>
          <cell r="G2211">
            <v>42247</v>
          </cell>
          <cell r="H2211">
            <v>13364.6052591506</v>
          </cell>
          <cell r="I2211">
            <v>13364.61</v>
          </cell>
        </row>
        <row r="2212">
          <cell r="C2212" t="str">
            <v>Homeowners</v>
          </cell>
          <cell r="E2212">
            <v>42108</v>
          </cell>
          <cell r="F2212">
            <v>42304</v>
          </cell>
          <cell r="G2212">
            <v>42414</v>
          </cell>
          <cell r="H2212">
            <v>87436.878005870618</v>
          </cell>
          <cell r="I2212">
            <v>114851.46</v>
          </cell>
        </row>
        <row r="2213">
          <cell r="C2213" t="str">
            <v>Homeowners</v>
          </cell>
          <cell r="E2213">
            <v>42099</v>
          </cell>
          <cell r="F2213">
            <v>42130</v>
          </cell>
          <cell r="G2213">
            <v>42227</v>
          </cell>
          <cell r="H2213">
            <v>30939.9816011804</v>
          </cell>
          <cell r="I2213">
            <v>30939.98</v>
          </cell>
        </row>
        <row r="2214">
          <cell r="C2214" t="str">
            <v>Homeowners</v>
          </cell>
          <cell r="E2214">
            <v>42106</v>
          </cell>
          <cell r="F2214">
            <v>42123</v>
          </cell>
          <cell r="G2214">
            <v>42329</v>
          </cell>
          <cell r="H2214">
            <v>12223.5482981529</v>
          </cell>
          <cell r="I2214">
            <v>12223.55</v>
          </cell>
        </row>
        <row r="2215">
          <cell r="C2215" t="str">
            <v>Homeowners</v>
          </cell>
          <cell r="E2215">
            <v>42095</v>
          </cell>
          <cell r="F2215">
            <v>42122</v>
          </cell>
          <cell r="G2215">
            <v>42557</v>
          </cell>
          <cell r="H2215">
            <v>46054.10153320551</v>
          </cell>
          <cell r="I2215">
            <v>58609.93</v>
          </cell>
        </row>
        <row r="2216">
          <cell r="C2216" t="str">
            <v>Homeowners</v>
          </cell>
          <cell r="E2216">
            <v>42123</v>
          </cell>
          <cell r="F2216">
            <v>42301</v>
          </cell>
          <cell r="G2216">
            <v>43545</v>
          </cell>
          <cell r="H2216">
            <v>34095.775869427052</v>
          </cell>
          <cell r="I2216">
            <v>53497.87</v>
          </cell>
        </row>
        <row r="2217">
          <cell r="C2217" t="str">
            <v>Homeowners</v>
          </cell>
          <cell r="E2217">
            <v>42124</v>
          </cell>
          <cell r="F2217">
            <v>42506</v>
          </cell>
          <cell r="G2217">
            <v>43131</v>
          </cell>
          <cell r="H2217">
            <v>47094.469229693044</v>
          </cell>
          <cell r="I2217">
            <v>107575.24</v>
          </cell>
        </row>
        <row r="2218">
          <cell r="C2218" t="str">
            <v>Homeowners</v>
          </cell>
          <cell r="E2218">
            <v>42108</v>
          </cell>
          <cell r="F2218">
            <v>42124</v>
          </cell>
          <cell r="G2218">
            <v>42520</v>
          </cell>
          <cell r="H2218">
            <v>3734.631230392612</v>
          </cell>
          <cell r="I2218">
            <v>0</v>
          </cell>
        </row>
        <row r="2219">
          <cell r="C2219" t="str">
            <v>Homeowners</v>
          </cell>
          <cell r="E2219">
            <v>42112</v>
          </cell>
          <cell r="F2219">
            <v>42120</v>
          </cell>
          <cell r="G2219">
            <v>42700</v>
          </cell>
          <cell r="H2219">
            <v>266389.46269296209</v>
          </cell>
          <cell r="I2219">
            <v>373207.6</v>
          </cell>
        </row>
        <row r="2220">
          <cell r="C2220" t="str">
            <v>Homeowners</v>
          </cell>
          <cell r="E2220">
            <v>42108</v>
          </cell>
          <cell r="F2220">
            <v>42503</v>
          </cell>
          <cell r="G2220">
            <v>44040</v>
          </cell>
          <cell r="H2220">
            <v>2677.7856665542527</v>
          </cell>
          <cell r="I2220">
            <v>5068.47</v>
          </cell>
        </row>
        <row r="2221">
          <cell r="C2221" t="str">
            <v>Homeowners</v>
          </cell>
          <cell r="E2221">
            <v>42108</v>
          </cell>
          <cell r="F2221">
            <v>42202</v>
          </cell>
          <cell r="G2221">
            <v>42806</v>
          </cell>
          <cell r="H2221">
            <v>26572.919849280672</v>
          </cell>
          <cell r="I2221">
            <v>0</v>
          </cell>
        </row>
        <row r="2222">
          <cell r="C2222" t="str">
            <v>Homeowners</v>
          </cell>
          <cell r="E2222">
            <v>42114</v>
          </cell>
          <cell r="F2222">
            <v>42647</v>
          </cell>
          <cell r="G2222">
            <v>42701</v>
          </cell>
          <cell r="H2222">
            <v>27594.206282495947</v>
          </cell>
          <cell r="I2222">
            <v>0</v>
          </cell>
        </row>
        <row r="2223">
          <cell r="C2223" t="str">
            <v>Homeowners</v>
          </cell>
          <cell r="E2223">
            <v>42096</v>
          </cell>
          <cell r="F2223">
            <v>42136</v>
          </cell>
          <cell r="G2223">
            <v>42348</v>
          </cell>
          <cell r="H2223">
            <v>114284.955613866</v>
          </cell>
          <cell r="I2223">
            <v>114284.96</v>
          </cell>
        </row>
        <row r="2224">
          <cell r="C2224" t="str">
            <v>Homeowners</v>
          </cell>
          <cell r="E2224">
            <v>42118</v>
          </cell>
          <cell r="F2224">
            <v>42510</v>
          </cell>
          <cell r="G2224">
            <v>42943</v>
          </cell>
          <cell r="H2224">
            <v>68913.515515512787</v>
          </cell>
          <cell r="I2224">
            <v>0</v>
          </cell>
        </row>
        <row r="2225">
          <cell r="C2225" t="str">
            <v>Homeowners</v>
          </cell>
          <cell r="E2225">
            <v>42117</v>
          </cell>
          <cell r="F2225">
            <v>42385</v>
          </cell>
          <cell r="G2225">
            <v>42837</v>
          </cell>
          <cell r="H2225">
            <v>34877.549929975612</v>
          </cell>
          <cell r="I2225">
            <v>51745.07</v>
          </cell>
        </row>
        <row r="2226">
          <cell r="C2226" t="str">
            <v>Homeowners</v>
          </cell>
          <cell r="E2226">
            <v>42095</v>
          </cell>
          <cell r="F2226">
            <v>42103</v>
          </cell>
          <cell r="G2226">
            <v>42141</v>
          </cell>
          <cell r="H2226">
            <v>2009.90436738066</v>
          </cell>
          <cell r="I2226">
            <v>2009.9</v>
          </cell>
        </row>
        <row r="2227">
          <cell r="C2227" t="str">
            <v>Homeowners</v>
          </cell>
          <cell r="E2227">
            <v>42122</v>
          </cell>
          <cell r="F2227">
            <v>43098</v>
          </cell>
          <cell r="G2227">
            <v>43402</v>
          </cell>
          <cell r="H2227">
            <v>28974.03976956167</v>
          </cell>
          <cell r="I2227">
            <v>46767.31</v>
          </cell>
        </row>
        <row r="2228">
          <cell r="C2228" t="str">
            <v>Homeowners</v>
          </cell>
          <cell r="E2228">
            <v>42112</v>
          </cell>
          <cell r="F2228">
            <v>42653</v>
          </cell>
          <cell r="G2228">
            <v>43196</v>
          </cell>
          <cell r="H2228">
            <v>30905.257664607874</v>
          </cell>
          <cell r="I2228">
            <v>0</v>
          </cell>
        </row>
        <row r="2229">
          <cell r="C2229" t="str">
            <v>Homeowners</v>
          </cell>
          <cell r="E2229">
            <v>42106</v>
          </cell>
          <cell r="F2229">
            <v>42202</v>
          </cell>
          <cell r="G2229">
            <v>43361</v>
          </cell>
          <cell r="H2229">
            <v>38822.608188843187</v>
          </cell>
          <cell r="I2229">
            <v>64680.29</v>
          </cell>
        </row>
        <row r="2230">
          <cell r="C2230" t="str">
            <v>Homeowners</v>
          </cell>
          <cell r="E2230">
            <v>42122</v>
          </cell>
          <cell r="F2230">
            <v>42224</v>
          </cell>
          <cell r="G2230">
            <v>43420</v>
          </cell>
          <cell r="H2230">
            <v>6184.3016807822714</v>
          </cell>
          <cell r="I2230">
            <v>0</v>
          </cell>
        </row>
        <row r="2231">
          <cell r="C2231" t="str">
            <v>Homeowners</v>
          </cell>
          <cell r="E2231">
            <v>42109</v>
          </cell>
          <cell r="F2231">
            <v>42267</v>
          </cell>
          <cell r="G2231">
            <v>42515</v>
          </cell>
          <cell r="H2231">
            <v>30387.19475074195</v>
          </cell>
          <cell r="I2231">
            <v>43737.18</v>
          </cell>
        </row>
        <row r="2232">
          <cell r="C2232" t="str">
            <v>Homeowners</v>
          </cell>
          <cell r="E2232">
            <v>42110</v>
          </cell>
          <cell r="F2232">
            <v>42180</v>
          </cell>
          <cell r="G2232">
            <v>42323</v>
          </cell>
          <cell r="H2232">
            <v>54778.873519147499</v>
          </cell>
          <cell r="I2232">
            <v>54778.87</v>
          </cell>
        </row>
        <row r="2233">
          <cell r="C2233" t="str">
            <v>Homeowners</v>
          </cell>
          <cell r="E2233">
            <v>42107</v>
          </cell>
          <cell r="F2233">
            <v>42263</v>
          </cell>
          <cell r="G2233">
            <v>42273</v>
          </cell>
          <cell r="H2233">
            <v>37045.805141028301</v>
          </cell>
          <cell r="I2233">
            <v>37045.81</v>
          </cell>
        </row>
        <row r="2234">
          <cell r="C2234" t="str">
            <v>Homeowners</v>
          </cell>
          <cell r="E2234">
            <v>42105</v>
          </cell>
          <cell r="F2234">
            <v>42126</v>
          </cell>
          <cell r="G2234">
            <v>42184</v>
          </cell>
          <cell r="H2234">
            <v>9680.4584535866798</v>
          </cell>
          <cell r="I2234">
            <v>9680.4599999999991</v>
          </cell>
        </row>
        <row r="2235">
          <cell r="C2235" t="str">
            <v>Homeowners</v>
          </cell>
          <cell r="E2235">
            <v>42115</v>
          </cell>
          <cell r="F2235">
            <v>42446</v>
          </cell>
          <cell r="G2235">
            <v>43082</v>
          </cell>
          <cell r="H2235">
            <v>48833.37883911001</v>
          </cell>
          <cell r="I2235">
            <v>70540.66</v>
          </cell>
        </row>
        <row r="2236">
          <cell r="C2236" t="str">
            <v>Homeowners</v>
          </cell>
          <cell r="E2236">
            <v>42120</v>
          </cell>
          <cell r="F2236">
            <v>42215</v>
          </cell>
          <cell r="G2236">
            <v>42258</v>
          </cell>
          <cell r="H2236">
            <v>104470.13188742699</v>
          </cell>
          <cell r="I2236">
            <v>104470.13</v>
          </cell>
        </row>
        <row r="2237">
          <cell r="C2237" t="str">
            <v>Homeowners</v>
          </cell>
          <cell r="E2237">
            <v>42114</v>
          </cell>
          <cell r="F2237">
            <v>42388</v>
          </cell>
          <cell r="G2237">
            <v>42856</v>
          </cell>
          <cell r="H2237">
            <v>17558.660652088209</v>
          </cell>
          <cell r="I2237">
            <v>26387.63</v>
          </cell>
        </row>
        <row r="2238">
          <cell r="C2238" t="str">
            <v>Homeowners</v>
          </cell>
          <cell r="E2238">
            <v>42141</v>
          </cell>
          <cell r="F2238">
            <v>42504</v>
          </cell>
          <cell r="G2238">
            <v>42892</v>
          </cell>
          <cell r="H2238">
            <v>22101.18485537764</v>
          </cell>
          <cell r="I2238">
            <v>0</v>
          </cell>
        </row>
        <row r="2239">
          <cell r="C2239" t="str">
            <v>Homeowners</v>
          </cell>
          <cell r="E2239">
            <v>42151</v>
          </cell>
          <cell r="F2239">
            <v>42335</v>
          </cell>
          <cell r="G2239">
            <v>43533</v>
          </cell>
          <cell r="H2239">
            <v>12834.65914225013</v>
          </cell>
          <cell r="I2239">
            <v>62220.71</v>
          </cell>
        </row>
        <row r="2240">
          <cell r="C2240" t="str">
            <v>Homeowners</v>
          </cell>
          <cell r="E2240">
            <v>42136</v>
          </cell>
          <cell r="F2240">
            <v>42214</v>
          </cell>
          <cell r="G2240">
            <v>42887</v>
          </cell>
          <cell r="H2240">
            <v>30824.230848500527</v>
          </cell>
          <cell r="I2240">
            <v>42678.87</v>
          </cell>
        </row>
        <row r="2241">
          <cell r="C2241" t="str">
            <v>Homeowners</v>
          </cell>
          <cell r="E2241">
            <v>42138</v>
          </cell>
          <cell r="F2241">
            <v>42610</v>
          </cell>
          <cell r="G2241">
            <v>42986</v>
          </cell>
          <cell r="H2241">
            <v>48650.131020576569</v>
          </cell>
          <cell r="I2241">
            <v>73837.94</v>
          </cell>
        </row>
        <row r="2242">
          <cell r="C2242" t="str">
            <v>Homeowners</v>
          </cell>
          <cell r="E2242">
            <v>42128</v>
          </cell>
          <cell r="F2242">
            <v>42282</v>
          </cell>
          <cell r="G2242">
            <v>42650</v>
          </cell>
          <cell r="H2242">
            <v>39075.688657813815</v>
          </cell>
          <cell r="I2242">
            <v>46269.35</v>
          </cell>
        </row>
        <row r="2243">
          <cell r="C2243" t="str">
            <v>Homeowners</v>
          </cell>
          <cell r="E2243">
            <v>42126</v>
          </cell>
          <cell r="F2243">
            <v>42318</v>
          </cell>
          <cell r="G2243">
            <v>42406</v>
          </cell>
          <cell r="H2243">
            <v>13025.065022955343</v>
          </cell>
          <cell r="I2243">
            <v>15840.63</v>
          </cell>
        </row>
        <row r="2244">
          <cell r="C2244" t="str">
            <v>Homeowners</v>
          </cell>
          <cell r="E2244">
            <v>42136</v>
          </cell>
          <cell r="F2244">
            <v>42202</v>
          </cell>
          <cell r="G2244">
            <v>42466</v>
          </cell>
          <cell r="H2244">
            <v>40400.23088201767</v>
          </cell>
          <cell r="I2244">
            <v>53056.27</v>
          </cell>
        </row>
        <row r="2245">
          <cell r="C2245" t="str">
            <v>Homeowners</v>
          </cell>
          <cell r="E2245">
            <v>42152</v>
          </cell>
          <cell r="F2245">
            <v>42366</v>
          </cell>
          <cell r="G2245">
            <v>42814</v>
          </cell>
          <cell r="H2245">
            <v>7707.7881202937479</v>
          </cell>
          <cell r="I2245">
            <v>10430.200000000001</v>
          </cell>
        </row>
        <row r="2246">
          <cell r="C2246" t="str">
            <v>Homeowners</v>
          </cell>
          <cell r="E2246">
            <v>42154</v>
          </cell>
          <cell r="F2246">
            <v>42226</v>
          </cell>
          <cell r="G2246">
            <v>42288</v>
          </cell>
          <cell r="H2246">
            <v>53446.583113780303</v>
          </cell>
          <cell r="I2246">
            <v>53446.58</v>
          </cell>
        </row>
        <row r="2247">
          <cell r="C2247" t="str">
            <v>Homeowners</v>
          </cell>
          <cell r="E2247">
            <v>42131</v>
          </cell>
          <cell r="F2247">
            <v>42135</v>
          </cell>
          <cell r="G2247">
            <v>42207</v>
          </cell>
          <cell r="H2247">
            <v>165714.675341102</v>
          </cell>
          <cell r="I2247">
            <v>165714.68</v>
          </cell>
        </row>
        <row r="2248">
          <cell r="C2248" t="str">
            <v>Homeowners</v>
          </cell>
          <cell r="E2248">
            <v>42143</v>
          </cell>
          <cell r="F2248">
            <v>42191</v>
          </cell>
          <cell r="G2248">
            <v>42865</v>
          </cell>
          <cell r="H2248">
            <v>15120.174641009758</v>
          </cell>
          <cell r="I2248">
            <v>20851.169999999998</v>
          </cell>
        </row>
        <row r="2249">
          <cell r="C2249" t="str">
            <v>Homeowners</v>
          </cell>
          <cell r="E2249">
            <v>42150</v>
          </cell>
          <cell r="F2249">
            <v>42216</v>
          </cell>
          <cell r="G2249">
            <v>42424</v>
          </cell>
          <cell r="H2249">
            <v>17790.638725364057</v>
          </cell>
          <cell r="I2249">
            <v>22381.75</v>
          </cell>
        </row>
        <row r="2250">
          <cell r="C2250" t="str">
            <v>Homeowners</v>
          </cell>
          <cell r="E2250">
            <v>42125</v>
          </cell>
          <cell r="F2250">
            <v>42243</v>
          </cell>
          <cell r="G2250">
            <v>43078</v>
          </cell>
          <cell r="H2250">
            <v>16624.443928697063</v>
          </cell>
          <cell r="I2250">
            <v>25662.28</v>
          </cell>
        </row>
        <row r="2251">
          <cell r="C2251" t="str">
            <v>Homeowners</v>
          </cell>
          <cell r="E2251">
            <v>42154</v>
          </cell>
          <cell r="F2251">
            <v>42378</v>
          </cell>
          <cell r="G2251">
            <v>42415</v>
          </cell>
          <cell r="H2251">
            <v>77510.196195752811</v>
          </cell>
          <cell r="I2251">
            <v>110143.72</v>
          </cell>
        </row>
        <row r="2252">
          <cell r="C2252" t="str">
            <v>Homeowners</v>
          </cell>
          <cell r="E2252">
            <v>42137</v>
          </cell>
          <cell r="F2252">
            <v>42256</v>
          </cell>
          <cell r="G2252">
            <v>42875</v>
          </cell>
          <cell r="H2252">
            <v>66527.106128320389</v>
          </cell>
          <cell r="I2252">
            <v>93990.26</v>
          </cell>
        </row>
        <row r="2253">
          <cell r="C2253" t="str">
            <v>Homeowners</v>
          </cell>
          <cell r="E2253">
            <v>42140</v>
          </cell>
          <cell r="F2253">
            <v>42448</v>
          </cell>
          <cell r="G2253">
            <v>42482</v>
          </cell>
          <cell r="H2253">
            <v>86248.968174322363</v>
          </cell>
          <cell r="I2253">
            <v>98382.64</v>
          </cell>
        </row>
        <row r="2254">
          <cell r="C2254" t="str">
            <v>Homeowners</v>
          </cell>
          <cell r="E2254">
            <v>42133</v>
          </cell>
          <cell r="F2254">
            <v>42215</v>
          </cell>
          <cell r="G2254">
            <v>42466</v>
          </cell>
          <cell r="H2254">
            <v>47588.841699904006</v>
          </cell>
          <cell r="I2254">
            <v>60565.599999999999</v>
          </cell>
        </row>
        <row r="2255">
          <cell r="C2255" t="str">
            <v>Homeowners</v>
          </cell>
          <cell r="E2255">
            <v>42152</v>
          </cell>
          <cell r="F2255">
            <v>42306</v>
          </cell>
          <cell r="G2255">
            <v>42637</v>
          </cell>
          <cell r="H2255">
            <v>67085.944399438929</v>
          </cell>
          <cell r="I2255">
            <v>93581.74</v>
          </cell>
        </row>
        <row r="2256">
          <cell r="C2256" t="str">
            <v>Homeowners</v>
          </cell>
          <cell r="E2256">
            <v>42125</v>
          </cell>
          <cell r="F2256">
            <v>42187</v>
          </cell>
          <cell r="G2256">
            <v>42572</v>
          </cell>
          <cell r="H2256">
            <v>129598.74530984438</v>
          </cell>
          <cell r="I2256">
            <v>0</v>
          </cell>
        </row>
        <row r="2257">
          <cell r="C2257" t="str">
            <v>Homeowners</v>
          </cell>
          <cell r="E2257">
            <v>42152</v>
          </cell>
          <cell r="F2257">
            <v>42163</v>
          </cell>
          <cell r="G2257">
            <v>42672</v>
          </cell>
          <cell r="H2257">
            <v>6325.5028219737569</v>
          </cell>
          <cell r="I2257">
            <v>7937.94</v>
          </cell>
        </row>
        <row r="2258">
          <cell r="C2258" t="str">
            <v>Homeowners</v>
          </cell>
          <cell r="E2258">
            <v>42143</v>
          </cell>
          <cell r="F2258">
            <v>42242</v>
          </cell>
          <cell r="G2258">
            <v>43584</v>
          </cell>
          <cell r="H2258">
            <v>22577.363409596135</v>
          </cell>
          <cell r="I2258">
            <v>29168.94</v>
          </cell>
        </row>
        <row r="2259">
          <cell r="C2259" t="str">
            <v>Homeowners</v>
          </cell>
          <cell r="E2259">
            <v>42148</v>
          </cell>
          <cell r="F2259">
            <v>42210</v>
          </cell>
          <cell r="G2259">
            <v>42240</v>
          </cell>
          <cell r="H2259">
            <v>103499.74873813101</v>
          </cell>
          <cell r="I2259">
            <v>103499.75</v>
          </cell>
        </row>
        <row r="2260">
          <cell r="C2260" t="str">
            <v>Homeowners</v>
          </cell>
          <cell r="E2260">
            <v>42148</v>
          </cell>
          <cell r="F2260">
            <v>42287</v>
          </cell>
          <cell r="G2260">
            <v>42665</v>
          </cell>
          <cell r="H2260">
            <v>64992.964702731944</v>
          </cell>
          <cell r="I2260">
            <v>82714.44</v>
          </cell>
        </row>
        <row r="2261">
          <cell r="C2261" t="str">
            <v>Homeowners</v>
          </cell>
          <cell r="E2261">
            <v>42139</v>
          </cell>
          <cell r="F2261">
            <v>42148</v>
          </cell>
          <cell r="G2261">
            <v>42614</v>
          </cell>
          <cell r="H2261">
            <v>105766.05892029004</v>
          </cell>
          <cell r="I2261">
            <v>126100.75</v>
          </cell>
        </row>
        <row r="2262">
          <cell r="C2262" t="str">
            <v>Homeowners</v>
          </cell>
          <cell r="E2262">
            <v>42137</v>
          </cell>
          <cell r="F2262">
            <v>42141</v>
          </cell>
          <cell r="G2262">
            <v>42337</v>
          </cell>
          <cell r="H2262">
            <v>52184.997413110803</v>
          </cell>
          <cell r="I2262">
            <v>52185</v>
          </cell>
        </row>
        <row r="2263">
          <cell r="C2263" t="str">
            <v>Homeowners</v>
          </cell>
          <cell r="E2263">
            <v>42125</v>
          </cell>
          <cell r="F2263">
            <v>42385</v>
          </cell>
          <cell r="G2263">
            <v>43576</v>
          </cell>
          <cell r="H2263">
            <v>4270.3832677285236</v>
          </cell>
          <cell r="I2263">
            <v>0</v>
          </cell>
        </row>
        <row r="2264">
          <cell r="C2264" t="str">
            <v>Homeowners</v>
          </cell>
          <cell r="E2264">
            <v>42144</v>
          </cell>
          <cell r="F2264">
            <v>42186</v>
          </cell>
          <cell r="G2264">
            <v>42270</v>
          </cell>
          <cell r="H2264">
            <v>76456.879212697197</v>
          </cell>
          <cell r="I2264">
            <v>76456.88</v>
          </cell>
        </row>
        <row r="2265">
          <cell r="C2265" t="str">
            <v>Homeowners</v>
          </cell>
          <cell r="E2265">
            <v>42130</v>
          </cell>
          <cell r="F2265">
            <v>42159</v>
          </cell>
          <cell r="G2265">
            <v>42201</v>
          </cell>
          <cell r="H2265">
            <v>77.2072867152051</v>
          </cell>
          <cell r="I2265">
            <v>77.209999999999994</v>
          </cell>
        </row>
        <row r="2266">
          <cell r="C2266" t="str">
            <v>Homeowners</v>
          </cell>
          <cell r="E2266">
            <v>42152</v>
          </cell>
          <cell r="F2266">
            <v>42549</v>
          </cell>
          <cell r="G2266">
            <v>43231</v>
          </cell>
          <cell r="H2266">
            <v>171096.65481627229</v>
          </cell>
          <cell r="I2266">
            <v>269889.08</v>
          </cell>
        </row>
        <row r="2267">
          <cell r="C2267" t="str">
            <v>Homeowners</v>
          </cell>
          <cell r="E2267">
            <v>42138</v>
          </cell>
          <cell r="F2267">
            <v>42368</v>
          </cell>
          <cell r="G2267">
            <v>43035</v>
          </cell>
          <cell r="H2267">
            <v>58457.478745721346</v>
          </cell>
          <cell r="I2267">
            <v>79119.460000000006</v>
          </cell>
        </row>
        <row r="2268">
          <cell r="C2268" t="str">
            <v>Homeowners</v>
          </cell>
          <cell r="E2268">
            <v>42131</v>
          </cell>
          <cell r="F2268">
            <v>42179</v>
          </cell>
          <cell r="G2268">
            <v>43621</v>
          </cell>
          <cell r="H2268">
            <v>1080.5582122046069</v>
          </cell>
          <cell r="I2268">
            <v>1268.23</v>
          </cell>
        </row>
        <row r="2269">
          <cell r="C2269" t="str">
            <v>Homeowners</v>
          </cell>
          <cell r="E2269">
            <v>42149</v>
          </cell>
          <cell r="F2269">
            <v>42178</v>
          </cell>
          <cell r="G2269">
            <v>42207</v>
          </cell>
          <cell r="H2269">
            <v>53402.518681992202</v>
          </cell>
          <cell r="I2269">
            <v>53402.52</v>
          </cell>
        </row>
        <row r="2270">
          <cell r="C2270" t="str">
            <v>Homeowners</v>
          </cell>
          <cell r="E2270">
            <v>42132</v>
          </cell>
          <cell r="F2270">
            <v>42349</v>
          </cell>
          <cell r="G2270">
            <v>42511</v>
          </cell>
          <cell r="H2270">
            <v>15705.973331955025</v>
          </cell>
          <cell r="I2270">
            <v>20745.2</v>
          </cell>
        </row>
        <row r="2271">
          <cell r="C2271" t="str">
            <v>Homeowners</v>
          </cell>
          <cell r="E2271">
            <v>42152</v>
          </cell>
          <cell r="F2271">
            <v>42648</v>
          </cell>
          <cell r="G2271">
            <v>43228</v>
          </cell>
          <cell r="H2271">
            <v>10362.697021661927</v>
          </cell>
          <cell r="I2271">
            <v>25037.78</v>
          </cell>
        </row>
        <row r="2272">
          <cell r="C2272" t="str">
            <v>Homeowners</v>
          </cell>
          <cell r="E2272">
            <v>42142</v>
          </cell>
          <cell r="F2272">
            <v>42416</v>
          </cell>
          <cell r="G2272">
            <v>43205</v>
          </cell>
          <cell r="H2272">
            <v>24954.075366413734</v>
          </cell>
          <cell r="I2272">
            <v>44158.74</v>
          </cell>
        </row>
        <row r="2273">
          <cell r="C2273" t="str">
            <v>Homeowners</v>
          </cell>
          <cell r="E2273">
            <v>42155</v>
          </cell>
          <cell r="F2273">
            <v>42158</v>
          </cell>
          <cell r="G2273">
            <v>42428</v>
          </cell>
          <cell r="H2273">
            <v>39806.348167015552</v>
          </cell>
          <cell r="I2273">
            <v>53534.45</v>
          </cell>
        </row>
        <row r="2274">
          <cell r="C2274" t="str">
            <v>Homeowners</v>
          </cell>
          <cell r="E2274">
            <v>42128</v>
          </cell>
          <cell r="F2274">
            <v>42143</v>
          </cell>
          <cell r="G2274">
            <v>42353</v>
          </cell>
          <cell r="H2274">
            <v>91138.101581048904</v>
          </cell>
          <cell r="I2274">
            <v>91138.1</v>
          </cell>
        </row>
        <row r="2275">
          <cell r="C2275" t="str">
            <v>Homeowners</v>
          </cell>
          <cell r="E2275">
            <v>42129</v>
          </cell>
          <cell r="F2275">
            <v>42458</v>
          </cell>
          <cell r="G2275">
            <v>42988</v>
          </cell>
          <cell r="H2275">
            <v>32145.656826729257</v>
          </cell>
          <cell r="I2275">
            <v>46076.959999999999</v>
          </cell>
        </row>
        <row r="2276">
          <cell r="C2276" t="str">
            <v>Homeowners</v>
          </cell>
          <cell r="E2276">
            <v>42142</v>
          </cell>
          <cell r="F2276">
            <v>42591</v>
          </cell>
          <cell r="G2276">
            <v>43116</v>
          </cell>
          <cell r="H2276">
            <v>73115.684983767365</v>
          </cell>
          <cell r="I2276">
            <v>136662.65</v>
          </cell>
        </row>
        <row r="2277">
          <cell r="C2277" t="str">
            <v>Homeowners</v>
          </cell>
          <cell r="E2277">
            <v>42152</v>
          </cell>
          <cell r="F2277">
            <v>42173</v>
          </cell>
          <cell r="G2277">
            <v>42450</v>
          </cell>
          <cell r="H2277">
            <v>7727.8167233050654</v>
          </cell>
          <cell r="I2277">
            <v>10829.41</v>
          </cell>
        </row>
        <row r="2278">
          <cell r="C2278" t="str">
            <v>Homeowners</v>
          </cell>
          <cell r="E2278">
            <v>42141</v>
          </cell>
          <cell r="F2278">
            <v>42540</v>
          </cell>
          <cell r="G2278">
            <v>42918</v>
          </cell>
          <cell r="H2278">
            <v>116078.6521887343</v>
          </cell>
          <cell r="I2278">
            <v>0</v>
          </cell>
        </row>
        <row r="2279">
          <cell r="C2279" t="str">
            <v>Homeowners</v>
          </cell>
          <cell r="E2279">
            <v>42145</v>
          </cell>
          <cell r="F2279">
            <v>42379</v>
          </cell>
          <cell r="G2279">
            <v>42381</v>
          </cell>
          <cell r="H2279">
            <v>179076.14375995615</v>
          </cell>
          <cell r="I2279">
            <v>232271.1</v>
          </cell>
        </row>
        <row r="2280">
          <cell r="C2280" t="str">
            <v>Homeowners</v>
          </cell>
          <cell r="E2280">
            <v>42148</v>
          </cell>
          <cell r="F2280">
            <v>42311</v>
          </cell>
          <cell r="G2280">
            <v>43060</v>
          </cell>
          <cell r="H2280">
            <v>6617.4587907692203</v>
          </cell>
          <cell r="I2280">
            <v>9581.41</v>
          </cell>
        </row>
        <row r="2281">
          <cell r="C2281" t="str">
            <v>Homeowners</v>
          </cell>
          <cell r="E2281">
            <v>42179</v>
          </cell>
          <cell r="F2281">
            <v>42413</v>
          </cell>
          <cell r="G2281">
            <v>43108</v>
          </cell>
          <cell r="H2281">
            <v>26500.594903938836</v>
          </cell>
          <cell r="I2281">
            <v>52550.2</v>
          </cell>
        </row>
        <row r="2282">
          <cell r="C2282" t="str">
            <v>Homeowners</v>
          </cell>
          <cell r="E2282">
            <v>42183</v>
          </cell>
          <cell r="F2282">
            <v>42357</v>
          </cell>
          <cell r="G2282">
            <v>43215</v>
          </cell>
          <cell r="H2282">
            <v>47515.319163506072</v>
          </cell>
          <cell r="I2282">
            <v>0</v>
          </cell>
        </row>
        <row r="2283">
          <cell r="C2283" t="str">
            <v>Homeowners</v>
          </cell>
          <cell r="E2283">
            <v>42170</v>
          </cell>
          <cell r="F2283">
            <v>42944</v>
          </cell>
          <cell r="G2283" t="str">
            <v>NA</v>
          </cell>
          <cell r="H2283">
            <v>3531.764624622153</v>
          </cell>
          <cell r="I2283" t="str">
            <v>NA</v>
          </cell>
        </row>
        <row r="2284">
          <cell r="C2284" t="str">
            <v>Homeowners</v>
          </cell>
          <cell r="E2284">
            <v>42171</v>
          </cell>
          <cell r="F2284">
            <v>42253</v>
          </cell>
          <cell r="G2284">
            <v>42775</v>
          </cell>
          <cell r="H2284">
            <v>135911.09219657443</v>
          </cell>
          <cell r="I2284">
            <v>0</v>
          </cell>
        </row>
        <row r="2285">
          <cell r="C2285" t="str">
            <v>Homeowners</v>
          </cell>
          <cell r="E2285">
            <v>42168</v>
          </cell>
          <cell r="F2285">
            <v>42295</v>
          </cell>
          <cell r="G2285">
            <v>42341</v>
          </cell>
          <cell r="H2285">
            <v>6935.8761604849096</v>
          </cell>
          <cell r="I2285">
            <v>6935.88</v>
          </cell>
        </row>
        <row r="2286">
          <cell r="C2286" t="str">
            <v>Homeowners</v>
          </cell>
          <cell r="E2286">
            <v>42167</v>
          </cell>
          <cell r="F2286">
            <v>42398</v>
          </cell>
          <cell r="G2286">
            <v>42958</v>
          </cell>
          <cell r="H2286">
            <v>85584.374270361455</v>
          </cell>
          <cell r="I2286">
            <v>155775.57999999999</v>
          </cell>
        </row>
        <row r="2287">
          <cell r="C2287" t="str">
            <v>Homeowners</v>
          </cell>
          <cell r="E2287">
            <v>42173</v>
          </cell>
          <cell r="F2287">
            <v>42502</v>
          </cell>
          <cell r="G2287">
            <v>43664</v>
          </cell>
          <cell r="H2287">
            <v>7485.7577790123523</v>
          </cell>
          <cell r="I2287">
            <v>15472.83</v>
          </cell>
        </row>
        <row r="2288">
          <cell r="C2288" t="str">
            <v>Homeowners</v>
          </cell>
          <cell r="E2288">
            <v>42183</v>
          </cell>
          <cell r="F2288">
            <v>42350</v>
          </cell>
          <cell r="G2288">
            <v>42709</v>
          </cell>
          <cell r="H2288">
            <v>50841.259852720737</v>
          </cell>
          <cell r="I2288">
            <v>59764.67</v>
          </cell>
        </row>
        <row r="2289">
          <cell r="C2289" t="str">
            <v>Homeowners</v>
          </cell>
          <cell r="E2289">
            <v>42170</v>
          </cell>
          <cell r="F2289">
            <v>42539</v>
          </cell>
          <cell r="G2289">
            <v>42871</v>
          </cell>
          <cell r="H2289">
            <v>41903.362412116418</v>
          </cell>
          <cell r="I2289">
            <v>58887.03</v>
          </cell>
        </row>
        <row r="2290">
          <cell r="C2290" t="str">
            <v>Homeowners</v>
          </cell>
          <cell r="E2290">
            <v>42176</v>
          </cell>
          <cell r="F2290">
            <v>42314</v>
          </cell>
          <cell r="G2290">
            <v>42390</v>
          </cell>
          <cell r="H2290">
            <v>23381.710516612762</v>
          </cell>
          <cell r="I2290">
            <v>28453.040000000001</v>
          </cell>
        </row>
        <row r="2291">
          <cell r="C2291" t="str">
            <v>Homeowners</v>
          </cell>
          <cell r="E2291">
            <v>42161</v>
          </cell>
          <cell r="F2291">
            <v>42246</v>
          </cell>
          <cell r="G2291">
            <v>42446</v>
          </cell>
          <cell r="H2291">
            <v>34668.103494851268</v>
          </cell>
          <cell r="I2291">
            <v>43524.45</v>
          </cell>
        </row>
        <row r="2292">
          <cell r="C2292" t="str">
            <v>Homeowners</v>
          </cell>
          <cell r="E2292">
            <v>42181</v>
          </cell>
          <cell r="F2292">
            <v>42392</v>
          </cell>
          <cell r="G2292">
            <v>42435</v>
          </cell>
          <cell r="H2292">
            <v>14284.04382571832</v>
          </cell>
          <cell r="I2292">
            <v>21385.79</v>
          </cell>
        </row>
        <row r="2293">
          <cell r="C2293" t="str">
            <v>Homeowners</v>
          </cell>
          <cell r="E2293">
            <v>42180</v>
          </cell>
          <cell r="F2293">
            <v>42337</v>
          </cell>
          <cell r="G2293">
            <v>42986</v>
          </cell>
          <cell r="H2293">
            <v>17733.323996637351</v>
          </cell>
          <cell r="I2293">
            <v>0</v>
          </cell>
        </row>
        <row r="2294">
          <cell r="C2294" t="str">
            <v>Homeowners</v>
          </cell>
          <cell r="E2294">
            <v>42168</v>
          </cell>
          <cell r="F2294">
            <v>42224</v>
          </cell>
          <cell r="G2294">
            <v>43120</v>
          </cell>
          <cell r="H2294">
            <v>60355.94076116752</v>
          </cell>
          <cell r="I2294">
            <v>0</v>
          </cell>
        </row>
        <row r="2295">
          <cell r="C2295" t="str">
            <v>Homeowners</v>
          </cell>
          <cell r="E2295">
            <v>42178</v>
          </cell>
          <cell r="F2295">
            <v>42415</v>
          </cell>
          <cell r="G2295">
            <v>42432</v>
          </cell>
          <cell r="H2295">
            <v>53414.600835305733</v>
          </cell>
          <cell r="I2295">
            <v>69676.44</v>
          </cell>
        </row>
        <row r="2296">
          <cell r="C2296" t="str">
            <v>Homeowners</v>
          </cell>
          <cell r="E2296">
            <v>42158</v>
          </cell>
          <cell r="F2296">
            <v>42538</v>
          </cell>
          <cell r="G2296">
            <v>43121</v>
          </cell>
          <cell r="H2296">
            <v>10059.943393689229</v>
          </cell>
          <cell r="I2296">
            <v>0</v>
          </cell>
        </row>
        <row r="2297">
          <cell r="C2297" t="str">
            <v>Homeowners</v>
          </cell>
          <cell r="E2297">
            <v>42176</v>
          </cell>
          <cell r="F2297">
            <v>42432</v>
          </cell>
          <cell r="G2297">
            <v>42592</v>
          </cell>
          <cell r="H2297">
            <v>47050.73880799071</v>
          </cell>
          <cell r="I2297">
            <v>0</v>
          </cell>
        </row>
        <row r="2298">
          <cell r="C2298" t="str">
            <v>Homeowners</v>
          </cell>
          <cell r="E2298">
            <v>42157</v>
          </cell>
          <cell r="F2298">
            <v>42246</v>
          </cell>
          <cell r="G2298">
            <v>42547</v>
          </cell>
          <cell r="H2298">
            <v>205236.07963707086</v>
          </cell>
          <cell r="I2298">
            <v>249904.49</v>
          </cell>
        </row>
        <row r="2299">
          <cell r="C2299" t="str">
            <v>Homeowners</v>
          </cell>
          <cell r="E2299">
            <v>42182</v>
          </cell>
          <cell r="F2299">
            <v>42216</v>
          </cell>
          <cell r="G2299">
            <v>42726</v>
          </cell>
          <cell r="H2299">
            <v>21460.22755354147</v>
          </cell>
          <cell r="I2299">
            <v>32258.38</v>
          </cell>
        </row>
        <row r="2300">
          <cell r="C2300" t="str">
            <v>Homeowners</v>
          </cell>
          <cell r="E2300">
            <v>42171</v>
          </cell>
          <cell r="F2300">
            <v>42325</v>
          </cell>
          <cell r="G2300">
            <v>42757</v>
          </cell>
          <cell r="H2300">
            <v>1863.5871095518189</v>
          </cell>
          <cell r="I2300">
            <v>0</v>
          </cell>
        </row>
        <row r="2301">
          <cell r="C2301" t="str">
            <v>Homeowners</v>
          </cell>
          <cell r="E2301">
            <v>42171</v>
          </cell>
          <cell r="F2301">
            <v>42195</v>
          </cell>
          <cell r="G2301">
            <v>44068</v>
          </cell>
          <cell r="H2301">
            <v>47981.122847614548</v>
          </cell>
          <cell r="I2301">
            <v>113155.99</v>
          </cell>
        </row>
        <row r="2302">
          <cell r="C2302" t="str">
            <v>Homeowners</v>
          </cell>
          <cell r="E2302">
            <v>42171</v>
          </cell>
          <cell r="F2302">
            <v>42199</v>
          </cell>
          <cell r="G2302">
            <v>42320</v>
          </cell>
          <cell r="H2302">
            <v>33118.576671261799</v>
          </cell>
          <cell r="I2302">
            <v>33118.58</v>
          </cell>
        </row>
        <row r="2303">
          <cell r="C2303" t="str">
            <v>Homeowners</v>
          </cell>
          <cell r="E2303">
            <v>42170</v>
          </cell>
          <cell r="F2303">
            <v>42292</v>
          </cell>
          <cell r="G2303">
            <v>42444</v>
          </cell>
          <cell r="H2303">
            <v>96952.573427858937</v>
          </cell>
          <cell r="I2303">
            <v>114111.25</v>
          </cell>
        </row>
        <row r="2304">
          <cell r="C2304" t="str">
            <v>Homeowners</v>
          </cell>
          <cell r="E2304">
            <v>42177</v>
          </cell>
          <cell r="F2304">
            <v>42261</v>
          </cell>
          <cell r="G2304">
            <v>42542</v>
          </cell>
          <cell r="H2304">
            <v>51093.613154290186</v>
          </cell>
          <cell r="I2304">
            <v>62439.7</v>
          </cell>
        </row>
        <row r="2305">
          <cell r="C2305" t="str">
            <v>Homeowners</v>
          </cell>
          <cell r="E2305">
            <v>42160</v>
          </cell>
          <cell r="F2305">
            <v>42361</v>
          </cell>
          <cell r="G2305">
            <v>42622</v>
          </cell>
          <cell r="H2305">
            <v>54815.486260490427</v>
          </cell>
          <cell r="I2305">
            <v>76898.98</v>
          </cell>
        </row>
        <row r="2306">
          <cell r="C2306" t="str">
            <v>Homeowners</v>
          </cell>
          <cell r="E2306">
            <v>42174</v>
          </cell>
          <cell r="F2306">
            <v>42398</v>
          </cell>
          <cell r="G2306">
            <v>42463</v>
          </cell>
          <cell r="H2306">
            <v>30991.33382950654</v>
          </cell>
          <cell r="I2306">
            <v>40599.699999999997</v>
          </cell>
        </row>
        <row r="2307">
          <cell r="C2307" t="str">
            <v>Homeowners</v>
          </cell>
          <cell r="E2307">
            <v>42167</v>
          </cell>
          <cell r="F2307">
            <v>42635</v>
          </cell>
          <cell r="G2307">
            <v>42813</v>
          </cell>
          <cell r="H2307">
            <v>25380.44024820561</v>
          </cell>
          <cell r="I2307">
            <v>0</v>
          </cell>
        </row>
        <row r="2308">
          <cell r="C2308" t="str">
            <v>Homeowners</v>
          </cell>
          <cell r="E2308">
            <v>42171</v>
          </cell>
          <cell r="F2308">
            <v>42326</v>
          </cell>
          <cell r="G2308">
            <v>43246</v>
          </cell>
          <cell r="H2308">
            <v>61532.735835163614</v>
          </cell>
          <cell r="I2308">
            <v>134318.59</v>
          </cell>
        </row>
        <row r="2309">
          <cell r="C2309" t="str">
            <v>Homeowners</v>
          </cell>
          <cell r="E2309">
            <v>42184</v>
          </cell>
          <cell r="F2309">
            <v>42372</v>
          </cell>
          <cell r="G2309">
            <v>42374</v>
          </cell>
          <cell r="H2309">
            <v>51209.01970781284</v>
          </cell>
          <cell r="I2309">
            <v>72032.460000000006</v>
          </cell>
        </row>
        <row r="2310">
          <cell r="C2310" t="str">
            <v>Homeowners</v>
          </cell>
          <cell r="E2310">
            <v>42179</v>
          </cell>
          <cell r="F2310">
            <v>42389</v>
          </cell>
          <cell r="G2310">
            <v>42797</v>
          </cell>
          <cell r="H2310">
            <v>3316.4282809661554</v>
          </cell>
          <cell r="I2310">
            <v>4527.47</v>
          </cell>
        </row>
        <row r="2311">
          <cell r="C2311" t="str">
            <v>Homeowners</v>
          </cell>
          <cell r="E2311">
            <v>42182</v>
          </cell>
          <cell r="F2311">
            <v>42202</v>
          </cell>
          <cell r="G2311">
            <v>43242</v>
          </cell>
          <cell r="H2311">
            <v>17418.234289458309</v>
          </cell>
          <cell r="I2311">
            <v>0</v>
          </cell>
        </row>
        <row r="2312">
          <cell r="C2312" t="str">
            <v>Homeowners</v>
          </cell>
          <cell r="E2312">
            <v>42179</v>
          </cell>
          <cell r="F2312">
            <v>42497</v>
          </cell>
          <cell r="G2312">
            <v>42523</v>
          </cell>
          <cell r="H2312">
            <v>1237.8034986022872</v>
          </cell>
          <cell r="I2312">
            <v>1611.56</v>
          </cell>
        </row>
        <row r="2313">
          <cell r="C2313" t="str">
            <v>Homeowners</v>
          </cell>
          <cell r="E2313">
            <v>42181</v>
          </cell>
          <cell r="F2313">
            <v>42333</v>
          </cell>
          <cell r="G2313">
            <v>42350</v>
          </cell>
          <cell r="H2313">
            <v>121766.86614568499</v>
          </cell>
          <cell r="I2313">
            <v>121766.87</v>
          </cell>
        </row>
        <row r="2314">
          <cell r="C2314" t="str">
            <v>Homeowners</v>
          </cell>
          <cell r="E2314">
            <v>42160</v>
          </cell>
          <cell r="F2314">
            <v>42283</v>
          </cell>
          <cell r="G2314">
            <v>43126</v>
          </cell>
          <cell r="H2314">
            <v>41212.724444277548</v>
          </cell>
          <cell r="I2314">
            <v>92466.99</v>
          </cell>
        </row>
        <row r="2315">
          <cell r="C2315" t="str">
            <v>Homeowners</v>
          </cell>
          <cell r="E2315">
            <v>42161</v>
          </cell>
          <cell r="F2315">
            <v>42369</v>
          </cell>
          <cell r="G2315">
            <v>42730</v>
          </cell>
          <cell r="H2315">
            <v>18047.690301038958</v>
          </cell>
          <cell r="I2315">
            <v>22321.64</v>
          </cell>
        </row>
        <row r="2316">
          <cell r="C2316" t="str">
            <v>Homeowners</v>
          </cell>
          <cell r="E2316">
            <v>42164</v>
          </cell>
          <cell r="F2316">
            <v>42379</v>
          </cell>
          <cell r="G2316">
            <v>42510</v>
          </cell>
          <cell r="H2316">
            <v>38810.368041269307</v>
          </cell>
          <cell r="I2316">
            <v>58535.3</v>
          </cell>
        </row>
        <row r="2317">
          <cell r="C2317" t="str">
            <v>Homeowners</v>
          </cell>
          <cell r="E2317">
            <v>42173</v>
          </cell>
          <cell r="F2317">
            <v>42455</v>
          </cell>
          <cell r="G2317">
            <v>42994</v>
          </cell>
          <cell r="H2317">
            <v>28929.029623718081</v>
          </cell>
          <cell r="I2317">
            <v>54220.959999999999</v>
          </cell>
        </row>
        <row r="2318">
          <cell r="C2318" t="str">
            <v>Homeowners</v>
          </cell>
          <cell r="E2318">
            <v>42180</v>
          </cell>
          <cell r="F2318">
            <v>42190</v>
          </cell>
          <cell r="G2318">
            <v>42388</v>
          </cell>
          <cell r="H2318">
            <v>25209.929476390873</v>
          </cell>
          <cell r="I2318">
            <v>31747.95</v>
          </cell>
        </row>
        <row r="2319">
          <cell r="C2319" t="str">
            <v>Homeowners</v>
          </cell>
          <cell r="E2319">
            <v>42161</v>
          </cell>
          <cell r="F2319">
            <v>42301</v>
          </cell>
          <cell r="G2319">
            <v>42556</v>
          </cell>
          <cell r="H2319">
            <v>78433.654233348061</v>
          </cell>
          <cell r="I2319">
            <v>93067.44</v>
          </cell>
        </row>
        <row r="2320">
          <cell r="C2320" t="str">
            <v>Homeowners</v>
          </cell>
          <cell r="E2320">
            <v>42177</v>
          </cell>
          <cell r="F2320">
            <v>42490</v>
          </cell>
          <cell r="G2320">
            <v>43909</v>
          </cell>
          <cell r="H2320">
            <v>286402.42535492452</v>
          </cell>
          <cell r="I2320">
            <v>375510.02</v>
          </cell>
        </row>
        <row r="2321">
          <cell r="C2321" t="str">
            <v>Homeowners</v>
          </cell>
          <cell r="E2321">
            <v>42164</v>
          </cell>
          <cell r="F2321">
            <v>43091</v>
          </cell>
          <cell r="G2321">
            <v>43510</v>
          </cell>
          <cell r="H2321">
            <v>35413.500532047845</v>
          </cell>
          <cell r="I2321">
            <v>0</v>
          </cell>
        </row>
        <row r="2322">
          <cell r="C2322" t="str">
            <v>Homeowners</v>
          </cell>
          <cell r="E2322">
            <v>42159</v>
          </cell>
          <cell r="F2322">
            <v>42261</v>
          </cell>
          <cell r="G2322">
            <v>42281</v>
          </cell>
          <cell r="H2322">
            <v>79917.347175176503</v>
          </cell>
          <cell r="I2322">
            <v>79917.350000000006</v>
          </cell>
        </row>
        <row r="2323">
          <cell r="C2323" t="str">
            <v>Homeowners</v>
          </cell>
          <cell r="E2323">
            <v>42176</v>
          </cell>
          <cell r="F2323">
            <v>42932</v>
          </cell>
          <cell r="G2323">
            <v>43276</v>
          </cell>
          <cell r="H2323">
            <v>8974.2275611110563</v>
          </cell>
          <cell r="I2323">
            <v>27533.03</v>
          </cell>
        </row>
        <row r="2324">
          <cell r="C2324" t="str">
            <v>Homeowners</v>
          </cell>
          <cell r="E2324">
            <v>42168</v>
          </cell>
          <cell r="F2324">
            <v>42213</v>
          </cell>
          <cell r="G2324">
            <v>42320</v>
          </cell>
          <cell r="H2324">
            <v>44357.7369250841</v>
          </cell>
          <cell r="I2324">
            <v>44357.74</v>
          </cell>
        </row>
        <row r="2325">
          <cell r="C2325" t="str">
            <v>Homeowners</v>
          </cell>
          <cell r="E2325">
            <v>42213</v>
          </cell>
          <cell r="F2325">
            <v>42229</v>
          </cell>
          <cell r="G2325">
            <v>42447</v>
          </cell>
          <cell r="H2325">
            <v>12732.983580763561</v>
          </cell>
          <cell r="I2325">
            <v>16238.14</v>
          </cell>
        </row>
        <row r="2326">
          <cell r="C2326" t="str">
            <v>Homeowners</v>
          </cell>
          <cell r="E2326">
            <v>42195</v>
          </cell>
          <cell r="F2326">
            <v>42386</v>
          </cell>
          <cell r="G2326">
            <v>43155</v>
          </cell>
          <cell r="H2326">
            <v>4999.9364509327743</v>
          </cell>
          <cell r="I2326">
            <v>0</v>
          </cell>
        </row>
        <row r="2327">
          <cell r="C2327" t="str">
            <v>Homeowners</v>
          </cell>
          <cell r="E2327">
            <v>42202</v>
          </cell>
          <cell r="F2327">
            <v>42419</v>
          </cell>
          <cell r="G2327">
            <v>43746</v>
          </cell>
          <cell r="H2327">
            <v>18871.687961434898</v>
          </cell>
          <cell r="I2327">
            <v>52439.37</v>
          </cell>
        </row>
        <row r="2328">
          <cell r="C2328" t="str">
            <v>Homeowners</v>
          </cell>
          <cell r="E2328">
            <v>42193</v>
          </cell>
          <cell r="F2328">
            <v>43259</v>
          </cell>
          <cell r="G2328">
            <v>43364</v>
          </cell>
          <cell r="H2328">
            <v>38903.209898119625</v>
          </cell>
          <cell r="I2328">
            <v>135137.22</v>
          </cell>
        </row>
        <row r="2329">
          <cell r="C2329" t="str">
            <v>Homeowners</v>
          </cell>
          <cell r="E2329">
            <v>42187</v>
          </cell>
          <cell r="F2329">
            <v>42318</v>
          </cell>
          <cell r="G2329">
            <v>42499</v>
          </cell>
          <cell r="H2329">
            <v>6418.0401230967855</v>
          </cell>
          <cell r="I2329">
            <v>7718.7</v>
          </cell>
        </row>
        <row r="2330">
          <cell r="C2330" t="str">
            <v>Homeowners</v>
          </cell>
          <cell r="E2330">
            <v>42188</v>
          </cell>
          <cell r="F2330">
            <v>42222</v>
          </cell>
          <cell r="G2330">
            <v>42435</v>
          </cell>
          <cell r="H2330">
            <v>39003.041775788915</v>
          </cell>
          <cell r="I2330">
            <v>46684.51</v>
          </cell>
        </row>
        <row r="2331">
          <cell r="C2331" t="str">
            <v>Homeowners</v>
          </cell>
          <cell r="E2331">
            <v>42213</v>
          </cell>
          <cell r="F2331">
            <v>42298</v>
          </cell>
          <cell r="G2331">
            <v>42732</v>
          </cell>
          <cell r="H2331">
            <v>15552.246630149</v>
          </cell>
          <cell r="I2331">
            <v>0</v>
          </cell>
        </row>
        <row r="2332">
          <cell r="C2332" t="str">
            <v>Homeowners</v>
          </cell>
          <cell r="E2332">
            <v>42192</v>
          </cell>
          <cell r="F2332">
            <v>42329</v>
          </cell>
          <cell r="G2332">
            <v>43159</v>
          </cell>
          <cell r="H2332">
            <v>34897.244788847471</v>
          </cell>
          <cell r="I2332">
            <v>109889.34</v>
          </cell>
        </row>
        <row r="2333">
          <cell r="C2333" t="str">
            <v>Homeowners</v>
          </cell>
          <cell r="E2333">
            <v>42190</v>
          </cell>
          <cell r="F2333">
            <v>42325</v>
          </cell>
          <cell r="G2333">
            <v>42638</v>
          </cell>
          <cell r="H2333">
            <v>5779.9922268984765</v>
          </cell>
          <cell r="I2333">
            <v>7516.06</v>
          </cell>
        </row>
        <row r="2334">
          <cell r="C2334" t="str">
            <v>Homeowners</v>
          </cell>
          <cell r="E2334">
            <v>42193</v>
          </cell>
          <cell r="F2334">
            <v>42494</v>
          </cell>
          <cell r="G2334">
            <v>43132</v>
          </cell>
          <cell r="H2334">
            <v>3140.0783532615151</v>
          </cell>
          <cell r="I2334">
            <v>0</v>
          </cell>
        </row>
        <row r="2335">
          <cell r="C2335" t="str">
            <v>Homeowners</v>
          </cell>
          <cell r="E2335">
            <v>42202</v>
          </cell>
          <cell r="F2335">
            <v>42464</v>
          </cell>
          <cell r="G2335">
            <v>42707</v>
          </cell>
          <cell r="H2335">
            <v>118666.20698910717</v>
          </cell>
          <cell r="I2335">
            <v>164738.16</v>
          </cell>
        </row>
        <row r="2336">
          <cell r="C2336" t="str">
            <v>Homeowners</v>
          </cell>
          <cell r="E2336">
            <v>42190</v>
          </cell>
          <cell r="F2336">
            <v>42946</v>
          </cell>
          <cell r="G2336">
            <v>43501</v>
          </cell>
          <cell r="H2336">
            <v>33851.255224224653</v>
          </cell>
          <cell r="I2336">
            <v>0</v>
          </cell>
        </row>
        <row r="2337">
          <cell r="C2337" t="str">
            <v>Homeowners</v>
          </cell>
          <cell r="E2337">
            <v>42202</v>
          </cell>
          <cell r="F2337">
            <v>42384</v>
          </cell>
          <cell r="G2337">
            <v>43391</v>
          </cell>
          <cell r="H2337">
            <v>10040.759662007844</v>
          </cell>
          <cell r="I2337">
            <v>0</v>
          </cell>
        </row>
        <row r="2338">
          <cell r="C2338" t="str">
            <v>Homeowners</v>
          </cell>
          <cell r="E2338">
            <v>42201</v>
          </cell>
          <cell r="F2338">
            <v>42212</v>
          </cell>
          <cell r="G2338">
            <v>42542</v>
          </cell>
          <cell r="H2338">
            <v>74507.931386216413</v>
          </cell>
          <cell r="I2338">
            <v>93998.66</v>
          </cell>
        </row>
        <row r="2339">
          <cell r="C2339" t="str">
            <v>Homeowners</v>
          </cell>
          <cell r="E2339">
            <v>42190</v>
          </cell>
          <cell r="F2339">
            <v>42204</v>
          </cell>
          <cell r="G2339">
            <v>42608</v>
          </cell>
          <cell r="H2339">
            <v>123856.65605785661</v>
          </cell>
          <cell r="I2339">
            <v>169145.81</v>
          </cell>
        </row>
        <row r="2340">
          <cell r="C2340" t="str">
            <v>Homeowners</v>
          </cell>
          <cell r="E2340">
            <v>42196</v>
          </cell>
          <cell r="F2340">
            <v>42556</v>
          </cell>
          <cell r="G2340">
            <v>42998</v>
          </cell>
          <cell r="H2340">
            <v>21612.460660804034</v>
          </cell>
          <cell r="I2340">
            <v>30626.17</v>
          </cell>
        </row>
        <row r="2341">
          <cell r="C2341" t="str">
            <v>Homeowners</v>
          </cell>
          <cell r="E2341">
            <v>42210</v>
          </cell>
          <cell r="F2341">
            <v>42377</v>
          </cell>
          <cell r="G2341">
            <v>42538</v>
          </cell>
          <cell r="H2341">
            <v>14650.930120333282</v>
          </cell>
          <cell r="I2341">
            <v>18479.14</v>
          </cell>
        </row>
        <row r="2342">
          <cell r="C2342" t="str">
            <v>Homeowners</v>
          </cell>
          <cell r="E2342">
            <v>42189</v>
          </cell>
          <cell r="F2342">
            <v>42304</v>
          </cell>
          <cell r="G2342">
            <v>42358</v>
          </cell>
          <cell r="H2342">
            <v>97771.168457253094</v>
          </cell>
          <cell r="I2342">
            <v>97771.17</v>
          </cell>
        </row>
        <row r="2343">
          <cell r="C2343" t="str">
            <v>Homeowners</v>
          </cell>
          <cell r="E2343">
            <v>42215</v>
          </cell>
          <cell r="F2343">
            <v>42452</v>
          </cell>
          <cell r="G2343">
            <v>43200</v>
          </cell>
          <cell r="H2343">
            <v>34567.416829980684</v>
          </cell>
          <cell r="I2343">
            <v>0</v>
          </cell>
        </row>
        <row r="2344">
          <cell r="C2344" t="str">
            <v>Homeowners</v>
          </cell>
          <cell r="E2344">
            <v>42204</v>
          </cell>
          <cell r="F2344">
            <v>42362</v>
          </cell>
          <cell r="G2344">
            <v>42862</v>
          </cell>
          <cell r="H2344">
            <v>81384.925013831366</v>
          </cell>
          <cell r="I2344">
            <v>111841.58</v>
          </cell>
        </row>
        <row r="2345">
          <cell r="C2345" t="str">
            <v>Homeowners</v>
          </cell>
          <cell r="E2345">
            <v>42211</v>
          </cell>
          <cell r="F2345">
            <v>42750</v>
          </cell>
          <cell r="G2345">
            <v>42974</v>
          </cell>
          <cell r="H2345">
            <v>105406.10082114849</v>
          </cell>
          <cell r="I2345">
            <v>140826.03</v>
          </cell>
        </row>
        <row r="2346">
          <cell r="C2346" t="str">
            <v>Homeowners</v>
          </cell>
          <cell r="E2346">
            <v>42195</v>
          </cell>
          <cell r="F2346">
            <v>42365</v>
          </cell>
          <cell r="G2346">
            <v>42505</v>
          </cell>
          <cell r="H2346">
            <v>33517.193331699593</v>
          </cell>
          <cell r="I2346">
            <v>44688.23</v>
          </cell>
        </row>
        <row r="2347">
          <cell r="C2347" t="str">
            <v>Homeowners</v>
          </cell>
          <cell r="E2347">
            <v>42196</v>
          </cell>
          <cell r="F2347">
            <v>42580</v>
          </cell>
          <cell r="G2347" t="str">
            <v>NA</v>
          </cell>
          <cell r="H2347">
            <v>24945.308157357656</v>
          </cell>
          <cell r="I2347" t="str">
            <v>NA</v>
          </cell>
        </row>
        <row r="2348">
          <cell r="C2348" t="str">
            <v>Homeowners</v>
          </cell>
          <cell r="E2348">
            <v>42193</v>
          </cell>
          <cell r="F2348">
            <v>42435</v>
          </cell>
          <cell r="G2348">
            <v>42671</v>
          </cell>
          <cell r="H2348">
            <v>31037.168083208464</v>
          </cell>
          <cell r="I2348">
            <v>38654.36</v>
          </cell>
        </row>
        <row r="2349">
          <cell r="C2349" t="str">
            <v>Homeowners</v>
          </cell>
          <cell r="E2349">
            <v>42204</v>
          </cell>
          <cell r="F2349">
            <v>42209</v>
          </cell>
          <cell r="G2349">
            <v>42239</v>
          </cell>
          <cell r="H2349">
            <v>4256.6422386431404</v>
          </cell>
          <cell r="I2349">
            <v>4256.6400000000003</v>
          </cell>
        </row>
        <row r="2350">
          <cell r="C2350" t="str">
            <v>Homeowners</v>
          </cell>
          <cell r="E2350">
            <v>42202</v>
          </cell>
          <cell r="F2350">
            <v>42216</v>
          </cell>
          <cell r="G2350">
            <v>42246</v>
          </cell>
          <cell r="H2350">
            <v>84653.872233953705</v>
          </cell>
          <cell r="I2350">
            <v>84653.87</v>
          </cell>
        </row>
        <row r="2351">
          <cell r="C2351" t="str">
            <v>Homeowners</v>
          </cell>
          <cell r="E2351">
            <v>42204</v>
          </cell>
          <cell r="F2351">
            <v>42339</v>
          </cell>
          <cell r="G2351">
            <v>42874</v>
          </cell>
          <cell r="H2351">
            <v>30324.669377182556</v>
          </cell>
          <cell r="I2351">
            <v>40779.03</v>
          </cell>
        </row>
        <row r="2352">
          <cell r="C2352" t="str">
            <v>Homeowners</v>
          </cell>
          <cell r="E2352">
            <v>42199</v>
          </cell>
          <cell r="F2352">
            <v>42353</v>
          </cell>
          <cell r="G2352">
            <v>42951</v>
          </cell>
          <cell r="H2352">
            <v>69296.092385913405</v>
          </cell>
          <cell r="I2352">
            <v>92699.49</v>
          </cell>
        </row>
        <row r="2353">
          <cell r="C2353" t="str">
            <v>Homeowners</v>
          </cell>
          <cell r="E2353">
            <v>42214</v>
          </cell>
          <cell r="F2353">
            <v>42427</v>
          </cell>
          <cell r="G2353">
            <v>42611</v>
          </cell>
          <cell r="H2353">
            <v>52400.154068403863</v>
          </cell>
          <cell r="I2353">
            <v>65300.49</v>
          </cell>
        </row>
        <row r="2354">
          <cell r="C2354" t="str">
            <v>Homeowners</v>
          </cell>
          <cell r="E2354">
            <v>42193</v>
          </cell>
          <cell r="F2354">
            <v>42328</v>
          </cell>
          <cell r="G2354">
            <v>42771</v>
          </cell>
          <cell r="H2354">
            <v>85506.297973846187</v>
          </cell>
          <cell r="I2354">
            <v>115619.83</v>
          </cell>
        </row>
        <row r="2355">
          <cell r="C2355" t="str">
            <v>Homeowners</v>
          </cell>
          <cell r="E2355">
            <v>42193</v>
          </cell>
          <cell r="F2355">
            <v>42260</v>
          </cell>
          <cell r="G2355">
            <v>42727</v>
          </cell>
          <cell r="H2355">
            <v>29230.648035538077</v>
          </cell>
          <cell r="I2355">
            <v>0</v>
          </cell>
        </row>
        <row r="2356">
          <cell r="C2356" t="str">
            <v>Homeowners</v>
          </cell>
          <cell r="E2356">
            <v>42209</v>
          </cell>
          <cell r="F2356">
            <v>42268</v>
          </cell>
          <cell r="G2356">
            <v>42947</v>
          </cell>
          <cell r="H2356">
            <v>41449.349540314644</v>
          </cell>
          <cell r="I2356">
            <v>55327.85</v>
          </cell>
        </row>
        <row r="2357">
          <cell r="C2357" t="str">
            <v>Homeowners</v>
          </cell>
          <cell r="E2357">
            <v>42189</v>
          </cell>
          <cell r="F2357">
            <v>42209</v>
          </cell>
          <cell r="G2357">
            <v>42632</v>
          </cell>
          <cell r="H2357">
            <v>119070.88886858191</v>
          </cell>
          <cell r="I2357">
            <v>142505.88</v>
          </cell>
        </row>
        <row r="2358">
          <cell r="C2358" t="str">
            <v>Homeowners</v>
          </cell>
          <cell r="E2358">
            <v>42200</v>
          </cell>
          <cell r="F2358">
            <v>42205</v>
          </cell>
          <cell r="G2358">
            <v>42287</v>
          </cell>
          <cell r="H2358">
            <v>54597.219249151101</v>
          </cell>
          <cell r="I2358">
            <v>54597.22</v>
          </cell>
        </row>
        <row r="2359">
          <cell r="C2359" t="str">
            <v>Homeowners</v>
          </cell>
          <cell r="E2359">
            <v>42206</v>
          </cell>
          <cell r="F2359">
            <v>42294</v>
          </cell>
          <cell r="G2359">
            <v>42975</v>
          </cell>
          <cell r="H2359">
            <v>37007.760633703831</v>
          </cell>
          <cell r="I2359">
            <v>47957.52</v>
          </cell>
        </row>
        <row r="2360">
          <cell r="C2360" t="str">
            <v>Homeowners</v>
          </cell>
          <cell r="E2360">
            <v>42201</v>
          </cell>
          <cell r="F2360">
            <v>42392</v>
          </cell>
          <cell r="G2360">
            <v>42596</v>
          </cell>
          <cell r="H2360">
            <v>12550.048053474971</v>
          </cell>
          <cell r="I2360">
            <v>15794.49</v>
          </cell>
        </row>
        <row r="2361">
          <cell r="C2361" t="str">
            <v>Homeowners</v>
          </cell>
          <cell r="E2361">
            <v>42189</v>
          </cell>
          <cell r="F2361">
            <v>42521</v>
          </cell>
          <cell r="G2361">
            <v>42720</v>
          </cell>
          <cell r="H2361">
            <v>130417.57126067752</v>
          </cell>
          <cell r="I2361">
            <v>0</v>
          </cell>
        </row>
        <row r="2362">
          <cell r="C2362" t="str">
            <v>Homeowners</v>
          </cell>
          <cell r="E2362">
            <v>42209</v>
          </cell>
          <cell r="F2362">
            <v>42500</v>
          </cell>
          <cell r="G2362">
            <v>42763</v>
          </cell>
          <cell r="H2362">
            <v>101099.79744837184</v>
          </cell>
          <cell r="I2362">
            <v>0</v>
          </cell>
        </row>
        <row r="2363">
          <cell r="C2363" t="str">
            <v>Homeowners</v>
          </cell>
          <cell r="E2363">
            <v>42210</v>
          </cell>
          <cell r="F2363">
            <v>42371</v>
          </cell>
          <cell r="G2363">
            <v>43474</v>
          </cell>
          <cell r="H2363">
            <v>176304.38094032952</v>
          </cell>
          <cell r="I2363">
            <v>201655.95</v>
          </cell>
        </row>
        <row r="2364">
          <cell r="C2364" t="str">
            <v>Homeowners</v>
          </cell>
          <cell r="E2364">
            <v>42211</v>
          </cell>
          <cell r="F2364">
            <v>42244</v>
          </cell>
          <cell r="G2364">
            <v>42457</v>
          </cell>
          <cell r="H2364">
            <v>4243.3639966132605</v>
          </cell>
          <cell r="I2364">
            <v>5364.38</v>
          </cell>
        </row>
        <row r="2365">
          <cell r="C2365" t="str">
            <v>Homeowners</v>
          </cell>
          <cell r="E2365">
            <v>42204</v>
          </cell>
          <cell r="F2365">
            <v>42460</v>
          </cell>
          <cell r="G2365">
            <v>42978</v>
          </cell>
          <cell r="H2365">
            <v>105313.15651799779</v>
          </cell>
          <cell r="I2365">
            <v>0</v>
          </cell>
        </row>
        <row r="2366">
          <cell r="C2366" t="str">
            <v>Homeowners</v>
          </cell>
          <cell r="E2366">
            <v>42227</v>
          </cell>
          <cell r="F2366">
            <v>42520</v>
          </cell>
          <cell r="G2366">
            <v>43195</v>
          </cell>
          <cell r="H2366">
            <v>71177.604687347673</v>
          </cell>
          <cell r="I2366">
            <v>125082.53</v>
          </cell>
        </row>
        <row r="2367">
          <cell r="C2367" t="str">
            <v>Homeowners</v>
          </cell>
          <cell r="E2367">
            <v>42239</v>
          </cell>
          <cell r="F2367">
            <v>42288</v>
          </cell>
          <cell r="G2367">
            <v>42293</v>
          </cell>
          <cell r="H2367">
            <v>58549.245080942601</v>
          </cell>
          <cell r="I2367">
            <v>58549.25</v>
          </cell>
        </row>
        <row r="2368">
          <cell r="C2368" t="str">
            <v>Homeowners</v>
          </cell>
          <cell r="E2368">
            <v>42246</v>
          </cell>
          <cell r="F2368">
            <v>42283</v>
          </cell>
          <cell r="G2368">
            <v>42403</v>
          </cell>
          <cell r="H2368">
            <v>102944.94118446953</v>
          </cell>
          <cell r="I2368">
            <v>137709.04</v>
          </cell>
        </row>
        <row r="2369">
          <cell r="C2369" t="str">
            <v>Homeowners</v>
          </cell>
          <cell r="E2369">
            <v>42224</v>
          </cell>
          <cell r="F2369">
            <v>42558</v>
          </cell>
          <cell r="G2369">
            <v>42614</v>
          </cell>
          <cell r="H2369">
            <v>70422.329883100829</v>
          </cell>
          <cell r="I2369">
            <v>114056.58</v>
          </cell>
        </row>
        <row r="2370">
          <cell r="C2370" t="str">
            <v>Homeowners</v>
          </cell>
          <cell r="E2370">
            <v>42243</v>
          </cell>
          <cell r="F2370">
            <v>42493</v>
          </cell>
          <cell r="G2370">
            <v>42616</v>
          </cell>
          <cell r="H2370">
            <v>16434.427090422429</v>
          </cell>
          <cell r="I2370">
            <v>23397.49</v>
          </cell>
        </row>
        <row r="2371">
          <cell r="C2371" t="str">
            <v>Homeowners</v>
          </cell>
          <cell r="E2371">
            <v>42230</v>
          </cell>
          <cell r="F2371">
            <v>42796</v>
          </cell>
          <cell r="G2371">
            <v>42823</v>
          </cell>
          <cell r="H2371">
            <v>9015.8604139288036</v>
          </cell>
          <cell r="I2371">
            <v>12825.26</v>
          </cell>
        </row>
        <row r="2372">
          <cell r="C2372" t="str">
            <v>Homeowners</v>
          </cell>
          <cell r="E2372">
            <v>42220</v>
          </cell>
          <cell r="F2372">
            <v>42257</v>
          </cell>
          <cell r="G2372">
            <v>43949</v>
          </cell>
          <cell r="H2372">
            <v>11958.386068456104</v>
          </cell>
          <cell r="I2372">
            <v>32109.06</v>
          </cell>
        </row>
        <row r="2373">
          <cell r="C2373" t="str">
            <v>Homeowners</v>
          </cell>
          <cell r="E2373">
            <v>42233</v>
          </cell>
          <cell r="F2373">
            <v>42342</v>
          </cell>
          <cell r="G2373">
            <v>43783</v>
          </cell>
          <cell r="H2373">
            <v>1857.7208803838673</v>
          </cell>
          <cell r="I2373">
            <v>2547.7600000000002</v>
          </cell>
        </row>
        <row r="2374">
          <cell r="C2374" t="str">
            <v>Homeowners</v>
          </cell>
          <cell r="E2374">
            <v>42239</v>
          </cell>
          <cell r="F2374">
            <v>42291</v>
          </cell>
          <cell r="G2374">
            <v>42367</v>
          </cell>
          <cell r="H2374">
            <v>10129.258330483901</v>
          </cell>
          <cell r="I2374">
            <v>10129.26</v>
          </cell>
        </row>
        <row r="2375">
          <cell r="C2375" t="str">
            <v>Homeowners</v>
          </cell>
          <cell r="E2375">
            <v>42234</v>
          </cell>
          <cell r="F2375">
            <v>42410</v>
          </cell>
          <cell r="G2375">
            <v>42410</v>
          </cell>
          <cell r="H2375">
            <v>12240.404443443436</v>
          </cell>
          <cell r="I2375">
            <v>15681.85</v>
          </cell>
        </row>
        <row r="2376">
          <cell r="C2376" t="str">
            <v>Homeowners</v>
          </cell>
          <cell r="E2376">
            <v>42237</v>
          </cell>
          <cell r="F2376">
            <v>42247</v>
          </cell>
          <cell r="G2376">
            <v>43325</v>
          </cell>
          <cell r="H2376">
            <v>23752.66960436216</v>
          </cell>
          <cell r="I2376">
            <v>85793.8</v>
          </cell>
        </row>
        <row r="2377">
          <cell r="C2377" t="str">
            <v>Homeowners</v>
          </cell>
          <cell r="E2377">
            <v>42223</v>
          </cell>
          <cell r="F2377">
            <v>42391</v>
          </cell>
          <cell r="G2377">
            <v>42886</v>
          </cell>
          <cell r="H2377">
            <v>39178.990758489184</v>
          </cell>
          <cell r="I2377">
            <v>52881.96</v>
          </cell>
        </row>
        <row r="2378">
          <cell r="C2378" t="str">
            <v>Homeowners</v>
          </cell>
          <cell r="E2378">
            <v>42224</v>
          </cell>
          <cell r="F2378">
            <v>42273</v>
          </cell>
          <cell r="G2378">
            <v>42290</v>
          </cell>
          <cell r="H2378">
            <v>123674.776777897</v>
          </cell>
          <cell r="I2378">
            <v>123674.78</v>
          </cell>
        </row>
        <row r="2379">
          <cell r="C2379" t="str">
            <v>Homeowners</v>
          </cell>
          <cell r="E2379">
            <v>42233</v>
          </cell>
          <cell r="F2379">
            <v>42656</v>
          </cell>
          <cell r="G2379">
            <v>43009</v>
          </cell>
          <cell r="H2379">
            <v>41047.234579636191</v>
          </cell>
          <cell r="I2379">
            <v>58457.52</v>
          </cell>
        </row>
        <row r="2380">
          <cell r="C2380" t="str">
            <v>Homeowners</v>
          </cell>
          <cell r="E2380">
            <v>42226</v>
          </cell>
          <cell r="F2380">
            <v>42279</v>
          </cell>
          <cell r="G2380">
            <v>43042</v>
          </cell>
          <cell r="H2380">
            <v>51150.617664281162</v>
          </cell>
          <cell r="I2380">
            <v>65614.539999999994</v>
          </cell>
        </row>
        <row r="2381">
          <cell r="C2381" t="str">
            <v>Homeowners</v>
          </cell>
          <cell r="E2381">
            <v>42238</v>
          </cell>
          <cell r="F2381">
            <v>42282</v>
          </cell>
          <cell r="G2381">
            <v>42387</v>
          </cell>
          <cell r="H2381">
            <v>45775.905537070008</v>
          </cell>
          <cell r="I2381">
            <v>59292.93</v>
          </cell>
        </row>
        <row r="2382">
          <cell r="C2382" t="str">
            <v>Homeowners</v>
          </cell>
          <cell r="E2382">
            <v>42247</v>
          </cell>
          <cell r="F2382">
            <v>42479</v>
          </cell>
          <cell r="G2382">
            <v>42691</v>
          </cell>
          <cell r="H2382">
            <v>5460.755963329847</v>
          </cell>
          <cell r="I2382">
            <v>7146.41</v>
          </cell>
        </row>
        <row r="2383">
          <cell r="C2383" t="str">
            <v>Homeowners</v>
          </cell>
          <cell r="E2383">
            <v>42235</v>
          </cell>
          <cell r="F2383">
            <v>42706</v>
          </cell>
          <cell r="G2383">
            <v>43433</v>
          </cell>
          <cell r="H2383">
            <v>90626.112485080812</v>
          </cell>
          <cell r="I2383">
            <v>230474.72</v>
          </cell>
        </row>
        <row r="2384">
          <cell r="C2384" t="str">
            <v>Homeowners</v>
          </cell>
          <cell r="E2384">
            <v>42237</v>
          </cell>
          <cell r="F2384">
            <v>42416</v>
          </cell>
          <cell r="G2384">
            <v>42609</v>
          </cell>
          <cell r="H2384">
            <v>98447.561086916685</v>
          </cell>
          <cell r="I2384">
            <v>136050.38</v>
          </cell>
        </row>
        <row r="2385">
          <cell r="C2385" t="str">
            <v>Homeowners</v>
          </cell>
          <cell r="E2385">
            <v>42220</v>
          </cell>
          <cell r="F2385">
            <v>42240</v>
          </cell>
          <cell r="G2385">
            <v>42370</v>
          </cell>
          <cell r="H2385">
            <v>13240.992554451232</v>
          </cell>
          <cell r="I2385">
            <v>18619.04</v>
          </cell>
        </row>
        <row r="2386">
          <cell r="C2386" t="str">
            <v>Homeowners</v>
          </cell>
          <cell r="E2386">
            <v>42227</v>
          </cell>
          <cell r="F2386">
            <v>42297</v>
          </cell>
          <cell r="G2386">
            <v>43600</v>
          </cell>
          <cell r="H2386">
            <v>11903.615967845151</v>
          </cell>
          <cell r="I2386">
            <v>32485.52</v>
          </cell>
        </row>
        <row r="2387">
          <cell r="C2387" t="str">
            <v>Homeowners</v>
          </cell>
          <cell r="E2387">
            <v>42237</v>
          </cell>
          <cell r="F2387">
            <v>42246</v>
          </cell>
          <cell r="G2387">
            <v>42834</v>
          </cell>
          <cell r="H2387">
            <v>36069.639386809431</v>
          </cell>
          <cell r="I2387">
            <v>60662.16</v>
          </cell>
        </row>
        <row r="2388">
          <cell r="C2388" t="str">
            <v>Homeowners</v>
          </cell>
          <cell r="E2388">
            <v>42222</v>
          </cell>
          <cell r="F2388">
            <v>42329</v>
          </cell>
          <cell r="G2388">
            <v>42508</v>
          </cell>
          <cell r="H2388">
            <v>31626.863669858209</v>
          </cell>
          <cell r="I2388">
            <v>40695.800000000003</v>
          </cell>
        </row>
        <row r="2389">
          <cell r="C2389" t="str">
            <v>Homeowners</v>
          </cell>
          <cell r="E2389">
            <v>42220</v>
          </cell>
          <cell r="F2389">
            <v>42460</v>
          </cell>
          <cell r="G2389">
            <v>42720</v>
          </cell>
          <cell r="H2389">
            <v>37237.87788953472</v>
          </cell>
          <cell r="I2389">
            <v>45329.98</v>
          </cell>
        </row>
        <row r="2390">
          <cell r="C2390" t="str">
            <v>Homeowners</v>
          </cell>
          <cell r="E2390">
            <v>42218</v>
          </cell>
          <cell r="F2390">
            <v>42589</v>
          </cell>
          <cell r="G2390">
            <v>43965</v>
          </cell>
          <cell r="H2390">
            <v>56958.553790237835</v>
          </cell>
          <cell r="I2390">
            <v>212231.5</v>
          </cell>
        </row>
        <row r="2391">
          <cell r="C2391" t="str">
            <v>Homeowners</v>
          </cell>
          <cell r="E2391">
            <v>42236</v>
          </cell>
          <cell r="F2391">
            <v>42282</v>
          </cell>
          <cell r="G2391">
            <v>42655</v>
          </cell>
          <cell r="H2391">
            <v>53671.885559530012</v>
          </cell>
          <cell r="I2391">
            <v>60601.85</v>
          </cell>
        </row>
        <row r="2392">
          <cell r="C2392" t="str">
            <v>Homeowners</v>
          </cell>
          <cell r="E2392">
            <v>42220</v>
          </cell>
          <cell r="F2392">
            <v>42858</v>
          </cell>
          <cell r="G2392">
            <v>43457</v>
          </cell>
          <cell r="H2392">
            <v>38392.860589365198</v>
          </cell>
          <cell r="I2392">
            <v>95045.73</v>
          </cell>
        </row>
        <row r="2393">
          <cell r="C2393" t="str">
            <v>Homeowners</v>
          </cell>
          <cell r="E2393">
            <v>42243</v>
          </cell>
          <cell r="F2393">
            <v>42333</v>
          </cell>
          <cell r="G2393">
            <v>42384</v>
          </cell>
          <cell r="H2393">
            <v>31263.632352390632</v>
          </cell>
          <cell r="I2393">
            <v>36671.410000000003</v>
          </cell>
        </row>
        <row r="2394">
          <cell r="C2394" t="str">
            <v>Homeowners</v>
          </cell>
          <cell r="E2394">
            <v>42232</v>
          </cell>
          <cell r="F2394">
            <v>42410</v>
          </cell>
          <cell r="G2394">
            <v>43007</v>
          </cell>
          <cell r="H2394">
            <v>35044.800211501592</v>
          </cell>
          <cell r="I2394">
            <v>49544.01</v>
          </cell>
        </row>
        <row r="2395">
          <cell r="C2395" t="str">
            <v>Homeowners</v>
          </cell>
          <cell r="E2395">
            <v>42246</v>
          </cell>
          <cell r="F2395">
            <v>42490</v>
          </cell>
          <cell r="G2395">
            <v>42501</v>
          </cell>
          <cell r="H2395">
            <v>40802.686328288677</v>
          </cell>
          <cell r="I2395">
            <v>49366.05</v>
          </cell>
        </row>
        <row r="2396">
          <cell r="C2396" t="str">
            <v>Homeowners</v>
          </cell>
          <cell r="E2396">
            <v>42240</v>
          </cell>
          <cell r="F2396">
            <v>42479</v>
          </cell>
          <cell r="G2396">
            <v>42610</v>
          </cell>
          <cell r="H2396">
            <v>11679.442936311134</v>
          </cell>
          <cell r="I2396">
            <v>15157.66</v>
          </cell>
        </row>
        <row r="2397">
          <cell r="C2397" t="str">
            <v>Homeowners</v>
          </cell>
          <cell r="E2397">
            <v>42225</v>
          </cell>
          <cell r="F2397">
            <v>42559</v>
          </cell>
          <cell r="G2397">
            <v>42777</v>
          </cell>
          <cell r="H2397">
            <v>338.65716345021877</v>
          </cell>
          <cell r="I2397">
            <v>0</v>
          </cell>
        </row>
        <row r="2398">
          <cell r="C2398" t="str">
            <v>Homeowners</v>
          </cell>
          <cell r="E2398">
            <v>42232</v>
          </cell>
          <cell r="F2398">
            <v>42454</v>
          </cell>
          <cell r="G2398">
            <v>42522</v>
          </cell>
          <cell r="H2398">
            <v>17949.258989414022</v>
          </cell>
          <cell r="I2398">
            <v>23124.3</v>
          </cell>
        </row>
        <row r="2399">
          <cell r="C2399" t="str">
            <v>Homeowners</v>
          </cell>
          <cell r="E2399">
            <v>42245</v>
          </cell>
          <cell r="F2399">
            <v>43252</v>
          </cell>
          <cell r="G2399">
            <v>43978</v>
          </cell>
          <cell r="H2399">
            <v>15444.528258815591</v>
          </cell>
          <cell r="I2399">
            <v>36601.85</v>
          </cell>
        </row>
        <row r="2400">
          <cell r="C2400" t="str">
            <v>Homeowners</v>
          </cell>
          <cell r="E2400">
            <v>42246</v>
          </cell>
          <cell r="F2400">
            <v>42523</v>
          </cell>
          <cell r="G2400">
            <v>42583</v>
          </cell>
          <cell r="H2400">
            <v>68931.090124772687</v>
          </cell>
          <cell r="I2400">
            <v>100720.3</v>
          </cell>
        </row>
        <row r="2401">
          <cell r="C2401" t="str">
            <v>Homeowners</v>
          </cell>
          <cell r="E2401">
            <v>42221</v>
          </cell>
          <cell r="F2401">
            <v>42293</v>
          </cell>
          <cell r="G2401">
            <v>42780</v>
          </cell>
          <cell r="H2401">
            <v>148397.99212989237</v>
          </cell>
          <cell r="I2401">
            <v>186320.54</v>
          </cell>
        </row>
        <row r="2402">
          <cell r="C2402" t="str">
            <v>Homeowners</v>
          </cell>
          <cell r="E2402">
            <v>42245</v>
          </cell>
          <cell r="F2402">
            <v>42259</v>
          </cell>
          <cell r="G2402">
            <v>43707</v>
          </cell>
          <cell r="H2402">
            <v>24717.605456556677</v>
          </cell>
          <cell r="I2402">
            <v>61316.07</v>
          </cell>
        </row>
        <row r="2403">
          <cell r="C2403" t="str">
            <v>Homeowners</v>
          </cell>
          <cell r="E2403">
            <v>42219</v>
          </cell>
          <cell r="F2403">
            <v>42749</v>
          </cell>
          <cell r="G2403">
            <v>42797</v>
          </cell>
          <cell r="H2403">
            <v>43653.304328395847</v>
          </cell>
          <cell r="I2403">
            <v>0</v>
          </cell>
        </row>
        <row r="2404">
          <cell r="C2404" t="str">
            <v>Homeowners</v>
          </cell>
          <cell r="E2404">
            <v>42220</v>
          </cell>
          <cell r="F2404">
            <v>42491</v>
          </cell>
          <cell r="G2404">
            <v>42515</v>
          </cell>
          <cell r="H2404">
            <v>12470.81337121342</v>
          </cell>
          <cell r="I2404">
            <v>16787</v>
          </cell>
        </row>
        <row r="2405">
          <cell r="C2405" t="str">
            <v>Homeowners</v>
          </cell>
          <cell r="E2405">
            <v>42236</v>
          </cell>
          <cell r="F2405">
            <v>42614</v>
          </cell>
          <cell r="G2405">
            <v>44016</v>
          </cell>
          <cell r="H2405">
            <v>11686.230853348683</v>
          </cell>
          <cell r="I2405">
            <v>22172.58</v>
          </cell>
        </row>
        <row r="2406">
          <cell r="C2406" t="str">
            <v>Homeowners</v>
          </cell>
          <cell r="E2406">
            <v>42245</v>
          </cell>
          <cell r="F2406">
            <v>42318</v>
          </cell>
          <cell r="G2406">
            <v>42458</v>
          </cell>
          <cell r="H2406">
            <v>109783.86641935303</v>
          </cell>
          <cell r="I2406">
            <v>145939.76999999999</v>
          </cell>
        </row>
        <row r="2407">
          <cell r="C2407" t="str">
            <v>Homeowners</v>
          </cell>
          <cell r="E2407">
            <v>42229</v>
          </cell>
          <cell r="F2407">
            <v>42307</v>
          </cell>
          <cell r="G2407">
            <v>42570</v>
          </cell>
          <cell r="H2407">
            <v>15312.502307301349</v>
          </cell>
          <cell r="I2407">
            <v>22804.9</v>
          </cell>
        </row>
        <row r="2408">
          <cell r="C2408" t="str">
            <v>Homeowners</v>
          </cell>
          <cell r="E2408">
            <v>42232</v>
          </cell>
          <cell r="F2408">
            <v>42310</v>
          </cell>
          <cell r="G2408">
            <v>42767</v>
          </cell>
          <cell r="H2408">
            <v>34292.111658169197</v>
          </cell>
          <cell r="I2408">
            <v>0</v>
          </cell>
        </row>
        <row r="2409">
          <cell r="C2409" t="str">
            <v>Homeowners</v>
          </cell>
          <cell r="E2409">
            <v>42228</v>
          </cell>
          <cell r="F2409">
            <v>42343</v>
          </cell>
          <cell r="G2409">
            <v>42608</v>
          </cell>
          <cell r="H2409">
            <v>43713.155737698653</v>
          </cell>
          <cell r="I2409">
            <v>56550.31</v>
          </cell>
        </row>
        <row r="2410">
          <cell r="C2410" t="str">
            <v>Homeowners</v>
          </cell>
          <cell r="E2410">
            <v>42217</v>
          </cell>
          <cell r="F2410">
            <v>42627</v>
          </cell>
          <cell r="G2410">
            <v>42768</v>
          </cell>
          <cell r="H2410">
            <v>21892.765555021233</v>
          </cell>
          <cell r="I2410">
            <v>0</v>
          </cell>
        </row>
        <row r="2411">
          <cell r="C2411" t="str">
            <v>Homeowners</v>
          </cell>
          <cell r="E2411">
            <v>42229</v>
          </cell>
          <cell r="F2411">
            <v>42314</v>
          </cell>
          <cell r="G2411">
            <v>42744</v>
          </cell>
          <cell r="H2411">
            <v>129584.11742205809</v>
          </cell>
          <cell r="I2411">
            <v>175348.06</v>
          </cell>
        </row>
        <row r="2412">
          <cell r="C2412" t="str">
            <v>Homeowners</v>
          </cell>
          <cell r="E2412">
            <v>42244</v>
          </cell>
          <cell r="F2412">
            <v>42248</v>
          </cell>
          <cell r="G2412">
            <v>42618</v>
          </cell>
          <cell r="H2412">
            <v>40715.163772093554</v>
          </cell>
          <cell r="I2412">
            <v>54963.02</v>
          </cell>
        </row>
        <row r="2413">
          <cell r="C2413" t="str">
            <v>Homeowners</v>
          </cell>
          <cell r="E2413">
            <v>42237</v>
          </cell>
          <cell r="F2413">
            <v>42343</v>
          </cell>
          <cell r="G2413">
            <v>42495</v>
          </cell>
          <cell r="H2413">
            <v>107463.5652321549</v>
          </cell>
          <cell r="I2413">
            <v>138284.76</v>
          </cell>
        </row>
        <row r="2414">
          <cell r="C2414" t="str">
            <v>Homeowners</v>
          </cell>
          <cell r="E2414">
            <v>42267</v>
          </cell>
          <cell r="F2414">
            <v>42503</v>
          </cell>
          <cell r="G2414">
            <v>42611</v>
          </cell>
          <cell r="H2414">
            <v>123260.51262932333</v>
          </cell>
          <cell r="I2414">
            <v>159748.98000000001</v>
          </cell>
        </row>
        <row r="2415">
          <cell r="C2415" t="str">
            <v>Homeowners</v>
          </cell>
          <cell r="E2415">
            <v>42268</v>
          </cell>
          <cell r="F2415">
            <v>42659</v>
          </cell>
          <cell r="G2415">
            <v>43129</v>
          </cell>
          <cell r="H2415">
            <v>14837.799614343763</v>
          </cell>
          <cell r="I2415">
            <v>33802.99</v>
          </cell>
        </row>
        <row r="2416">
          <cell r="C2416" t="str">
            <v>Homeowners</v>
          </cell>
          <cell r="E2416">
            <v>42260</v>
          </cell>
          <cell r="F2416">
            <v>42438</v>
          </cell>
          <cell r="G2416">
            <v>42950</v>
          </cell>
          <cell r="H2416">
            <v>65600.965830856701</v>
          </cell>
          <cell r="I2416">
            <v>89412.54</v>
          </cell>
        </row>
        <row r="2417">
          <cell r="C2417" t="str">
            <v>Homeowners</v>
          </cell>
          <cell r="E2417">
            <v>42255</v>
          </cell>
          <cell r="F2417">
            <v>42416</v>
          </cell>
          <cell r="G2417">
            <v>42450</v>
          </cell>
          <cell r="H2417">
            <v>64880.331134734355</v>
          </cell>
          <cell r="I2417">
            <v>76925.679999999993</v>
          </cell>
        </row>
        <row r="2418">
          <cell r="C2418" t="str">
            <v>Homeowners</v>
          </cell>
          <cell r="E2418">
            <v>42252</v>
          </cell>
          <cell r="F2418">
            <v>42528</v>
          </cell>
          <cell r="G2418">
            <v>43713</v>
          </cell>
          <cell r="H2418">
            <v>366.58093487148989</v>
          </cell>
          <cell r="I2418">
            <v>591.66999999999996</v>
          </cell>
        </row>
        <row r="2419">
          <cell r="C2419" t="str">
            <v>Homeowners</v>
          </cell>
          <cell r="E2419">
            <v>42264</v>
          </cell>
          <cell r="F2419">
            <v>42278</v>
          </cell>
          <cell r="G2419">
            <v>42790</v>
          </cell>
          <cell r="H2419">
            <v>25159.147504378845</v>
          </cell>
          <cell r="I2419">
            <v>32214.55</v>
          </cell>
        </row>
        <row r="2420">
          <cell r="C2420" t="str">
            <v>Homeowners</v>
          </cell>
          <cell r="E2420">
            <v>42260</v>
          </cell>
          <cell r="F2420">
            <v>42311</v>
          </cell>
          <cell r="G2420">
            <v>42445</v>
          </cell>
          <cell r="H2420">
            <v>91266.892471654719</v>
          </cell>
          <cell r="I2420">
            <v>119428.57</v>
          </cell>
        </row>
        <row r="2421">
          <cell r="C2421" t="str">
            <v>Homeowners</v>
          </cell>
          <cell r="E2421">
            <v>42273</v>
          </cell>
          <cell r="F2421">
            <v>42530</v>
          </cell>
          <cell r="G2421">
            <v>42771</v>
          </cell>
          <cell r="H2421">
            <v>79778.421659504267</v>
          </cell>
          <cell r="I2421">
            <v>0</v>
          </cell>
        </row>
        <row r="2422">
          <cell r="C2422" t="str">
            <v>Homeowners</v>
          </cell>
          <cell r="E2422">
            <v>42253</v>
          </cell>
          <cell r="F2422">
            <v>42445</v>
          </cell>
          <cell r="G2422">
            <v>42775</v>
          </cell>
          <cell r="H2422">
            <v>91897.324677055483</v>
          </cell>
          <cell r="I2422">
            <v>0</v>
          </cell>
        </row>
        <row r="2423">
          <cell r="C2423" t="str">
            <v>Homeowners</v>
          </cell>
          <cell r="E2423">
            <v>42260</v>
          </cell>
          <cell r="F2423">
            <v>42323</v>
          </cell>
          <cell r="G2423">
            <v>42966</v>
          </cell>
          <cell r="H2423">
            <v>126021.26708294103</v>
          </cell>
          <cell r="I2423">
            <v>187282.64</v>
          </cell>
        </row>
        <row r="2424">
          <cell r="C2424" t="str">
            <v>Homeowners</v>
          </cell>
          <cell r="E2424">
            <v>42252</v>
          </cell>
          <cell r="F2424">
            <v>42465</v>
          </cell>
          <cell r="G2424">
            <v>42506</v>
          </cell>
          <cell r="H2424">
            <v>57414.851253459041</v>
          </cell>
          <cell r="I2424">
            <v>70030.929999999993</v>
          </cell>
        </row>
        <row r="2425">
          <cell r="C2425" t="str">
            <v>Homeowners</v>
          </cell>
          <cell r="E2425">
            <v>42262</v>
          </cell>
          <cell r="F2425">
            <v>42295</v>
          </cell>
          <cell r="G2425">
            <v>43059</v>
          </cell>
          <cell r="H2425">
            <v>87325.108384186868</v>
          </cell>
          <cell r="I2425">
            <v>120001.44</v>
          </cell>
        </row>
        <row r="2426">
          <cell r="C2426" t="str">
            <v>Homeowners</v>
          </cell>
          <cell r="E2426">
            <v>42258</v>
          </cell>
          <cell r="F2426">
            <v>42819</v>
          </cell>
          <cell r="G2426">
            <v>43158</v>
          </cell>
          <cell r="H2426">
            <v>49544.136428671343</v>
          </cell>
          <cell r="I2426">
            <v>134440.44</v>
          </cell>
        </row>
        <row r="2427">
          <cell r="C2427" t="str">
            <v>Homeowners</v>
          </cell>
          <cell r="E2427">
            <v>42254</v>
          </cell>
          <cell r="F2427">
            <v>42428</v>
          </cell>
          <cell r="G2427">
            <v>42482</v>
          </cell>
          <cell r="H2427">
            <v>44187.144849094162</v>
          </cell>
          <cell r="I2427">
            <v>56090</v>
          </cell>
        </row>
        <row r="2428">
          <cell r="C2428" t="str">
            <v>Homeowners</v>
          </cell>
          <cell r="E2428">
            <v>42274</v>
          </cell>
          <cell r="F2428">
            <v>42925</v>
          </cell>
          <cell r="G2428">
            <v>43059</v>
          </cell>
          <cell r="H2428">
            <v>34279.576208097911</v>
          </cell>
          <cell r="I2428">
            <v>48002.95</v>
          </cell>
        </row>
        <row r="2429">
          <cell r="C2429" t="str">
            <v>Homeowners</v>
          </cell>
          <cell r="E2429">
            <v>42271</v>
          </cell>
          <cell r="F2429">
            <v>42361</v>
          </cell>
          <cell r="G2429">
            <v>42405</v>
          </cell>
          <cell r="H2429">
            <v>33698.163807618206</v>
          </cell>
          <cell r="I2429">
            <v>45453.75</v>
          </cell>
        </row>
        <row r="2430">
          <cell r="C2430" t="str">
            <v>Homeowners</v>
          </cell>
          <cell r="E2430">
            <v>42266</v>
          </cell>
          <cell r="F2430">
            <v>42668</v>
          </cell>
          <cell r="G2430">
            <v>42770</v>
          </cell>
          <cell r="H2430">
            <v>38116.413609016556</v>
          </cell>
          <cell r="I2430">
            <v>0</v>
          </cell>
        </row>
        <row r="2431">
          <cell r="C2431" t="str">
            <v>Homeowners</v>
          </cell>
          <cell r="E2431">
            <v>42253</v>
          </cell>
          <cell r="F2431">
            <v>42512</v>
          </cell>
          <cell r="G2431">
            <v>43139</v>
          </cell>
          <cell r="H2431">
            <v>163986.60374122162</v>
          </cell>
          <cell r="I2431">
            <v>0</v>
          </cell>
        </row>
        <row r="2432">
          <cell r="C2432" t="str">
            <v>Homeowners</v>
          </cell>
          <cell r="E2432">
            <v>42257</v>
          </cell>
          <cell r="F2432">
            <v>42486</v>
          </cell>
          <cell r="G2432">
            <v>42563</v>
          </cell>
          <cell r="H2432">
            <v>39359.317088467171</v>
          </cell>
          <cell r="I2432">
            <v>49193.29</v>
          </cell>
        </row>
        <row r="2433">
          <cell r="C2433" t="str">
            <v>Homeowners</v>
          </cell>
          <cell r="E2433">
            <v>42252</v>
          </cell>
          <cell r="F2433">
            <v>42826</v>
          </cell>
          <cell r="G2433" t="str">
            <v>NA</v>
          </cell>
          <cell r="H2433">
            <v>32041.862500431853</v>
          </cell>
          <cell r="I2433" t="str">
            <v>NA</v>
          </cell>
        </row>
        <row r="2434">
          <cell r="C2434" t="str">
            <v>Homeowners</v>
          </cell>
          <cell r="E2434">
            <v>42271</v>
          </cell>
          <cell r="F2434">
            <v>42333</v>
          </cell>
          <cell r="G2434">
            <v>42386</v>
          </cell>
          <cell r="H2434">
            <v>7894.9834577517095</v>
          </cell>
          <cell r="I2434">
            <v>9275.5</v>
          </cell>
        </row>
        <row r="2435">
          <cell r="C2435" t="str">
            <v>Homeowners</v>
          </cell>
          <cell r="E2435">
            <v>42276</v>
          </cell>
          <cell r="F2435">
            <v>43450</v>
          </cell>
          <cell r="G2435">
            <v>43491</v>
          </cell>
          <cell r="H2435">
            <v>53445.407511821446</v>
          </cell>
          <cell r="I2435">
            <v>111898.77</v>
          </cell>
        </row>
        <row r="2436">
          <cell r="C2436" t="str">
            <v>Homeowners</v>
          </cell>
          <cell r="E2436">
            <v>42264</v>
          </cell>
          <cell r="F2436">
            <v>42406</v>
          </cell>
          <cell r="G2436">
            <v>43198</v>
          </cell>
          <cell r="H2436">
            <v>22364.605102534293</v>
          </cell>
          <cell r="I2436">
            <v>49313.18</v>
          </cell>
        </row>
        <row r="2437">
          <cell r="C2437" t="str">
            <v>Homeowners</v>
          </cell>
          <cell r="E2437">
            <v>42270</v>
          </cell>
          <cell r="F2437">
            <v>42333</v>
          </cell>
          <cell r="G2437">
            <v>42456</v>
          </cell>
          <cell r="H2437">
            <v>19229.078463105077</v>
          </cell>
          <cell r="I2437">
            <v>24660.69</v>
          </cell>
        </row>
        <row r="2438">
          <cell r="C2438" t="str">
            <v>Homeowners</v>
          </cell>
          <cell r="E2438">
            <v>42276</v>
          </cell>
          <cell r="F2438">
            <v>42640</v>
          </cell>
          <cell r="G2438">
            <v>42877</v>
          </cell>
          <cell r="H2438">
            <v>80044.817327380078</v>
          </cell>
          <cell r="I2438">
            <v>0</v>
          </cell>
        </row>
        <row r="2439">
          <cell r="C2439" t="str">
            <v>Homeowners</v>
          </cell>
          <cell r="E2439">
            <v>42268</v>
          </cell>
          <cell r="F2439">
            <v>42293</v>
          </cell>
          <cell r="G2439">
            <v>42940</v>
          </cell>
          <cell r="H2439">
            <v>134899.20502875559</v>
          </cell>
          <cell r="I2439">
            <v>185478.91</v>
          </cell>
        </row>
        <row r="2440">
          <cell r="C2440" t="str">
            <v>Homeowners</v>
          </cell>
          <cell r="E2440">
            <v>42270</v>
          </cell>
          <cell r="F2440">
            <v>42284</v>
          </cell>
          <cell r="G2440">
            <v>42748</v>
          </cell>
          <cell r="H2440">
            <v>48009.203296121821</v>
          </cell>
          <cell r="I2440">
            <v>66503.12</v>
          </cell>
        </row>
        <row r="2441">
          <cell r="C2441" t="str">
            <v>Homeowners</v>
          </cell>
          <cell r="E2441">
            <v>42256</v>
          </cell>
          <cell r="F2441">
            <v>42317</v>
          </cell>
          <cell r="G2441">
            <v>43230</v>
          </cell>
          <cell r="H2441">
            <v>6489.3312050970135</v>
          </cell>
          <cell r="I2441">
            <v>11441.93</v>
          </cell>
        </row>
        <row r="2442">
          <cell r="C2442" t="str">
            <v>Homeowners</v>
          </cell>
          <cell r="E2442">
            <v>42258</v>
          </cell>
          <cell r="F2442">
            <v>42489</v>
          </cell>
          <cell r="G2442">
            <v>43354</v>
          </cell>
          <cell r="H2442">
            <v>20825.440466047512</v>
          </cell>
          <cell r="I2442">
            <v>0</v>
          </cell>
        </row>
        <row r="2443">
          <cell r="C2443" t="str">
            <v>Homeowners</v>
          </cell>
          <cell r="E2443">
            <v>42272</v>
          </cell>
          <cell r="F2443">
            <v>42317</v>
          </cell>
          <cell r="G2443">
            <v>42542</v>
          </cell>
          <cell r="H2443">
            <v>55604.914653645523</v>
          </cell>
          <cell r="I2443">
            <v>74655.86</v>
          </cell>
        </row>
        <row r="2444">
          <cell r="C2444" t="str">
            <v>Homeowners</v>
          </cell>
          <cell r="E2444">
            <v>42262</v>
          </cell>
          <cell r="F2444">
            <v>42282</v>
          </cell>
          <cell r="G2444">
            <v>42839</v>
          </cell>
          <cell r="H2444">
            <v>28599.736494118701</v>
          </cell>
          <cell r="I2444">
            <v>36397.94</v>
          </cell>
        </row>
        <row r="2445">
          <cell r="C2445" t="str">
            <v>Homeowners</v>
          </cell>
          <cell r="E2445">
            <v>42274</v>
          </cell>
          <cell r="F2445">
            <v>42384</v>
          </cell>
          <cell r="G2445">
            <v>43609</v>
          </cell>
          <cell r="H2445">
            <v>66988.790475769114</v>
          </cell>
          <cell r="I2445">
            <v>175492.48000000001</v>
          </cell>
        </row>
        <row r="2446">
          <cell r="C2446" t="str">
            <v>Homeowners</v>
          </cell>
          <cell r="E2446">
            <v>42261</v>
          </cell>
          <cell r="F2446">
            <v>42451</v>
          </cell>
          <cell r="G2446">
            <v>42866</v>
          </cell>
          <cell r="H2446">
            <v>72979.314005359542</v>
          </cell>
          <cell r="I2446">
            <v>92605.96</v>
          </cell>
        </row>
        <row r="2447">
          <cell r="C2447" t="str">
            <v>Homeowners</v>
          </cell>
          <cell r="E2447">
            <v>42260</v>
          </cell>
          <cell r="F2447">
            <v>42292</v>
          </cell>
          <cell r="G2447">
            <v>42428</v>
          </cell>
          <cell r="H2447">
            <v>4023.679575865066</v>
          </cell>
          <cell r="I2447">
            <v>5415.16</v>
          </cell>
        </row>
        <row r="2448">
          <cell r="C2448" t="str">
            <v>Homeowners</v>
          </cell>
          <cell r="E2448">
            <v>42253</v>
          </cell>
          <cell r="F2448">
            <v>42622</v>
          </cell>
          <cell r="G2448">
            <v>43279</v>
          </cell>
          <cell r="H2448">
            <v>23615.870373295857</v>
          </cell>
          <cell r="I2448">
            <v>39230.699999999997</v>
          </cell>
        </row>
        <row r="2449">
          <cell r="C2449" t="str">
            <v>Homeowners</v>
          </cell>
          <cell r="E2449">
            <v>42251</v>
          </cell>
          <cell r="F2449">
            <v>42348</v>
          </cell>
          <cell r="G2449">
            <v>42667</v>
          </cell>
          <cell r="H2449">
            <v>23414.978809331235</v>
          </cell>
          <cell r="I2449">
            <v>0</v>
          </cell>
        </row>
        <row r="2450">
          <cell r="C2450" t="str">
            <v>Homeowners</v>
          </cell>
          <cell r="E2450">
            <v>42265</v>
          </cell>
          <cell r="F2450">
            <v>42434</v>
          </cell>
          <cell r="G2450">
            <v>42737</v>
          </cell>
          <cell r="H2450">
            <v>8352.3203413327956</v>
          </cell>
          <cell r="I2450">
            <v>11550.47</v>
          </cell>
        </row>
        <row r="2451">
          <cell r="C2451" t="str">
            <v>Homeowners</v>
          </cell>
          <cell r="E2451">
            <v>42270</v>
          </cell>
          <cell r="F2451">
            <v>42348</v>
          </cell>
          <cell r="G2451">
            <v>42768</v>
          </cell>
          <cell r="H2451">
            <v>8826.7575181692991</v>
          </cell>
          <cell r="I2451">
            <v>0</v>
          </cell>
        </row>
        <row r="2452">
          <cell r="C2452" t="str">
            <v>Homeowners</v>
          </cell>
          <cell r="E2452">
            <v>42249</v>
          </cell>
          <cell r="F2452">
            <v>42303</v>
          </cell>
          <cell r="G2452">
            <v>42409</v>
          </cell>
          <cell r="H2452">
            <v>3502.6055628548197</v>
          </cell>
          <cell r="I2452">
            <v>4204.13</v>
          </cell>
        </row>
        <row r="2453">
          <cell r="C2453" t="str">
            <v>Homeowners</v>
          </cell>
          <cell r="E2453">
            <v>42261</v>
          </cell>
          <cell r="F2453">
            <v>42287</v>
          </cell>
          <cell r="G2453">
            <v>42448</v>
          </cell>
          <cell r="H2453">
            <v>30596.974340713205</v>
          </cell>
          <cell r="I2453">
            <v>45684.53</v>
          </cell>
        </row>
        <row r="2454">
          <cell r="C2454" t="str">
            <v>Homeowners</v>
          </cell>
          <cell r="E2454">
            <v>42264</v>
          </cell>
          <cell r="F2454">
            <v>42338</v>
          </cell>
          <cell r="G2454">
            <v>42477</v>
          </cell>
          <cell r="H2454">
            <v>2412.7352678324869</v>
          </cell>
          <cell r="I2454">
            <v>3038.68</v>
          </cell>
        </row>
        <row r="2455">
          <cell r="C2455" t="str">
            <v>Homeowners</v>
          </cell>
          <cell r="E2455">
            <v>42261</v>
          </cell>
          <cell r="F2455">
            <v>42296</v>
          </cell>
          <cell r="G2455">
            <v>42446</v>
          </cell>
          <cell r="H2455">
            <v>6097.517331511468</v>
          </cell>
          <cell r="I2455">
            <v>7818.17</v>
          </cell>
        </row>
        <row r="2456">
          <cell r="C2456" t="str">
            <v>Homeowners</v>
          </cell>
          <cell r="E2456">
            <v>42258</v>
          </cell>
          <cell r="F2456">
            <v>42265</v>
          </cell>
          <cell r="G2456">
            <v>42609</v>
          </cell>
          <cell r="H2456">
            <v>3765.7046898423778</v>
          </cell>
          <cell r="I2456">
            <v>4602.84</v>
          </cell>
        </row>
        <row r="2457">
          <cell r="C2457" t="str">
            <v>Homeowners</v>
          </cell>
          <cell r="E2457">
            <v>42270</v>
          </cell>
          <cell r="F2457">
            <v>42625</v>
          </cell>
          <cell r="G2457">
            <v>43267</v>
          </cell>
          <cell r="H2457">
            <v>34455.307527172416</v>
          </cell>
          <cell r="I2457">
            <v>0</v>
          </cell>
        </row>
        <row r="2458">
          <cell r="C2458" t="str">
            <v>Homeowners</v>
          </cell>
          <cell r="E2458">
            <v>42266</v>
          </cell>
          <cell r="F2458">
            <v>42309</v>
          </cell>
          <cell r="G2458">
            <v>42310</v>
          </cell>
          <cell r="H2458">
            <v>149116.97331981099</v>
          </cell>
          <cell r="I2458">
            <v>149116.97</v>
          </cell>
        </row>
        <row r="2459">
          <cell r="C2459" t="str">
            <v>Homeowners</v>
          </cell>
          <cell r="E2459">
            <v>42257</v>
          </cell>
          <cell r="F2459">
            <v>42280</v>
          </cell>
          <cell r="G2459">
            <v>42562</v>
          </cell>
          <cell r="H2459">
            <v>12886.875147631132</v>
          </cell>
          <cell r="I2459">
            <v>17823.82</v>
          </cell>
        </row>
        <row r="2460">
          <cell r="C2460" t="str">
            <v>Homeowners</v>
          </cell>
          <cell r="E2460">
            <v>42277</v>
          </cell>
          <cell r="F2460">
            <v>42280</v>
          </cell>
          <cell r="G2460">
            <v>42336</v>
          </cell>
          <cell r="H2460">
            <v>20220.902427981899</v>
          </cell>
          <cell r="I2460">
            <v>20220.900000000001</v>
          </cell>
        </row>
        <row r="2461">
          <cell r="C2461" t="str">
            <v>Homeowners</v>
          </cell>
          <cell r="E2461">
            <v>42251</v>
          </cell>
          <cell r="F2461">
            <v>42410</v>
          </cell>
          <cell r="G2461">
            <v>42829</v>
          </cell>
          <cell r="H2461">
            <v>12268.613342340155</v>
          </cell>
          <cell r="I2461">
            <v>18062.73</v>
          </cell>
        </row>
        <row r="2462">
          <cell r="C2462" t="str">
            <v>Homeowners</v>
          </cell>
          <cell r="E2462">
            <v>42276</v>
          </cell>
          <cell r="F2462">
            <v>42555</v>
          </cell>
          <cell r="G2462">
            <v>42756</v>
          </cell>
          <cell r="H2462">
            <v>3954.7585338158488</v>
          </cell>
          <cell r="I2462">
            <v>0</v>
          </cell>
        </row>
        <row r="2463">
          <cell r="C2463" t="str">
            <v>Homeowners</v>
          </cell>
          <cell r="E2463">
            <v>42257</v>
          </cell>
          <cell r="F2463">
            <v>42508</v>
          </cell>
          <cell r="G2463">
            <v>42849</v>
          </cell>
          <cell r="H2463">
            <v>116866.91981679782</v>
          </cell>
          <cell r="I2463">
            <v>0</v>
          </cell>
        </row>
        <row r="2464">
          <cell r="C2464" t="str">
            <v>Homeowners</v>
          </cell>
          <cell r="E2464">
            <v>42258</v>
          </cell>
          <cell r="F2464">
            <v>42583</v>
          </cell>
          <cell r="G2464">
            <v>42628</v>
          </cell>
          <cell r="H2464">
            <v>49691.702621731136</v>
          </cell>
          <cell r="I2464">
            <v>65218.43</v>
          </cell>
        </row>
        <row r="2465">
          <cell r="C2465" t="str">
            <v>Homeowners</v>
          </cell>
          <cell r="E2465">
            <v>42262</v>
          </cell>
          <cell r="F2465">
            <v>42380</v>
          </cell>
          <cell r="G2465">
            <v>42578</v>
          </cell>
          <cell r="H2465">
            <v>20094.693547746549</v>
          </cell>
          <cell r="I2465">
            <v>27871.18</v>
          </cell>
        </row>
        <row r="2466">
          <cell r="C2466" t="str">
            <v>Homeowners</v>
          </cell>
          <cell r="E2466">
            <v>42256</v>
          </cell>
          <cell r="F2466">
            <v>42615</v>
          </cell>
          <cell r="G2466">
            <v>42986</v>
          </cell>
          <cell r="H2466">
            <v>13602.566292520756</v>
          </cell>
          <cell r="I2466">
            <v>18582.88</v>
          </cell>
        </row>
        <row r="2467">
          <cell r="C2467" t="str">
            <v>Homeowners</v>
          </cell>
          <cell r="E2467">
            <v>42268</v>
          </cell>
          <cell r="F2467">
            <v>42662</v>
          </cell>
          <cell r="G2467">
            <v>43015</v>
          </cell>
          <cell r="H2467">
            <v>74799.544009628225</v>
          </cell>
          <cell r="I2467">
            <v>105123.67</v>
          </cell>
        </row>
        <row r="2468">
          <cell r="C2468" t="str">
            <v>Homeowners</v>
          </cell>
          <cell r="E2468">
            <v>42286</v>
          </cell>
          <cell r="F2468">
            <v>42326</v>
          </cell>
          <cell r="G2468">
            <v>42337</v>
          </cell>
          <cell r="H2468">
            <v>67771.533212311595</v>
          </cell>
          <cell r="I2468">
            <v>67771.53</v>
          </cell>
        </row>
        <row r="2469">
          <cell r="C2469" t="str">
            <v>Homeowners</v>
          </cell>
          <cell r="E2469">
            <v>42279</v>
          </cell>
          <cell r="F2469">
            <v>42295</v>
          </cell>
          <cell r="G2469">
            <v>42377</v>
          </cell>
          <cell r="H2469">
            <v>45637.101172755043</v>
          </cell>
          <cell r="I2469">
            <v>60022.31</v>
          </cell>
        </row>
        <row r="2470">
          <cell r="C2470" t="str">
            <v>Homeowners</v>
          </cell>
          <cell r="E2470">
            <v>42302</v>
          </cell>
          <cell r="F2470">
            <v>42563</v>
          </cell>
          <cell r="G2470">
            <v>42621</v>
          </cell>
          <cell r="H2470">
            <v>206657.56417348239</v>
          </cell>
          <cell r="I2470">
            <v>283488.68</v>
          </cell>
        </row>
        <row r="2471">
          <cell r="C2471" t="str">
            <v>Homeowners</v>
          </cell>
          <cell r="E2471">
            <v>42281</v>
          </cell>
          <cell r="F2471">
            <v>42346</v>
          </cell>
          <cell r="G2471">
            <v>42364</v>
          </cell>
          <cell r="H2471">
            <v>22354.024289671099</v>
          </cell>
          <cell r="I2471">
            <v>22354.02</v>
          </cell>
        </row>
        <row r="2472">
          <cell r="C2472" t="str">
            <v>Homeowners</v>
          </cell>
          <cell r="E2472">
            <v>42289</v>
          </cell>
          <cell r="F2472">
            <v>42307</v>
          </cell>
          <cell r="G2472">
            <v>42416</v>
          </cell>
          <cell r="H2472">
            <v>19956.290816634628</v>
          </cell>
          <cell r="I2472">
            <v>27392.27</v>
          </cell>
        </row>
        <row r="2473">
          <cell r="C2473" t="str">
            <v>Homeowners</v>
          </cell>
          <cell r="E2473">
            <v>42306</v>
          </cell>
          <cell r="F2473">
            <v>42320</v>
          </cell>
          <cell r="G2473">
            <v>42489</v>
          </cell>
          <cell r="H2473">
            <v>193604.41491201959</v>
          </cell>
          <cell r="I2473">
            <v>231384.95</v>
          </cell>
        </row>
        <row r="2474">
          <cell r="C2474" t="str">
            <v>Homeowners</v>
          </cell>
          <cell r="E2474">
            <v>42289</v>
          </cell>
          <cell r="F2474">
            <v>42325</v>
          </cell>
          <cell r="G2474">
            <v>42724</v>
          </cell>
          <cell r="H2474">
            <v>53129.263625000618</v>
          </cell>
          <cell r="I2474">
            <v>0</v>
          </cell>
        </row>
        <row r="2475">
          <cell r="C2475" t="str">
            <v>Homeowners</v>
          </cell>
          <cell r="E2475">
            <v>42306</v>
          </cell>
          <cell r="F2475">
            <v>42366</v>
          </cell>
          <cell r="G2475">
            <v>42575</v>
          </cell>
          <cell r="H2475">
            <v>21600.182295740746</v>
          </cell>
          <cell r="I2475">
            <v>29289.66</v>
          </cell>
        </row>
        <row r="2476">
          <cell r="C2476" t="str">
            <v>Homeowners</v>
          </cell>
          <cell r="E2476">
            <v>42279</v>
          </cell>
          <cell r="F2476">
            <v>42434</v>
          </cell>
          <cell r="G2476">
            <v>42575</v>
          </cell>
          <cell r="H2476">
            <v>59521.357334027154</v>
          </cell>
          <cell r="I2476">
            <v>70451.009999999995</v>
          </cell>
        </row>
        <row r="2477">
          <cell r="C2477" t="str">
            <v>Homeowners</v>
          </cell>
          <cell r="E2477">
            <v>42297</v>
          </cell>
          <cell r="F2477">
            <v>42315</v>
          </cell>
          <cell r="G2477">
            <v>42727</v>
          </cell>
          <cell r="H2477">
            <v>12627.07124187648</v>
          </cell>
          <cell r="I2477">
            <v>16602.759999999998</v>
          </cell>
        </row>
        <row r="2478">
          <cell r="C2478" t="str">
            <v>Homeowners</v>
          </cell>
          <cell r="E2478">
            <v>42298</v>
          </cell>
          <cell r="F2478">
            <v>42472</v>
          </cell>
          <cell r="G2478">
            <v>42703</v>
          </cell>
          <cell r="H2478">
            <v>109791.39114764532</v>
          </cell>
          <cell r="I2478">
            <v>134787.95000000001</v>
          </cell>
        </row>
        <row r="2479">
          <cell r="C2479" t="str">
            <v>Homeowners</v>
          </cell>
          <cell r="E2479">
            <v>42294</v>
          </cell>
          <cell r="F2479">
            <v>42497</v>
          </cell>
          <cell r="G2479">
            <v>42661</v>
          </cell>
          <cell r="H2479">
            <v>22731.969162102247</v>
          </cell>
          <cell r="I2479">
            <v>28293.39</v>
          </cell>
        </row>
        <row r="2480">
          <cell r="C2480" t="str">
            <v>Homeowners</v>
          </cell>
          <cell r="E2480">
            <v>42279</v>
          </cell>
          <cell r="F2480">
            <v>42307</v>
          </cell>
          <cell r="G2480">
            <v>42325</v>
          </cell>
          <cell r="H2480">
            <v>12043.466061913199</v>
          </cell>
          <cell r="I2480">
            <v>12043.47</v>
          </cell>
        </row>
        <row r="2481">
          <cell r="C2481" t="str">
            <v>Homeowners</v>
          </cell>
          <cell r="E2481">
            <v>42295</v>
          </cell>
          <cell r="F2481">
            <v>42392</v>
          </cell>
          <cell r="G2481">
            <v>43228</v>
          </cell>
          <cell r="H2481">
            <v>3052.6502374818751</v>
          </cell>
          <cell r="I2481">
            <v>3931.67</v>
          </cell>
        </row>
        <row r="2482">
          <cell r="C2482" t="str">
            <v>Homeowners</v>
          </cell>
          <cell r="E2482">
            <v>42299</v>
          </cell>
          <cell r="F2482">
            <v>42643</v>
          </cell>
          <cell r="G2482">
            <v>43047</v>
          </cell>
          <cell r="H2482">
            <v>12782.149704638088</v>
          </cell>
          <cell r="I2482">
            <v>18583.689999999999</v>
          </cell>
        </row>
        <row r="2483">
          <cell r="C2483" t="str">
            <v>Homeowners</v>
          </cell>
          <cell r="E2483">
            <v>42298</v>
          </cell>
          <cell r="F2483">
            <v>42346</v>
          </cell>
          <cell r="G2483">
            <v>42605</v>
          </cell>
          <cell r="H2483">
            <v>14969.627672267219</v>
          </cell>
          <cell r="I2483">
            <v>17859.62</v>
          </cell>
        </row>
        <row r="2484">
          <cell r="C2484" t="str">
            <v>Homeowners</v>
          </cell>
          <cell r="E2484">
            <v>42305</v>
          </cell>
          <cell r="F2484">
            <v>42458</v>
          </cell>
          <cell r="G2484">
            <v>42656</v>
          </cell>
          <cell r="H2484">
            <v>37322.801649682769</v>
          </cell>
          <cell r="I2484">
            <v>49808.47</v>
          </cell>
        </row>
        <row r="2485">
          <cell r="C2485" t="str">
            <v>Homeowners</v>
          </cell>
          <cell r="E2485">
            <v>42302</v>
          </cell>
          <cell r="F2485">
            <v>42487</v>
          </cell>
          <cell r="G2485">
            <v>42566</v>
          </cell>
          <cell r="H2485">
            <v>18785.293374412035</v>
          </cell>
          <cell r="I2485">
            <v>23451.39</v>
          </cell>
        </row>
        <row r="2486">
          <cell r="C2486" t="str">
            <v>Homeowners</v>
          </cell>
          <cell r="E2486">
            <v>42284</v>
          </cell>
          <cell r="F2486">
            <v>42630</v>
          </cell>
          <cell r="G2486">
            <v>43251</v>
          </cell>
          <cell r="H2486">
            <v>4807.631823439182</v>
          </cell>
          <cell r="I2486">
            <v>11184.57</v>
          </cell>
        </row>
        <row r="2487">
          <cell r="C2487" t="str">
            <v>Homeowners</v>
          </cell>
          <cell r="E2487">
            <v>42300</v>
          </cell>
          <cell r="F2487">
            <v>42444</v>
          </cell>
          <cell r="G2487">
            <v>43124</v>
          </cell>
          <cell r="H2487">
            <v>98204.261596391836</v>
          </cell>
          <cell r="I2487">
            <v>0</v>
          </cell>
        </row>
        <row r="2488">
          <cell r="C2488" t="str">
            <v>Homeowners</v>
          </cell>
          <cell r="E2488">
            <v>42291</v>
          </cell>
          <cell r="F2488">
            <v>42394</v>
          </cell>
          <cell r="G2488">
            <v>42627</v>
          </cell>
          <cell r="H2488">
            <v>39918.413355182303</v>
          </cell>
          <cell r="I2488">
            <v>56640.959999999999</v>
          </cell>
        </row>
        <row r="2489">
          <cell r="C2489" t="str">
            <v>Homeowners</v>
          </cell>
          <cell r="E2489">
            <v>42287</v>
          </cell>
          <cell r="F2489">
            <v>42330</v>
          </cell>
          <cell r="G2489">
            <v>42907</v>
          </cell>
          <cell r="H2489">
            <v>189166.43996096108</v>
          </cell>
          <cell r="I2489">
            <v>244111.95</v>
          </cell>
        </row>
        <row r="2490">
          <cell r="C2490" t="str">
            <v>Homeowners</v>
          </cell>
          <cell r="E2490">
            <v>42286</v>
          </cell>
          <cell r="F2490">
            <v>42592</v>
          </cell>
          <cell r="G2490">
            <v>43171</v>
          </cell>
          <cell r="H2490">
            <v>36912.404356865896</v>
          </cell>
          <cell r="I2490">
            <v>75535.89</v>
          </cell>
        </row>
        <row r="2491">
          <cell r="C2491" t="str">
            <v>Homeowners</v>
          </cell>
          <cell r="E2491">
            <v>42293</v>
          </cell>
          <cell r="F2491">
            <v>42476</v>
          </cell>
          <cell r="G2491">
            <v>42686</v>
          </cell>
          <cell r="H2491">
            <v>30266.520000848806</v>
          </cell>
          <cell r="I2491">
            <v>37853.81</v>
          </cell>
        </row>
        <row r="2492">
          <cell r="C2492" t="str">
            <v>Homeowners</v>
          </cell>
          <cell r="E2492">
            <v>42303</v>
          </cell>
          <cell r="F2492">
            <v>42310</v>
          </cell>
          <cell r="G2492">
            <v>43197</v>
          </cell>
          <cell r="H2492">
            <v>6245.5174631160826</v>
          </cell>
          <cell r="I2492">
            <v>15781.58</v>
          </cell>
        </row>
        <row r="2493">
          <cell r="C2493" t="str">
            <v>Homeowners</v>
          </cell>
          <cell r="E2493">
            <v>42297</v>
          </cell>
          <cell r="F2493">
            <v>42722</v>
          </cell>
          <cell r="G2493">
            <v>42907</v>
          </cell>
          <cell r="H2493">
            <v>3477.774925293736</v>
          </cell>
          <cell r="I2493">
            <v>4633.0200000000004</v>
          </cell>
        </row>
        <row r="2494">
          <cell r="C2494" t="str">
            <v>Homeowners</v>
          </cell>
          <cell r="E2494">
            <v>42300</v>
          </cell>
          <cell r="F2494">
            <v>42632</v>
          </cell>
          <cell r="G2494">
            <v>42807</v>
          </cell>
          <cell r="H2494">
            <v>30023.455497133473</v>
          </cell>
          <cell r="I2494">
            <v>0</v>
          </cell>
        </row>
        <row r="2495">
          <cell r="C2495" t="str">
            <v>Homeowners</v>
          </cell>
          <cell r="E2495">
            <v>42303</v>
          </cell>
          <cell r="F2495">
            <v>42830</v>
          </cell>
          <cell r="G2495">
            <v>43176</v>
          </cell>
          <cell r="H2495">
            <v>61121.421189677785</v>
          </cell>
          <cell r="I2495">
            <v>0</v>
          </cell>
        </row>
        <row r="2496">
          <cell r="C2496" t="str">
            <v>Homeowners</v>
          </cell>
          <cell r="E2496">
            <v>42299</v>
          </cell>
          <cell r="F2496">
            <v>42618</v>
          </cell>
          <cell r="G2496">
            <v>43277</v>
          </cell>
          <cell r="H2496">
            <v>799.28707961098007</v>
          </cell>
          <cell r="I2496">
            <v>2248.5100000000002</v>
          </cell>
        </row>
        <row r="2497">
          <cell r="C2497" t="str">
            <v>Homeowners</v>
          </cell>
          <cell r="E2497">
            <v>42281</v>
          </cell>
          <cell r="F2497">
            <v>42604</v>
          </cell>
          <cell r="G2497">
            <v>42816</v>
          </cell>
          <cell r="H2497">
            <v>2499.5278381844123</v>
          </cell>
          <cell r="I2497">
            <v>3683.46</v>
          </cell>
        </row>
        <row r="2498">
          <cell r="C2498" t="str">
            <v>Homeowners</v>
          </cell>
          <cell r="E2498">
            <v>42303</v>
          </cell>
          <cell r="F2498">
            <v>42482</v>
          </cell>
          <cell r="G2498">
            <v>42530</v>
          </cell>
          <cell r="H2498">
            <v>17770.345323729496</v>
          </cell>
          <cell r="I2498">
            <v>24801.51</v>
          </cell>
        </row>
        <row r="2499">
          <cell r="C2499" t="str">
            <v>Homeowners</v>
          </cell>
          <cell r="E2499">
            <v>42279</v>
          </cell>
          <cell r="F2499">
            <v>42410</v>
          </cell>
          <cell r="G2499">
            <v>43181</v>
          </cell>
          <cell r="H2499">
            <v>82892.632666373785</v>
          </cell>
          <cell r="I2499">
            <v>0</v>
          </cell>
        </row>
        <row r="2500">
          <cell r="C2500" t="str">
            <v>Homeowners</v>
          </cell>
          <cell r="E2500">
            <v>42293</v>
          </cell>
          <cell r="F2500">
            <v>42296</v>
          </cell>
          <cell r="G2500">
            <v>42546</v>
          </cell>
          <cell r="H2500">
            <v>58228.200955386863</v>
          </cell>
          <cell r="I2500">
            <v>78681.19</v>
          </cell>
        </row>
        <row r="2501">
          <cell r="C2501" t="str">
            <v>Homeowners</v>
          </cell>
          <cell r="E2501">
            <v>42287</v>
          </cell>
          <cell r="F2501">
            <v>42729</v>
          </cell>
          <cell r="G2501">
            <v>43096</v>
          </cell>
          <cell r="H2501">
            <v>272108.26136567147</v>
          </cell>
          <cell r="I2501">
            <v>340467.3</v>
          </cell>
        </row>
        <row r="2502">
          <cell r="C2502" t="str">
            <v>Homeowners</v>
          </cell>
          <cell r="E2502">
            <v>42281</v>
          </cell>
          <cell r="F2502">
            <v>42605</v>
          </cell>
          <cell r="G2502">
            <v>42641</v>
          </cell>
          <cell r="H2502">
            <v>311759.59884912148</v>
          </cell>
          <cell r="I2502">
            <v>424657.99</v>
          </cell>
        </row>
        <row r="2503">
          <cell r="C2503" t="str">
            <v>Homeowners</v>
          </cell>
          <cell r="E2503">
            <v>42279</v>
          </cell>
          <cell r="F2503">
            <v>43108</v>
          </cell>
          <cell r="G2503">
            <v>43269</v>
          </cell>
          <cell r="H2503">
            <v>286430.42033958802</v>
          </cell>
          <cell r="I2503">
            <v>0</v>
          </cell>
        </row>
        <row r="2504">
          <cell r="C2504" t="str">
            <v>Homeowners</v>
          </cell>
          <cell r="E2504">
            <v>42297</v>
          </cell>
          <cell r="F2504">
            <v>42476</v>
          </cell>
          <cell r="G2504">
            <v>42484</v>
          </cell>
          <cell r="H2504">
            <v>10338.080575929245</v>
          </cell>
          <cell r="I2504">
            <v>13662.47</v>
          </cell>
        </row>
        <row r="2505">
          <cell r="C2505" t="str">
            <v>Homeowners</v>
          </cell>
          <cell r="E2505">
            <v>42304</v>
          </cell>
          <cell r="F2505">
            <v>42468</v>
          </cell>
          <cell r="G2505">
            <v>42933</v>
          </cell>
          <cell r="H2505">
            <v>172132.34710096315</v>
          </cell>
          <cell r="I2505">
            <v>0</v>
          </cell>
        </row>
        <row r="2506">
          <cell r="C2506" t="str">
            <v>Homeowners</v>
          </cell>
          <cell r="E2506">
            <v>42290</v>
          </cell>
          <cell r="F2506">
            <v>42868</v>
          </cell>
          <cell r="G2506">
            <v>42892</v>
          </cell>
          <cell r="H2506">
            <v>44230.268287476101</v>
          </cell>
          <cell r="I2506">
            <v>56443.47</v>
          </cell>
        </row>
        <row r="2507">
          <cell r="C2507" t="str">
            <v>Homeowners</v>
          </cell>
          <cell r="E2507">
            <v>42300</v>
          </cell>
          <cell r="F2507">
            <v>42625</v>
          </cell>
          <cell r="G2507">
            <v>42973</v>
          </cell>
          <cell r="H2507">
            <v>86309.721152268568</v>
          </cell>
          <cell r="I2507">
            <v>108778.53</v>
          </cell>
        </row>
        <row r="2508">
          <cell r="C2508" t="str">
            <v>Homeowners</v>
          </cell>
          <cell r="E2508">
            <v>42303</v>
          </cell>
          <cell r="F2508">
            <v>42355</v>
          </cell>
          <cell r="G2508">
            <v>43294</v>
          </cell>
          <cell r="H2508">
            <v>193785.15720598606</v>
          </cell>
          <cell r="I2508">
            <v>0</v>
          </cell>
        </row>
        <row r="2509">
          <cell r="C2509" t="str">
            <v>Homeowners</v>
          </cell>
          <cell r="E2509">
            <v>42292</v>
          </cell>
          <cell r="F2509">
            <v>42317</v>
          </cell>
          <cell r="G2509">
            <v>42411</v>
          </cell>
          <cell r="H2509">
            <v>81549.528668070125</v>
          </cell>
          <cell r="I2509">
            <v>103814.35</v>
          </cell>
        </row>
        <row r="2510">
          <cell r="C2510" t="str">
            <v>Homeowners</v>
          </cell>
          <cell r="E2510">
            <v>42280</v>
          </cell>
          <cell r="F2510">
            <v>42384</v>
          </cell>
          <cell r="G2510">
            <v>42565</v>
          </cell>
          <cell r="H2510">
            <v>264164.95775169745</v>
          </cell>
          <cell r="I2510">
            <v>344394.45</v>
          </cell>
        </row>
        <row r="2511">
          <cell r="C2511" t="str">
            <v>Homeowners</v>
          </cell>
          <cell r="E2511">
            <v>42295</v>
          </cell>
          <cell r="F2511">
            <v>42356</v>
          </cell>
          <cell r="G2511">
            <v>42821</v>
          </cell>
          <cell r="H2511">
            <v>58085.010248332699</v>
          </cell>
          <cell r="I2511">
            <v>0</v>
          </cell>
        </row>
        <row r="2512">
          <cell r="C2512" t="str">
            <v>Homeowners</v>
          </cell>
          <cell r="E2512">
            <v>42304</v>
          </cell>
          <cell r="F2512">
            <v>42537</v>
          </cell>
          <cell r="G2512">
            <v>43122</v>
          </cell>
          <cell r="H2512">
            <v>28603.441152101663</v>
          </cell>
          <cell r="I2512">
            <v>0</v>
          </cell>
        </row>
        <row r="2513">
          <cell r="C2513" t="str">
            <v>Homeowners</v>
          </cell>
          <cell r="E2513">
            <v>42293</v>
          </cell>
          <cell r="F2513">
            <v>42403</v>
          </cell>
          <cell r="G2513">
            <v>42556</v>
          </cell>
          <cell r="H2513">
            <v>102990.83075387185</v>
          </cell>
          <cell r="I2513">
            <v>161755.18</v>
          </cell>
        </row>
        <row r="2514">
          <cell r="C2514" t="str">
            <v>Homeowners</v>
          </cell>
          <cell r="E2514">
            <v>42297</v>
          </cell>
          <cell r="F2514">
            <v>42830</v>
          </cell>
          <cell r="G2514">
            <v>43548</v>
          </cell>
          <cell r="H2514">
            <v>46517.931346825695</v>
          </cell>
          <cell r="I2514">
            <v>90212.39</v>
          </cell>
        </row>
        <row r="2515">
          <cell r="C2515" t="str">
            <v>Homeowners</v>
          </cell>
          <cell r="E2515">
            <v>42295</v>
          </cell>
          <cell r="F2515">
            <v>42331</v>
          </cell>
          <cell r="G2515">
            <v>42873</v>
          </cell>
          <cell r="H2515">
            <v>57266.857446237686</v>
          </cell>
          <cell r="I2515">
            <v>75416.789999999994</v>
          </cell>
        </row>
        <row r="2516">
          <cell r="C2516" t="str">
            <v>Homeowners</v>
          </cell>
          <cell r="E2516">
            <v>42282</v>
          </cell>
          <cell r="F2516">
            <v>42348</v>
          </cell>
          <cell r="G2516">
            <v>42842</v>
          </cell>
          <cell r="H2516">
            <v>52265.642718472998</v>
          </cell>
          <cell r="I2516">
            <v>0</v>
          </cell>
        </row>
        <row r="2517">
          <cell r="C2517" t="str">
            <v>Homeowners</v>
          </cell>
          <cell r="E2517">
            <v>42305</v>
          </cell>
          <cell r="F2517">
            <v>42350</v>
          </cell>
          <cell r="G2517">
            <v>42383</v>
          </cell>
          <cell r="H2517">
            <v>48933.723734925239</v>
          </cell>
          <cell r="I2517">
            <v>64743.43</v>
          </cell>
        </row>
        <row r="2518">
          <cell r="C2518" t="str">
            <v>Homeowners</v>
          </cell>
          <cell r="E2518">
            <v>42305</v>
          </cell>
          <cell r="F2518">
            <v>42541</v>
          </cell>
          <cell r="G2518">
            <v>42614</v>
          </cell>
          <cell r="H2518">
            <v>974.9003611818971</v>
          </cell>
          <cell r="I2518">
            <v>1238.18</v>
          </cell>
        </row>
        <row r="2519">
          <cell r="C2519" t="str">
            <v>Homeowners</v>
          </cell>
          <cell r="E2519">
            <v>42299</v>
          </cell>
          <cell r="F2519">
            <v>42368</v>
          </cell>
          <cell r="G2519">
            <v>43057</v>
          </cell>
          <cell r="H2519">
            <v>18899.648124708554</v>
          </cell>
          <cell r="I2519">
            <v>29765.71</v>
          </cell>
        </row>
        <row r="2520">
          <cell r="C2520" t="str">
            <v>Homeowners</v>
          </cell>
          <cell r="E2520">
            <v>42300</v>
          </cell>
          <cell r="F2520">
            <v>42381</v>
          </cell>
          <cell r="G2520">
            <v>42927</v>
          </cell>
          <cell r="H2520">
            <v>52710.539921266994</v>
          </cell>
          <cell r="I2520">
            <v>0</v>
          </cell>
        </row>
        <row r="2521">
          <cell r="C2521" t="str">
            <v>Homeowners</v>
          </cell>
          <cell r="E2521">
            <v>42319</v>
          </cell>
          <cell r="F2521">
            <v>42538</v>
          </cell>
          <cell r="G2521">
            <v>42830</v>
          </cell>
          <cell r="H2521">
            <v>3772.1901243653983</v>
          </cell>
          <cell r="I2521">
            <v>5132.59</v>
          </cell>
        </row>
        <row r="2522">
          <cell r="C2522" t="str">
            <v>Homeowners</v>
          </cell>
          <cell r="E2522">
            <v>42325</v>
          </cell>
          <cell r="F2522">
            <v>42548</v>
          </cell>
          <cell r="G2522">
            <v>42639</v>
          </cell>
          <cell r="H2522">
            <v>35904.079241658488</v>
          </cell>
          <cell r="I2522">
            <v>41406.21</v>
          </cell>
        </row>
        <row r="2523">
          <cell r="C2523" t="str">
            <v>Homeowners</v>
          </cell>
          <cell r="E2523">
            <v>42322</v>
          </cell>
          <cell r="F2523">
            <v>42432</v>
          </cell>
          <cell r="G2523">
            <v>42863</v>
          </cell>
          <cell r="H2523">
            <v>6893.6599009500933</v>
          </cell>
          <cell r="I2523">
            <v>0</v>
          </cell>
        </row>
        <row r="2524">
          <cell r="C2524" t="str">
            <v>Homeowners</v>
          </cell>
          <cell r="E2524">
            <v>42309</v>
          </cell>
          <cell r="F2524">
            <v>42717</v>
          </cell>
          <cell r="G2524">
            <v>43813</v>
          </cell>
          <cell r="H2524">
            <v>1000.8756525409605</v>
          </cell>
          <cell r="I2524">
            <v>1698.43</v>
          </cell>
        </row>
        <row r="2525">
          <cell r="C2525" t="str">
            <v>Homeowners</v>
          </cell>
          <cell r="E2525">
            <v>42336</v>
          </cell>
          <cell r="F2525">
            <v>42370</v>
          </cell>
          <cell r="G2525">
            <v>42548</v>
          </cell>
          <cell r="H2525">
            <v>36490.832365371447</v>
          </cell>
          <cell r="I2525">
            <v>45342.66</v>
          </cell>
        </row>
        <row r="2526">
          <cell r="C2526" t="str">
            <v>Homeowners</v>
          </cell>
          <cell r="E2526">
            <v>42331</v>
          </cell>
          <cell r="F2526">
            <v>42876</v>
          </cell>
          <cell r="G2526">
            <v>43035</v>
          </cell>
          <cell r="H2526">
            <v>7799.7927688799055</v>
          </cell>
          <cell r="I2526">
            <v>11724.68</v>
          </cell>
        </row>
        <row r="2527">
          <cell r="C2527" t="str">
            <v>Homeowners</v>
          </cell>
          <cell r="E2527">
            <v>42334</v>
          </cell>
          <cell r="F2527">
            <v>42393</v>
          </cell>
          <cell r="G2527">
            <v>43307</v>
          </cell>
          <cell r="H2527">
            <v>51228.737283065435</v>
          </cell>
          <cell r="I2527">
            <v>106742.52</v>
          </cell>
        </row>
        <row r="2528">
          <cell r="C2528" t="str">
            <v>Homeowners</v>
          </cell>
          <cell r="E2528">
            <v>42321</v>
          </cell>
          <cell r="F2528">
            <v>42378</v>
          </cell>
          <cell r="G2528">
            <v>42574</v>
          </cell>
          <cell r="H2528">
            <v>6013.0793904656912</v>
          </cell>
          <cell r="I2528">
            <v>8547.2199999999993</v>
          </cell>
        </row>
        <row r="2529">
          <cell r="C2529" t="str">
            <v>Homeowners</v>
          </cell>
          <cell r="E2529">
            <v>42319</v>
          </cell>
          <cell r="F2529">
            <v>42513</v>
          </cell>
          <cell r="G2529">
            <v>43061</v>
          </cell>
          <cell r="H2529">
            <v>24402.422419270908</v>
          </cell>
          <cell r="I2529">
            <v>35495.980000000003</v>
          </cell>
        </row>
        <row r="2530">
          <cell r="C2530" t="str">
            <v>Homeowners</v>
          </cell>
          <cell r="E2530">
            <v>42330</v>
          </cell>
          <cell r="F2530">
            <v>42523</v>
          </cell>
          <cell r="G2530">
            <v>43012</v>
          </cell>
          <cell r="H2530">
            <v>28754.223659483785</v>
          </cell>
          <cell r="I2530">
            <v>0</v>
          </cell>
        </row>
        <row r="2531">
          <cell r="C2531" t="str">
            <v>Homeowners</v>
          </cell>
          <cell r="E2531">
            <v>42317</v>
          </cell>
          <cell r="F2531">
            <v>42424</v>
          </cell>
          <cell r="G2531">
            <v>42560</v>
          </cell>
          <cell r="H2531">
            <v>332614.83912392263</v>
          </cell>
          <cell r="I2531">
            <v>417706.08</v>
          </cell>
        </row>
        <row r="2532">
          <cell r="C2532" t="str">
            <v>Homeowners</v>
          </cell>
          <cell r="E2532">
            <v>42321</v>
          </cell>
          <cell r="F2532">
            <v>42550</v>
          </cell>
          <cell r="G2532">
            <v>42562</v>
          </cell>
          <cell r="H2532">
            <v>62925.425296810739</v>
          </cell>
          <cell r="I2532">
            <v>81736.72</v>
          </cell>
        </row>
        <row r="2533">
          <cell r="C2533" t="str">
            <v>Homeowners</v>
          </cell>
          <cell r="E2533">
            <v>42314</v>
          </cell>
          <cell r="F2533">
            <v>42422</v>
          </cell>
          <cell r="G2533">
            <v>42650</v>
          </cell>
          <cell r="H2533">
            <v>23234.848640059183</v>
          </cell>
          <cell r="I2533">
            <v>31509.71</v>
          </cell>
        </row>
        <row r="2534">
          <cell r="C2534" t="str">
            <v>Homeowners</v>
          </cell>
          <cell r="E2534">
            <v>42326</v>
          </cell>
          <cell r="F2534">
            <v>42900</v>
          </cell>
          <cell r="G2534">
            <v>42950</v>
          </cell>
          <cell r="H2534">
            <v>69357.076630735493</v>
          </cell>
          <cell r="I2534">
            <v>91321.94</v>
          </cell>
        </row>
        <row r="2535">
          <cell r="C2535" t="str">
            <v>Homeowners</v>
          </cell>
          <cell r="E2535">
            <v>42332</v>
          </cell>
          <cell r="F2535">
            <v>42424</v>
          </cell>
          <cell r="G2535">
            <v>42440</v>
          </cell>
          <cell r="H2535">
            <v>752.07774720456723</v>
          </cell>
          <cell r="I2535">
            <v>1119.23</v>
          </cell>
        </row>
        <row r="2536">
          <cell r="C2536" t="str">
            <v>Homeowners</v>
          </cell>
          <cell r="E2536">
            <v>42318</v>
          </cell>
          <cell r="F2536">
            <v>42420</v>
          </cell>
          <cell r="G2536">
            <v>42506</v>
          </cell>
          <cell r="H2536">
            <v>40687.234832906252</v>
          </cell>
          <cell r="I2536">
            <v>51456.79</v>
          </cell>
        </row>
        <row r="2537">
          <cell r="C2537" t="str">
            <v>Homeowners</v>
          </cell>
          <cell r="E2537">
            <v>42328</v>
          </cell>
          <cell r="F2537">
            <v>42404</v>
          </cell>
          <cell r="G2537">
            <v>42553</v>
          </cell>
          <cell r="H2537">
            <v>29558.794882639231</v>
          </cell>
          <cell r="I2537">
            <v>46300.27</v>
          </cell>
        </row>
        <row r="2538">
          <cell r="C2538" t="str">
            <v>Homeowners</v>
          </cell>
          <cell r="E2538">
            <v>42325</v>
          </cell>
          <cell r="F2538">
            <v>42335</v>
          </cell>
          <cell r="G2538">
            <v>43038</v>
          </cell>
          <cell r="H2538">
            <v>66909.819327282181</v>
          </cell>
          <cell r="I2538">
            <v>89681.77</v>
          </cell>
        </row>
        <row r="2539">
          <cell r="C2539" t="str">
            <v>Homeowners</v>
          </cell>
          <cell r="E2539">
            <v>42320</v>
          </cell>
          <cell r="F2539">
            <v>42593</v>
          </cell>
          <cell r="G2539">
            <v>43316</v>
          </cell>
          <cell r="H2539">
            <v>277193.34238670272</v>
          </cell>
          <cell r="I2539">
            <v>275171.56</v>
          </cell>
        </row>
        <row r="2540">
          <cell r="C2540" t="str">
            <v>Homeowners</v>
          </cell>
          <cell r="E2540">
            <v>42328</v>
          </cell>
          <cell r="F2540">
            <v>42356</v>
          </cell>
          <cell r="G2540">
            <v>42915</v>
          </cell>
          <cell r="H2540">
            <v>36795.848227838454</v>
          </cell>
          <cell r="I2540">
            <v>56441.41</v>
          </cell>
        </row>
        <row r="2541">
          <cell r="C2541" t="str">
            <v>Homeowners</v>
          </cell>
          <cell r="E2541">
            <v>42324</v>
          </cell>
          <cell r="F2541">
            <v>42671</v>
          </cell>
          <cell r="G2541">
            <v>43823</v>
          </cell>
          <cell r="H2541">
            <v>24207.12804929553</v>
          </cell>
          <cell r="I2541">
            <v>31009.21</v>
          </cell>
        </row>
        <row r="2542">
          <cell r="C2542" t="str">
            <v>Homeowners</v>
          </cell>
          <cell r="E2542">
            <v>42326</v>
          </cell>
          <cell r="F2542">
            <v>42693</v>
          </cell>
          <cell r="G2542">
            <v>43118</v>
          </cell>
          <cell r="H2542">
            <v>14408.954222578621</v>
          </cell>
          <cell r="I2542">
            <v>28604.97</v>
          </cell>
        </row>
        <row r="2543">
          <cell r="C2543" t="str">
            <v>Homeowners</v>
          </cell>
          <cell r="E2543">
            <v>42311</v>
          </cell>
          <cell r="F2543">
            <v>42416</v>
          </cell>
          <cell r="G2543">
            <v>42563</v>
          </cell>
          <cell r="H2543">
            <v>6606.9402025935997</v>
          </cell>
          <cell r="I2543">
            <v>8044.1</v>
          </cell>
        </row>
        <row r="2544">
          <cell r="C2544" t="str">
            <v>Homeowners</v>
          </cell>
          <cell r="E2544">
            <v>42325</v>
          </cell>
          <cell r="F2544">
            <v>42335</v>
          </cell>
          <cell r="G2544">
            <v>42473</v>
          </cell>
          <cell r="H2544">
            <v>87540.920652977657</v>
          </cell>
          <cell r="I2544">
            <v>130128.2</v>
          </cell>
        </row>
        <row r="2545">
          <cell r="C2545" t="str">
            <v>Homeowners</v>
          </cell>
          <cell r="E2545">
            <v>42318</v>
          </cell>
          <cell r="F2545">
            <v>42645</v>
          </cell>
          <cell r="G2545">
            <v>43215</v>
          </cell>
          <cell r="H2545">
            <v>55113.090336030553</v>
          </cell>
          <cell r="I2545">
            <v>130815.91</v>
          </cell>
        </row>
        <row r="2546">
          <cell r="C2546" t="str">
            <v>Homeowners</v>
          </cell>
          <cell r="E2546">
            <v>42329</v>
          </cell>
          <cell r="F2546">
            <v>43442</v>
          </cell>
          <cell r="G2546">
            <v>44014</v>
          </cell>
          <cell r="H2546">
            <v>90503.25998372426</v>
          </cell>
          <cell r="I2546">
            <v>226601.96</v>
          </cell>
        </row>
        <row r="2547">
          <cell r="C2547" t="str">
            <v>Homeowners</v>
          </cell>
          <cell r="E2547">
            <v>42328</v>
          </cell>
          <cell r="F2547">
            <v>42467</v>
          </cell>
          <cell r="G2547">
            <v>42551</v>
          </cell>
          <cell r="H2547">
            <v>1830.8939155713508</v>
          </cell>
          <cell r="I2547">
            <v>2441.94</v>
          </cell>
        </row>
        <row r="2548">
          <cell r="C2548" t="str">
            <v>Homeowners</v>
          </cell>
          <cell r="E2548">
            <v>42331</v>
          </cell>
          <cell r="F2548">
            <v>42847</v>
          </cell>
          <cell r="G2548">
            <v>43125</v>
          </cell>
          <cell r="H2548">
            <v>97679.930763716882</v>
          </cell>
          <cell r="I2548">
            <v>117003.69</v>
          </cell>
        </row>
        <row r="2549">
          <cell r="C2549" t="str">
            <v>Homeowners</v>
          </cell>
          <cell r="E2549">
            <v>42321</v>
          </cell>
          <cell r="F2549">
            <v>42440</v>
          </cell>
          <cell r="G2549">
            <v>43128</v>
          </cell>
          <cell r="H2549">
            <v>4426.2825050660931</v>
          </cell>
          <cell r="I2549">
            <v>16249.51</v>
          </cell>
        </row>
        <row r="2550">
          <cell r="C2550" t="str">
            <v>Homeowners</v>
          </cell>
          <cell r="E2550">
            <v>42347</v>
          </cell>
          <cell r="F2550">
            <v>42524</v>
          </cell>
          <cell r="G2550">
            <v>42567</v>
          </cell>
          <cell r="H2550">
            <v>869.35499852153623</v>
          </cell>
          <cell r="I2550">
            <v>1022.28</v>
          </cell>
        </row>
        <row r="2551">
          <cell r="C2551" t="str">
            <v>Homeowners</v>
          </cell>
          <cell r="E2551">
            <v>42365</v>
          </cell>
          <cell r="F2551">
            <v>42477</v>
          </cell>
          <cell r="G2551">
            <v>43947</v>
          </cell>
          <cell r="H2551">
            <v>66634.142537145715</v>
          </cell>
          <cell r="I2551">
            <v>0</v>
          </cell>
        </row>
        <row r="2552">
          <cell r="C2552" t="str">
            <v>Homeowners</v>
          </cell>
          <cell r="E2552">
            <v>42358</v>
          </cell>
          <cell r="F2552">
            <v>42400</v>
          </cell>
          <cell r="G2552">
            <v>42919</v>
          </cell>
          <cell r="H2552">
            <v>17193.507521984429</v>
          </cell>
          <cell r="I2552">
            <v>22416.49</v>
          </cell>
        </row>
        <row r="2553">
          <cell r="C2553" t="str">
            <v>Homeowners</v>
          </cell>
          <cell r="E2553">
            <v>42346</v>
          </cell>
          <cell r="F2553">
            <v>43228</v>
          </cell>
          <cell r="G2553">
            <v>43646</v>
          </cell>
          <cell r="H2553">
            <v>813.37642110590332</v>
          </cell>
          <cell r="I2553">
            <v>2083.8000000000002</v>
          </cell>
        </row>
        <row r="2554">
          <cell r="C2554" t="str">
            <v>Homeowners</v>
          </cell>
          <cell r="E2554">
            <v>42356</v>
          </cell>
          <cell r="F2554">
            <v>42777</v>
          </cell>
          <cell r="G2554">
            <v>42835</v>
          </cell>
          <cell r="H2554">
            <v>15891.472275545148</v>
          </cell>
          <cell r="I2554">
            <v>21500.720000000001</v>
          </cell>
        </row>
        <row r="2555">
          <cell r="C2555" t="str">
            <v>Homeowners</v>
          </cell>
          <cell r="E2555">
            <v>42342</v>
          </cell>
          <cell r="F2555">
            <v>42556</v>
          </cell>
          <cell r="G2555">
            <v>42725</v>
          </cell>
          <cell r="H2555">
            <v>3055.9299255016413</v>
          </cell>
          <cell r="I2555">
            <v>4007.83</v>
          </cell>
        </row>
        <row r="2556">
          <cell r="C2556" t="str">
            <v>Homeowners</v>
          </cell>
          <cell r="E2556">
            <v>42345</v>
          </cell>
          <cell r="F2556">
            <v>42489</v>
          </cell>
          <cell r="G2556">
            <v>42664</v>
          </cell>
          <cell r="H2556">
            <v>39355.4793079023</v>
          </cell>
          <cell r="I2556">
            <v>47307.16</v>
          </cell>
        </row>
        <row r="2557">
          <cell r="C2557" t="str">
            <v>Homeowners</v>
          </cell>
          <cell r="E2557">
            <v>42359</v>
          </cell>
          <cell r="F2557">
            <v>43009</v>
          </cell>
          <cell r="G2557">
            <v>44103</v>
          </cell>
          <cell r="H2557">
            <v>33775.732204277912</v>
          </cell>
          <cell r="I2557">
            <v>79434.570000000007</v>
          </cell>
        </row>
        <row r="2558">
          <cell r="C2558" t="str">
            <v>Homeowners</v>
          </cell>
          <cell r="E2558">
            <v>42361</v>
          </cell>
          <cell r="F2558">
            <v>42562</v>
          </cell>
          <cell r="G2558">
            <v>43524</v>
          </cell>
          <cell r="H2558">
            <v>12368.28024146733</v>
          </cell>
          <cell r="I2558">
            <v>0</v>
          </cell>
        </row>
        <row r="2559">
          <cell r="C2559" t="str">
            <v>Homeowners</v>
          </cell>
          <cell r="E2559">
            <v>42351</v>
          </cell>
          <cell r="F2559">
            <v>42422</v>
          </cell>
          <cell r="G2559">
            <v>43110</v>
          </cell>
          <cell r="H2559">
            <v>30938.640479194386</v>
          </cell>
          <cell r="I2559">
            <v>74613.61</v>
          </cell>
        </row>
        <row r="2560">
          <cell r="C2560" t="str">
            <v>Homeowners</v>
          </cell>
          <cell r="E2560">
            <v>42348</v>
          </cell>
          <cell r="F2560">
            <v>42630</v>
          </cell>
          <cell r="G2560">
            <v>43962</v>
          </cell>
          <cell r="H2560">
            <v>52108.238195745937</v>
          </cell>
          <cell r="I2560">
            <v>141834.6</v>
          </cell>
        </row>
        <row r="2561">
          <cell r="C2561" t="str">
            <v>Homeowners</v>
          </cell>
          <cell r="E2561">
            <v>42365</v>
          </cell>
          <cell r="F2561">
            <v>42369</v>
          </cell>
          <cell r="G2561">
            <v>42897</v>
          </cell>
          <cell r="H2561">
            <v>5413.7798647508844</v>
          </cell>
          <cell r="I2561">
            <v>0</v>
          </cell>
        </row>
        <row r="2562">
          <cell r="C2562" t="str">
            <v>Homeowners</v>
          </cell>
          <cell r="E2562">
            <v>42349</v>
          </cell>
          <cell r="F2562">
            <v>42356</v>
          </cell>
          <cell r="G2562">
            <v>42863</v>
          </cell>
          <cell r="H2562">
            <v>101211.40542343305</v>
          </cell>
          <cell r="I2562">
            <v>138023.97</v>
          </cell>
        </row>
        <row r="2563">
          <cell r="C2563" t="str">
            <v>Homeowners</v>
          </cell>
          <cell r="E2563">
            <v>42360</v>
          </cell>
          <cell r="F2563">
            <v>42367</v>
          </cell>
          <cell r="G2563">
            <v>42721</v>
          </cell>
          <cell r="H2563">
            <v>8932.2269803423005</v>
          </cell>
          <cell r="I2563">
            <v>11526.86</v>
          </cell>
        </row>
        <row r="2564">
          <cell r="C2564" t="str">
            <v>Homeowners</v>
          </cell>
          <cell r="E2564">
            <v>42360</v>
          </cell>
          <cell r="F2564">
            <v>42384</v>
          </cell>
          <cell r="G2564">
            <v>42492</v>
          </cell>
          <cell r="H2564">
            <v>27455.947312444234</v>
          </cell>
          <cell r="I2564">
            <v>37450.129999999997</v>
          </cell>
        </row>
        <row r="2565">
          <cell r="C2565" t="str">
            <v>Homeowners</v>
          </cell>
          <cell r="E2565">
            <v>42349</v>
          </cell>
          <cell r="F2565">
            <v>42484</v>
          </cell>
          <cell r="G2565">
            <v>43447</v>
          </cell>
          <cell r="H2565">
            <v>13344.932467769073</v>
          </cell>
          <cell r="I2565">
            <v>17310.400000000001</v>
          </cell>
        </row>
        <row r="2566">
          <cell r="C2566" t="str">
            <v>Homeowners</v>
          </cell>
          <cell r="E2566">
            <v>42344</v>
          </cell>
          <cell r="F2566">
            <v>42417</v>
          </cell>
          <cell r="G2566">
            <v>42934</v>
          </cell>
          <cell r="H2566">
            <v>2998.5722319535862</v>
          </cell>
          <cell r="I2566">
            <v>0</v>
          </cell>
        </row>
        <row r="2567">
          <cell r="C2567" t="str">
            <v>Homeowners</v>
          </cell>
          <cell r="E2567">
            <v>42368</v>
          </cell>
          <cell r="F2567">
            <v>42413</v>
          </cell>
          <cell r="G2567">
            <v>42477</v>
          </cell>
          <cell r="H2567">
            <v>24738.354973497571</v>
          </cell>
          <cell r="I2567">
            <v>30702.52</v>
          </cell>
        </row>
        <row r="2568">
          <cell r="C2568" t="str">
            <v>Homeowners</v>
          </cell>
          <cell r="E2568">
            <v>42352</v>
          </cell>
          <cell r="F2568">
            <v>43067</v>
          </cell>
          <cell r="G2568">
            <v>43671</v>
          </cell>
          <cell r="H2568">
            <v>58886.340900148898</v>
          </cell>
          <cell r="I2568">
            <v>80994.75</v>
          </cell>
        </row>
        <row r="2569">
          <cell r="C2569" t="str">
            <v>Homeowners</v>
          </cell>
          <cell r="E2569">
            <v>42353</v>
          </cell>
          <cell r="F2569">
            <v>42560</v>
          </cell>
          <cell r="G2569">
            <v>43308</v>
          </cell>
          <cell r="H2569">
            <v>88029.245487883149</v>
          </cell>
          <cell r="I2569">
            <v>125467.66</v>
          </cell>
        </row>
        <row r="2570">
          <cell r="C2570" t="str">
            <v>Homeowners</v>
          </cell>
          <cell r="E2570">
            <v>42363</v>
          </cell>
          <cell r="F2570">
            <v>42472</v>
          </cell>
          <cell r="G2570">
            <v>42539</v>
          </cell>
          <cell r="H2570">
            <v>28456.094825709431</v>
          </cell>
          <cell r="I2570">
            <v>33966.94</v>
          </cell>
        </row>
        <row r="2571">
          <cell r="C2571" t="str">
            <v>Homeowners</v>
          </cell>
          <cell r="E2571">
            <v>42354</v>
          </cell>
          <cell r="F2571">
            <v>42546</v>
          </cell>
          <cell r="G2571">
            <v>42677</v>
          </cell>
          <cell r="H2571">
            <v>96164.528823265413</v>
          </cell>
          <cell r="I2571">
            <v>116451.61</v>
          </cell>
        </row>
        <row r="2572">
          <cell r="C2572" t="str">
            <v>Homeowners</v>
          </cell>
          <cell r="E2572">
            <v>42347</v>
          </cell>
          <cell r="F2572">
            <v>42533</v>
          </cell>
          <cell r="G2572">
            <v>42549</v>
          </cell>
          <cell r="H2572">
            <v>11514.262982794482</v>
          </cell>
          <cell r="I2572">
            <v>13977.4</v>
          </cell>
        </row>
        <row r="2573">
          <cell r="C2573" t="str">
            <v>Homeowners</v>
          </cell>
          <cell r="E2573">
            <v>42346</v>
          </cell>
          <cell r="F2573">
            <v>42429</v>
          </cell>
          <cell r="G2573" t="str">
            <v>NA</v>
          </cell>
          <cell r="H2573">
            <v>16363.045656735014</v>
          </cell>
          <cell r="I2573" t="str">
            <v>NA</v>
          </cell>
        </row>
        <row r="2574">
          <cell r="C2574" t="str">
            <v>Homeowners</v>
          </cell>
          <cell r="E2574">
            <v>42357</v>
          </cell>
          <cell r="F2574">
            <v>42538</v>
          </cell>
          <cell r="G2574">
            <v>42642</v>
          </cell>
          <cell r="H2574">
            <v>62655.879837830144</v>
          </cell>
          <cell r="I2574">
            <v>72303.13</v>
          </cell>
        </row>
        <row r="2575">
          <cell r="C2575" t="str">
            <v>Homeowners</v>
          </cell>
          <cell r="E2575">
            <v>42367</v>
          </cell>
          <cell r="F2575">
            <v>42595</v>
          </cell>
          <cell r="G2575">
            <v>43883</v>
          </cell>
          <cell r="H2575">
            <v>19257.752902578937</v>
          </cell>
          <cell r="I2575">
            <v>38045.29</v>
          </cell>
        </row>
        <row r="2576">
          <cell r="C2576" t="str">
            <v>Homeowners</v>
          </cell>
          <cell r="E2576">
            <v>42365</v>
          </cell>
          <cell r="F2576">
            <v>42620</v>
          </cell>
          <cell r="G2576">
            <v>43691</v>
          </cell>
          <cell r="H2576">
            <v>78260.789943352094</v>
          </cell>
          <cell r="I2576">
            <v>119828.08</v>
          </cell>
        </row>
        <row r="2577">
          <cell r="C2577" t="str">
            <v>Homeowners</v>
          </cell>
          <cell r="E2577">
            <v>42341</v>
          </cell>
          <cell r="F2577">
            <v>42635</v>
          </cell>
          <cell r="G2577">
            <v>42994</v>
          </cell>
          <cell r="H2577">
            <v>108310.36578472311</v>
          </cell>
          <cell r="I2577">
            <v>157360.75</v>
          </cell>
        </row>
        <row r="2578">
          <cell r="C2578" t="str">
            <v>Homeowners</v>
          </cell>
          <cell r="E2578">
            <v>42360</v>
          </cell>
          <cell r="F2578">
            <v>42570</v>
          </cell>
          <cell r="G2578">
            <v>42910</v>
          </cell>
          <cell r="H2578">
            <v>20190.151951382581</v>
          </cell>
          <cell r="I2578">
            <v>28536.86</v>
          </cell>
        </row>
        <row r="2579">
          <cell r="C2579" t="str">
            <v>Homeowners</v>
          </cell>
          <cell r="E2579">
            <v>42344</v>
          </cell>
          <cell r="F2579">
            <v>42398</v>
          </cell>
          <cell r="G2579">
            <v>43087</v>
          </cell>
          <cell r="H2579">
            <v>42070.742366757746</v>
          </cell>
          <cell r="I2579">
            <v>58453.22</v>
          </cell>
        </row>
        <row r="2580">
          <cell r="C2580" t="str">
            <v>Homeowners</v>
          </cell>
          <cell r="E2580">
            <v>42367</v>
          </cell>
          <cell r="F2580">
            <v>42383</v>
          </cell>
          <cell r="G2580">
            <v>42871</v>
          </cell>
          <cell r="H2580">
            <v>17430.433338203209</v>
          </cell>
          <cell r="I2580">
            <v>0</v>
          </cell>
        </row>
        <row r="2581">
          <cell r="C2581" t="str">
            <v>Homeowners</v>
          </cell>
          <cell r="E2581">
            <v>42378</v>
          </cell>
          <cell r="F2581">
            <v>42408</v>
          </cell>
          <cell r="G2581">
            <v>43043</v>
          </cell>
          <cell r="H2581">
            <v>24515.527086557868</v>
          </cell>
          <cell r="I2581">
            <v>60076.78</v>
          </cell>
        </row>
        <row r="2582">
          <cell r="C2582" t="str">
            <v>Homeowners</v>
          </cell>
          <cell r="E2582">
            <v>42398</v>
          </cell>
          <cell r="F2582">
            <v>42500</v>
          </cell>
          <cell r="G2582">
            <v>42822</v>
          </cell>
          <cell r="H2582">
            <v>356.72592179157118</v>
          </cell>
          <cell r="I2582">
            <v>0</v>
          </cell>
        </row>
        <row r="2583">
          <cell r="C2583" t="str">
            <v>Homeowners</v>
          </cell>
          <cell r="E2583">
            <v>42377</v>
          </cell>
          <cell r="F2583">
            <v>42628</v>
          </cell>
          <cell r="G2583">
            <v>43312</v>
          </cell>
          <cell r="H2583">
            <v>18575.336481696122</v>
          </cell>
          <cell r="I2583">
            <v>50760.58</v>
          </cell>
        </row>
        <row r="2584">
          <cell r="C2584" t="str">
            <v>Homeowners</v>
          </cell>
          <cell r="E2584">
            <v>42390</v>
          </cell>
          <cell r="F2584">
            <v>42431</v>
          </cell>
          <cell r="G2584">
            <v>42569</v>
          </cell>
          <cell r="H2584">
            <v>32263.95417174165</v>
          </cell>
          <cell r="I2584">
            <v>64527.91</v>
          </cell>
        </row>
        <row r="2585">
          <cell r="C2585" t="str">
            <v>Homeowners</v>
          </cell>
          <cell r="E2585">
            <v>42378</v>
          </cell>
          <cell r="F2585">
            <v>42416</v>
          </cell>
          <cell r="G2585">
            <v>42425</v>
          </cell>
          <cell r="H2585">
            <v>11264.81455868155</v>
          </cell>
          <cell r="I2585">
            <v>22529.63</v>
          </cell>
        </row>
        <row r="2586">
          <cell r="C2586" t="str">
            <v>Homeowners</v>
          </cell>
          <cell r="E2586">
            <v>42380</v>
          </cell>
          <cell r="F2586">
            <v>42506</v>
          </cell>
          <cell r="G2586">
            <v>42933</v>
          </cell>
          <cell r="H2586">
            <v>29306.144742231325</v>
          </cell>
          <cell r="I2586">
            <v>74280.02</v>
          </cell>
        </row>
        <row r="2587">
          <cell r="C2587" t="str">
            <v>Homeowners</v>
          </cell>
          <cell r="E2587">
            <v>42378</v>
          </cell>
          <cell r="F2587">
            <v>42498</v>
          </cell>
          <cell r="G2587">
            <v>42632</v>
          </cell>
          <cell r="H2587">
            <v>46197.8878732097</v>
          </cell>
          <cell r="I2587">
            <v>92395.78</v>
          </cell>
        </row>
        <row r="2588">
          <cell r="C2588" t="str">
            <v>Homeowners</v>
          </cell>
          <cell r="E2588">
            <v>42380</v>
          </cell>
          <cell r="F2588">
            <v>42449</v>
          </cell>
          <cell r="G2588">
            <v>42492</v>
          </cell>
          <cell r="H2588">
            <v>31610.4218538272</v>
          </cell>
          <cell r="I2588">
            <v>63220.84</v>
          </cell>
        </row>
        <row r="2589">
          <cell r="C2589" t="str">
            <v>Homeowners</v>
          </cell>
          <cell r="E2589">
            <v>42392</v>
          </cell>
          <cell r="F2589">
            <v>42792</v>
          </cell>
          <cell r="G2589">
            <v>43321</v>
          </cell>
          <cell r="H2589">
            <v>4167.0993352723126</v>
          </cell>
          <cell r="I2589">
            <v>0</v>
          </cell>
        </row>
        <row r="2590">
          <cell r="C2590" t="str">
            <v>Homeowners</v>
          </cell>
          <cell r="E2590">
            <v>42375</v>
          </cell>
          <cell r="F2590">
            <v>42504</v>
          </cell>
          <cell r="G2590">
            <v>43048</v>
          </cell>
          <cell r="H2590">
            <v>5697.0892150563031</v>
          </cell>
          <cell r="I2590">
            <v>14428.72</v>
          </cell>
        </row>
        <row r="2591">
          <cell r="C2591" t="str">
            <v>Homeowners</v>
          </cell>
          <cell r="E2591">
            <v>42379</v>
          </cell>
          <cell r="F2591">
            <v>42478</v>
          </cell>
          <cell r="G2591">
            <v>42503</v>
          </cell>
          <cell r="H2591">
            <v>25071.9186323742</v>
          </cell>
          <cell r="I2591">
            <v>50143.839999999997</v>
          </cell>
        </row>
        <row r="2592">
          <cell r="C2592" t="str">
            <v>Homeowners</v>
          </cell>
          <cell r="E2592">
            <v>42389</v>
          </cell>
          <cell r="F2592">
            <v>42470</v>
          </cell>
          <cell r="G2592">
            <v>42622</v>
          </cell>
          <cell r="H2592">
            <v>5186.4027170670497</v>
          </cell>
          <cell r="I2592">
            <v>10372.81</v>
          </cell>
        </row>
        <row r="2593">
          <cell r="C2593" t="str">
            <v>Homeowners</v>
          </cell>
          <cell r="E2593">
            <v>42378</v>
          </cell>
          <cell r="F2593">
            <v>42526</v>
          </cell>
          <cell r="G2593">
            <v>42530</v>
          </cell>
          <cell r="H2593">
            <v>11554.4133228192</v>
          </cell>
          <cell r="I2593">
            <v>23108.83</v>
          </cell>
        </row>
        <row r="2594">
          <cell r="C2594" t="str">
            <v>Homeowners</v>
          </cell>
          <cell r="E2594">
            <v>42391</v>
          </cell>
          <cell r="F2594">
            <v>42457</v>
          </cell>
          <cell r="G2594">
            <v>42829</v>
          </cell>
          <cell r="H2594">
            <v>807.78174149855602</v>
          </cell>
          <cell r="I2594">
            <v>2187.61</v>
          </cell>
        </row>
        <row r="2595">
          <cell r="C2595" t="str">
            <v>Homeowners</v>
          </cell>
          <cell r="E2595">
            <v>42381</v>
          </cell>
          <cell r="F2595">
            <v>42823</v>
          </cell>
          <cell r="G2595">
            <v>43366</v>
          </cell>
          <cell r="H2595">
            <v>22329.890537598581</v>
          </cell>
          <cell r="I2595">
            <v>65207.71</v>
          </cell>
        </row>
        <row r="2596">
          <cell r="C2596" t="str">
            <v>Homeowners</v>
          </cell>
          <cell r="E2596">
            <v>42372</v>
          </cell>
          <cell r="F2596">
            <v>42425</v>
          </cell>
          <cell r="G2596">
            <v>43051</v>
          </cell>
          <cell r="H2596">
            <v>9736.2571001878678</v>
          </cell>
          <cell r="I2596">
            <v>24011.88</v>
          </cell>
        </row>
        <row r="2597">
          <cell r="C2597" t="str">
            <v>Homeowners</v>
          </cell>
          <cell r="E2597">
            <v>42373</v>
          </cell>
          <cell r="F2597">
            <v>42527</v>
          </cell>
          <cell r="G2597">
            <v>42872</v>
          </cell>
          <cell r="H2597">
            <v>22560.322487755617</v>
          </cell>
          <cell r="I2597">
            <v>50964.24</v>
          </cell>
        </row>
        <row r="2598">
          <cell r="C2598" t="str">
            <v>Homeowners</v>
          </cell>
          <cell r="E2598">
            <v>42388</v>
          </cell>
          <cell r="F2598">
            <v>42854</v>
          </cell>
          <cell r="G2598">
            <v>43625</v>
          </cell>
          <cell r="H2598">
            <v>39269.327769199226</v>
          </cell>
          <cell r="I2598">
            <v>247120.68</v>
          </cell>
        </row>
        <row r="2599">
          <cell r="C2599" t="str">
            <v>Homeowners</v>
          </cell>
          <cell r="E2599">
            <v>42370</v>
          </cell>
          <cell r="F2599">
            <v>42519</v>
          </cell>
          <cell r="G2599">
            <v>42903</v>
          </cell>
          <cell r="H2599">
            <v>5870.3618609049672</v>
          </cell>
          <cell r="I2599">
            <v>16036.59</v>
          </cell>
        </row>
        <row r="2600">
          <cell r="C2600" t="str">
            <v>Homeowners</v>
          </cell>
          <cell r="E2600">
            <v>42381</v>
          </cell>
          <cell r="F2600">
            <v>42596</v>
          </cell>
          <cell r="G2600">
            <v>42936</v>
          </cell>
          <cell r="H2600">
            <v>7763.9048228692036</v>
          </cell>
          <cell r="I2600">
            <v>24077.47</v>
          </cell>
        </row>
        <row r="2601">
          <cell r="C2601" t="str">
            <v>Homeowners</v>
          </cell>
          <cell r="E2601">
            <v>42376</v>
          </cell>
          <cell r="F2601">
            <v>42423</v>
          </cell>
          <cell r="G2601">
            <v>43228</v>
          </cell>
          <cell r="H2601">
            <v>21917.304115658339</v>
          </cell>
          <cell r="I2601">
            <v>65444.39</v>
          </cell>
        </row>
        <row r="2602">
          <cell r="C2602" t="str">
            <v>Homeowners</v>
          </cell>
          <cell r="E2602">
            <v>42370</v>
          </cell>
          <cell r="F2602">
            <v>42575</v>
          </cell>
          <cell r="G2602">
            <v>42736</v>
          </cell>
          <cell r="H2602">
            <v>47680.414217054793</v>
          </cell>
          <cell r="I2602">
            <v>112782.7</v>
          </cell>
        </row>
        <row r="2603">
          <cell r="C2603" t="str">
            <v>Homeowners</v>
          </cell>
          <cell r="E2603">
            <v>42377</v>
          </cell>
          <cell r="F2603">
            <v>42553</v>
          </cell>
          <cell r="G2603">
            <v>42656</v>
          </cell>
          <cell r="H2603">
            <v>10115.100724402901</v>
          </cell>
          <cell r="I2603">
            <v>20230.2</v>
          </cell>
        </row>
        <row r="2604">
          <cell r="C2604" t="str">
            <v>Homeowners</v>
          </cell>
          <cell r="E2604">
            <v>42399</v>
          </cell>
          <cell r="F2604">
            <v>42745</v>
          </cell>
          <cell r="G2604">
            <v>42942</v>
          </cell>
          <cell r="H2604">
            <v>3374.5559508505198</v>
          </cell>
          <cell r="I2604">
            <v>8538.84</v>
          </cell>
        </row>
        <row r="2605">
          <cell r="C2605" t="str">
            <v>Homeowners</v>
          </cell>
          <cell r="E2605">
            <v>42399</v>
          </cell>
          <cell r="F2605">
            <v>42487</v>
          </cell>
          <cell r="G2605">
            <v>42936</v>
          </cell>
          <cell r="H2605">
            <v>54820.194353480809</v>
          </cell>
          <cell r="I2605">
            <v>0</v>
          </cell>
        </row>
        <row r="2606">
          <cell r="C2606" t="str">
            <v>Homeowners</v>
          </cell>
          <cell r="E2606">
            <v>42398</v>
          </cell>
          <cell r="F2606">
            <v>42945</v>
          </cell>
          <cell r="G2606">
            <v>43088</v>
          </cell>
          <cell r="H2606">
            <v>32231.841735517406</v>
          </cell>
          <cell r="I2606">
            <v>75763.710000000006</v>
          </cell>
        </row>
        <row r="2607">
          <cell r="C2607" t="str">
            <v>Homeowners</v>
          </cell>
          <cell r="E2607">
            <v>42393</v>
          </cell>
          <cell r="F2607">
            <v>42513</v>
          </cell>
          <cell r="G2607">
            <v>42943</v>
          </cell>
          <cell r="H2607">
            <v>69166.358789903199</v>
          </cell>
          <cell r="I2607">
            <v>209001.15</v>
          </cell>
        </row>
        <row r="2608">
          <cell r="C2608" t="str">
            <v>Homeowners</v>
          </cell>
          <cell r="E2608">
            <v>42393</v>
          </cell>
          <cell r="F2608">
            <v>42604</v>
          </cell>
          <cell r="G2608">
            <v>43111</v>
          </cell>
          <cell r="H2608">
            <v>42423.610091282506</v>
          </cell>
          <cell r="I2608">
            <v>128078.43</v>
          </cell>
        </row>
        <row r="2609">
          <cell r="C2609" t="str">
            <v>Homeowners</v>
          </cell>
          <cell r="E2609">
            <v>42381</v>
          </cell>
          <cell r="F2609">
            <v>42397</v>
          </cell>
          <cell r="G2609">
            <v>42710</v>
          </cell>
          <cell r="H2609">
            <v>2075.5628364024501</v>
          </cell>
          <cell r="I2609">
            <v>4151.13</v>
          </cell>
        </row>
        <row r="2610">
          <cell r="C2610" t="str">
            <v>Homeowners</v>
          </cell>
          <cell r="E2610">
            <v>42389</v>
          </cell>
          <cell r="F2610">
            <v>42550</v>
          </cell>
          <cell r="G2610">
            <v>42625</v>
          </cell>
          <cell r="H2610">
            <v>66458.707779431497</v>
          </cell>
          <cell r="I2610">
            <v>132917.42000000001</v>
          </cell>
        </row>
        <row r="2611">
          <cell r="C2611" t="str">
            <v>Homeowners</v>
          </cell>
          <cell r="E2611">
            <v>42381</v>
          </cell>
          <cell r="F2611">
            <v>42421</v>
          </cell>
          <cell r="G2611">
            <v>42517</v>
          </cell>
          <cell r="H2611">
            <v>4623.9793788545148</v>
          </cell>
          <cell r="I2611">
            <v>9247.9599999999991</v>
          </cell>
        </row>
        <row r="2612">
          <cell r="C2612" t="str">
            <v>Homeowners</v>
          </cell>
          <cell r="E2612">
            <v>42394</v>
          </cell>
          <cell r="F2612">
            <v>42553</v>
          </cell>
          <cell r="G2612">
            <v>43139</v>
          </cell>
          <cell r="H2612">
            <v>31412.597160290657</v>
          </cell>
          <cell r="I2612">
            <v>0</v>
          </cell>
        </row>
        <row r="2613">
          <cell r="C2613" t="str">
            <v>Homeowners</v>
          </cell>
          <cell r="E2613">
            <v>42382</v>
          </cell>
          <cell r="F2613">
            <v>42459</v>
          </cell>
          <cell r="G2613">
            <v>43551</v>
          </cell>
          <cell r="H2613">
            <v>13368.983661579747</v>
          </cell>
          <cell r="I2613">
            <v>0</v>
          </cell>
        </row>
        <row r="2614">
          <cell r="C2614" t="str">
            <v>Homeowners</v>
          </cell>
          <cell r="E2614">
            <v>42379</v>
          </cell>
          <cell r="F2614">
            <v>42552</v>
          </cell>
          <cell r="G2614">
            <v>43046</v>
          </cell>
          <cell r="H2614">
            <v>30162.045207300889</v>
          </cell>
          <cell r="I2614">
            <v>0</v>
          </cell>
        </row>
        <row r="2615">
          <cell r="C2615" t="str">
            <v>Homeowners</v>
          </cell>
          <cell r="E2615">
            <v>42372</v>
          </cell>
          <cell r="F2615">
            <v>42380</v>
          </cell>
          <cell r="G2615">
            <v>42445</v>
          </cell>
          <cell r="H2615">
            <v>13799.4124621718</v>
          </cell>
          <cell r="I2615">
            <v>27598.82</v>
          </cell>
        </row>
        <row r="2616">
          <cell r="C2616" t="str">
            <v>Homeowners</v>
          </cell>
          <cell r="E2616">
            <v>42374</v>
          </cell>
          <cell r="F2616">
            <v>42597</v>
          </cell>
          <cell r="G2616">
            <v>42989</v>
          </cell>
          <cell r="H2616">
            <v>14768.689424758666</v>
          </cell>
          <cell r="I2616">
            <v>0</v>
          </cell>
        </row>
        <row r="2617">
          <cell r="C2617" t="str">
            <v>Homeowners</v>
          </cell>
          <cell r="E2617">
            <v>42387</v>
          </cell>
          <cell r="F2617">
            <v>42497</v>
          </cell>
          <cell r="G2617">
            <v>42741</v>
          </cell>
          <cell r="H2617">
            <v>4389.6232699772154</v>
          </cell>
          <cell r="I2617">
            <v>11066.94</v>
          </cell>
        </row>
        <row r="2618">
          <cell r="C2618" t="str">
            <v>Homeowners</v>
          </cell>
          <cell r="E2618">
            <v>42378</v>
          </cell>
          <cell r="F2618">
            <v>42384</v>
          </cell>
          <cell r="G2618">
            <v>42694</v>
          </cell>
          <cell r="H2618">
            <v>125671.8401847655</v>
          </cell>
          <cell r="I2618">
            <v>251343.68</v>
          </cell>
        </row>
        <row r="2619">
          <cell r="C2619" t="str">
            <v>Homeowners</v>
          </cell>
          <cell r="E2619">
            <v>42393</v>
          </cell>
          <cell r="F2619">
            <v>42493</v>
          </cell>
          <cell r="G2619">
            <v>43647</v>
          </cell>
          <cell r="H2619">
            <v>94282.911752830594</v>
          </cell>
          <cell r="I2619">
            <v>0</v>
          </cell>
        </row>
        <row r="2620">
          <cell r="C2620" t="str">
            <v>Homeowners</v>
          </cell>
          <cell r="E2620">
            <v>42389</v>
          </cell>
          <cell r="F2620">
            <v>42580</v>
          </cell>
          <cell r="G2620">
            <v>42983</v>
          </cell>
          <cell r="H2620">
            <v>4782.0840149586184</v>
          </cell>
          <cell r="I2620">
            <v>12457.61</v>
          </cell>
        </row>
        <row r="2621">
          <cell r="C2621" t="str">
            <v>Homeowners</v>
          </cell>
          <cell r="E2621">
            <v>42388</v>
          </cell>
          <cell r="F2621">
            <v>42389</v>
          </cell>
          <cell r="G2621">
            <v>42446</v>
          </cell>
          <cell r="H2621">
            <v>23967.396513982301</v>
          </cell>
          <cell r="I2621">
            <v>47934.79</v>
          </cell>
        </row>
        <row r="2622">
          <cell r="C2622" t="str">
            <v>Homeowners</v>
          </cell>
          <cell r="E2622">
            <v>42373</v>
          </cell>
          <cell r="F2622">
            <v>42720</v>
          </cell>
          <cell r="G2622">
            <v>43299</v>
          </cell>
          <cell r="H2622">
            <v>6267.0306292855439</v>
          </cell>
          <cell r="I2622">
            <v>21204.94</v>
          </cell>
        </row>
        <row r="2623">
          <cell r="C2623" t="str">
            <v>Homeowners</v>
          </cell>
          <cell r="E2623">
            <v>42397</v>
          </cell>
          <cell r="F2623">
            <v>42464</v>
          </cell>
          <cell r="G2623">
            <v>43059</v>
          </cell>
          <cell r="H2623">
            <v>22527.812753401064</v>
          </cell>
          <cell r="I2623">
            <v>59913.73</v>
          </cell>
        </row>
        <row r="2624">
          <cell r="C2624" t="str">
            <v>Homeowners</v>
          </cell>
          <cell r="E2624">
            <v>42385</v>
          </cell>
          <cell r="F2624">
            <v>42550</v>
          </cell>
          <cell r="G2624">
            <v>43136</v>
          </cell>
          <cell r="H2624">
            <v>44170.550959665583</v>
          </cell>
          <cell r="I2624">
            <v>0</v>
          </cell>
        </row>
        <row r="2625">
          <cell r="C2625" t="str">
            <v>Homeowners</v>
          </cell>
          <cell r="E2625">
            <v>42374</v>
          </cell>
          <cell r="F2625">
            <v>43103</v>
          </cell>
          <cell r="G2625">
            <v>43165</v>
          </cell>
          <cell r="H2625">
            <v>18347.72371202967</v>
          </cell>
          <cell r="I2625">
            <v>0</v>
          </cell>
        </row>
        <row r="2626">
          <cell r="C2626" t="str">
            <v>Homeowners</v>
          </cell>
          <cell r="E2626">
            <v>42400</v>
          </cell>
          <cell r="F2626">
            <v>42542</v>
          </cell>
          <cell r="G2626">
            <v>42757</v>
          </cell>
          <cell r="H2626">
            <v>8690.996532431971</v>
          </cell>
          <cell r="I2626">
            <v>20632.38</v>
          </cell>
        </row>
        <row r="2627">
          <cell r="C2627" t="str">
            <v>Homeowners</v>
          </cell>
          <cell r="E2627">
            <v>42378</v>
          </cell>
          <cell r="F2627">
            <v>42606</v>
          </cell>
          <cell r="G2627">
            <v>42706</v>
          </cell>
          <cell r="H2627">
            <v>3463.6608431445602</v>
          </cell>
          <cell r="I2627">
            <v>6927.32</v>
          </cell>
        </row>
        <row r="2628">
          <cell r="C2628" t="str">
            <v>Homeowners</v>
          </cell>
          <cell r="E2628">
            <v>42371</v>
          </cell>
          <cell r="F2628">
            <v>42504</v>
          </cell>
          <cell r="G2628">
            <v>43814</v>
          </cell>
          <cell r="H2628">
            <v>30570.319094879113</v>
          </cell>
          <cell r="I2628">
            <v>0</v>
          </cell>
        </row>
        <row r="2629">
          <cell r="C2629" t="str">
            <v>Homeowners</v>
          </cell>
          <cell r="E2629">
            <v>42405</v>
          </cell>
          <cell r="F2629">
            <v>42470</v>
          </cell>
          <cell r="G2629">
            <v>43897</v>
          </cell>
          <cell r="H2629">
            <v>49804.652701091552</v>
          </cell>
          <cell r="I2629">
            <v>116142.83</v>
          </cell>
        </row>
        <row r="2630">
          <cell r="C2630" t="str">
            <v>Homeowners</v>
          </cell>
          <cell r="E2630">
            <v>42426</v>
          </cell>
          <cell r="F2630">
            <v>42504</v>
          </cell>
          <cell r="G2630">
            <v>43344</v>
          </cell>
          <cell r="H2630">
            <v>65130.704633657653</v>
          </cell>
          <cell r="I2630">
            <v>174383.64</v>
          </cell>
        </row>
        <row r="2631">
          <cell r="C2631" t="str">
            <v>Homeowners</v>
          </cell>
          <cell r="E2631">
            <v>42425</v>
          </cell>
          <cell r="F2631">
            <v>42795</v>
          </cell>
          <cell r="G2631">
            <v>43367</v>
          </cell>
          <cell r="H2631">
            <v>22474.447769396578</v>
          </cell>
          <cell r="I2631">
            <v>0</v>
          </cell>
        </row>
        <row r="2632">
          <cell r="C2632" t="str">
            <v>Homeowners</v>
          </cell>
          <cell r="E2632">
            <v>42407</v>
          </cell>
          <cell r="F2632">
            <v>42436</v>
          </cell>
          <cell r="G2632">
            <v>43404</v>
          </cell>
          <cell r="H2632">
            <v>45275.276874322808</v>
          </cell>
          <cell r="I2632">
            <v>124760.25</v>
          </cell>
        </row>
        <row r="2633">
          <cell r="C2633" t="str">
            <v>Homeowners</v>
          </cell>
          <cell r="E2633">
            <v>42406</v>
          </cell>
          <cell r="F2633">
            <v>42498</v>
          </cell>
          <cell r="G2633">
            <v>42584</v>
          </cell>
          <cell r="H2633">
            <v>6089.9795896576998</v>
          </cell>
          <cell r="I2633">
            <v>12179.96</v>
          </cell>
        </row>
        <row r="2634">
          <cell r="C2634" t="str">
            <v>Homeowners</v>
          </cell>
          <cell r="E2634">
            <v>42410</v>
          </cell>
          <cell r="F2634">
            <v>42554</v>
          </cell>
          <cell r="G2634">
            <v>43146</v>
          </cell>
          <cell r="H2634">
            <v>25075.184273949784</v>
          </cell>
          <cell r="I2634">
            <v>0</v>
          </cell>
        </row>
        <row r="2635">
          <cell r="C2635" t="str">
            <v>Homeowners</v>
          </cell>
          <cell r="E2635">
            <v>42415</v>
          </cell>
          <cell r="F2635">
            <v>42482</v>
          </cell>
          <cell r="G2635">
            <v>42641</v>
          </cell>
          <cell r="H2635">
            <v>65217.379804288998</v>
          </cell>
          <cell r="I2635">
            <v>130434.76</v>
          </cell>
        </row>
        <row r="2636">
          <cell r="C2636" t="str">
            <v>Homeowners</v>
          </cell>
          <cell r="E2636">
            <v>42406</v>
          </cell>
          <cell r="F2636">
            <v>42667</v>
          </cell>
          <cell r="G2636">
            <v>42707</v>
          </cell>
          <cell r="H2636">
            <v>28086.854314735348</v>
          </cell>
          <cell r="I2636">
            <v>56173.71</v>
          </cell>
        </row>
        <row r="2637">
          <cell r="C2637" t="str">
            <v>Homeowners</v>
          </cell>
          <cell r="E2637">
            <v>42411</v>
          </cell>
          <cell r="F2637">
            <v>42444</v>
          </cell>
          <cell r="G2637">
            <v>42773</v>
          </cell>
          <cell r="H2637">
            <v>32519.184340293774</v>
          </cell>
          <cell r="I2637">
            <v>81953.929999999993</v>
          </cell>
        </row>
        <row r="2638">
          <cell r="C2638" t="str">
            <v>Homeowners</v>
          </cell>
          <cell r="E2638">
            <v>42412</v>
          </cell>
          <cell r="F2638">
            <v>42568</v>
          </cell>
          <cell r="G2638">
            <v>43170</v>
          </cell>
          <cell r="H2638">
            <v>17502.833666603368</v>
          </cell>
          <cell r="I2638">
            <v>47151.360000000001</v>
          </cell>
        </row>
        <row r="2639">
          <cell r="C2639" t="str">
            <v>Homeowners</v>
          </cell>
          <cell r="E2639">
            <v>42409</v>
          </cell>
          <cell r="F2639">
            <v>42425</v>
          </cell>
          <cell r="G2639">
            <v>42599</v>
          </cell>
          <cell r="H2639">
            <v>564.58616918183498</v>
          </cell>
          <cell r="I2639">
            <v>1129.17</v>
          </cell>
        </row>
        <row r="2640">
          <cell r="C2640" t="str">
            <v>Homeowners</v>
          </cell>
          <cell r="E2640">
            <v>42427</v>
          </cell>
          <cell r="F2640">
            <v>42635</v>
          </cell>
          <cell r="G2640">
            <v>44125</v>
          </cell>
          <cell r="H2640">
            <v>52726.897539807651</v>
          </cell>
          <cell r="I2640">
            <v>0</v>
          </cell>
        </row>
        <row r="2641">
          <cell r="C2641" t="str">
            <v>Homeowners</v>
          </cell>
          <cell r="E2641">
            <v>42413</v>
          </cell>
          <cell r="F2641">
            <v>42510</v>
          </cell>
          <cell r="G2641" t="str">
            <v>NA</v>
          </cell>
          <cell r="H2641">
            <v>57978.21137024265</v>
          </cell>
          <cell r="I2641" t="str">
            <v>NA</v>
          </cell>
        </row>
        <row r="2642">
          <cell r="C2642" t="str">
            <v>Homeowners</v>
          </cell>
          <cell r="E2642">
            <v>42424</v>
          </cell>
          <cell r="F2642">
            <v>42713</v>
          </cell>
          <cell r="G2642">
            <v>43112</v>
          </cell>
          <cell r="H2642">
            <v>23941.114113374657</v>
          </cell>
          <cell r="I2642">
            <v>62128.02</v>
          </cell>
        </row>
        <row r="2643">
          <cell r="C2643" t="str">
            <v>Homeowners</v>
          </cell>
          <cell r="E2643">
            <v>42412</v>
          </cell>
          <cell r="F2643">
            <v>42816</v>
          </cell>
          <cell r="G2643">
            <v>42985</v>
          </cell>
          <cell r="H2643">
            <v>12308.955173160748</v>
          </cell>
          <cell r="I2643">
            <v>33048.949999999997</v>
          </cell>
        </row>
        <row r="2644">
          <cell r="C2644" t="str">
            <v>Homeowners</v>
          </cell>
          <cell r="E2644">
            <v>42416</v>
          </cell>
          <cell r="F2644">
            <v>42715</v>
          </cell>
          <cell r="G2644">
            <v>43245</v>
          </cell>
          <cell r="H2644">
            <v>24650.156996814334</v>
          </cell>
          <cell r="I2644">
            <v>0</v>
          </cell>
        </row>
        <row r="2645">
          <cell r="C2645" t="str">
            <v>Homeowners</v>
          </cell>
          <cell r="E2645">
            <v>42418</v>
          </cell>
          <cell r="F2645">
            <v>42939</v>
          </cell>
          <cell r="G2645">
            <v>43723</v>
          </cell>
          <cell r="H2645">
            <v>39318.714990129731</v>
          </cell>
          <cell r="I2645">
            <v>0</v>
          </cell>
        </row>
        <row r="2646">
          <cell r="C2646" t="str">
            <v>Homeowners</v>
          </cell>
          <cell r="E2646">
            <v>42411</v>
          </cell>
          <cell r="F2646">
            <v>42777</v>
          </cell>
          <cell r="G2646">
            <v>43542</v>
          </cell>
          <cell r="H2646">
            <v>1975.2496963954995</v>
          </cell>
          <cell r="I2646">
            <v>9340.83</v>
          </cell>
        </row>
        <row r="2647">
          <cell r="C2647" t="str">
            <v>Homeowners</v>
          </cell>
          <cell r="E2647">
            <v>42423</v>
          </cell>
          <cell r="F2647">
            <v>42466</v>
          </cell>
          <cell r="G2647">
            <v>42726</v>
          </cell>
          <cell r="H2647">
            <v>26382.629977343899</v>
          </cell>
          <cell r="I2647">
            <v>52765.26</v>
          </cell>
        </row>
        <row r="2648">
          <cell r="C2648" t="str">
            <v>Homeowners</v>
          </cell>
          <cell r="E2648">
            <v>42426</v>
          </cell>
          <cell r="F2648">
            <v>42589</v>
          </cell>
          <cell r="G2648">
            <v>43943</v>
          </cell>
          <cell r="H2648">
            <v>10061.899067467422</v>
          </cell>
          <cell r="I2648">
            <v>47800.78</v>
          </cell>
        </row>
        <row r="2649">
          <cell r="C2649" t="str">
            <v>Homeowners</v>
          </cell>
          <cell r="E2649">
            <v>42421</v>
          </cell>
          <cell r="F2649">
            <v>42584</v>
          </cell>
          <cell r="G2649">
            <v>42767</v>
          </cell>
          <cell r="H2649">
            <v>18235.271283809412</v>
          </cell>
          <cell r="I2649">
            <v>48046.36</v>
          </cell>
        </row>
        <row r="2650">
          <cell r="C2650" t="str">
            <v>Homeowners</v>
          </cell>
          <cell r="E2650">
            <v>42416</v>
          </cell>
          <cell r="F2650">
            <v>42928</v>
          </cell>
          <cell r="G2650">
            <v>43042</v>
          </cell>
          <cell r="H2650">
            <v>11131.839186335625</v>
          </cell>
          <cell r="I2650">
            <v>29582.5</v>
          </cell>
        </row>
        <row r="2651">
          <cell r="C2651" t="str">
            <v>Homeowners</v>
          </cell>
          <cell r="E2651">
            <v>42405</v>
          </cell>
          <cell r="F2651">
            <v>43026</v>
          </cell>
          <cell r="G2651">
            <v>43125</v>
          </cell>
          <cell r="H2651">
            <v>7585.2411251223002</v>
          </cell>
          <cell r="I2651">
            <v>19629.78</v>
          </cell>
        </row>
        <row r="2652">
          <cell r="C2652" t="str">
            <v>Homeowners</v>
          </cell>
          <cell r="E2652">
            <v>42410</v>
          </cell>
          <cell r="F2652">
            <v>42594</v>
          </cell>
          <cell r="G2652">
            <v>43414</v>
          </cell>
          <cell r="H2652">
            <v>31505.97390509324</v>
          </cell>
          <cell r="I2652">
            <v>82975.17</v>
          </cell>
        </row>
        <row r="2653">
          <cell r="C2653" t="str">
            <v>Homeowners</v>
          </cell>
          <cell r="E2653">
            <v>42425</v>
          </cell>
          <cell r="F2653">
            <v>42464</v>
          </cell>
          <cell r="G2653">
            <v>42849</v>
          </cell>
          <cell r="H2653">
            <v>87533.586896163935</v>
          </cell>
          <cell r="I2653">
            <v>227593.69</v>
          </cell>
        </row>
        <row r="2654">
          <cell r="C2654" t="str">
            <v>Homeowners</v>
          </cell>
          <cell r="E2654">
            <v>42414</v>
          </cell>
          <cell r="F2654">
            <v>42843</v>
          </cell>
          <cell r="G2654">
            <v>43075</v>
          </cell>
          <cell r="H2654">
            <v>37208.658798762874</v>
          </cell>
          <cell r="I2654">
            <v>95869.759999999995</v>
          </cell>
        </row>
        <row r="2655">
          <cell r="C2655" t="str">
            <v>Homeowners</v>
          </cell>
          <cell r="E2655">
            <v>42405</v>
          </cell>
          <cell r="F2655">
            <v>42560</v>
          </cell>
          <cell r="G2655">
            <v>42818</v>
          </cell>
          <cell r="H2655">
            <v>6703.8764437627615</v>
          </cell>
          <cell r="I2655">
            <v>0</v>
          </cell>
        </row>
        <row r="2656">
          <cell r="C2656" t="str">
            <v>Homeowners</v>
          </cell>
          <cell r="E2656">
            <v>42422</v>
          </cell>
          <cell r="F2656">
            <v>42656</v>
          </cell>
          <cell r="G2656">
            <v>42735</v>
          </cell>
          <cell r="H2656">
            <v>28598.249175472349</v>
          </cell>
          <cell r="I2656">
            <v>57196.5</v>
          </cell>
        </row>
        <row r="2657">
          <cell r="C2657" t="str">
            <v>Homeowners</v>
          </cell>
          <cell r="E2657">
            <v>42410</v>
          </cell>
          <cell r="F2657">
            <v>42740</v>
          </cell>
          <cell r="G2657">
            <v>43694</v>
          </cell>
          <cell r="H2657">
            <v>43339.520131906414</v>
          </cell>
          <cell r="I2657">
            <v>0</v>
          </cell>
        </row>
        <row r="2658">
          <cell r="C2658" t="str">
            <v>Homeowners</v>
          </cell>
          <cell r="E2658">
            <v>42423</v>
          </cell>
          <cell r="F2658">
            <v>42427</v>
          </cell>
          <cell r="G2658">
            <v>43171</v>
          </cell>
          <cell r="H2658">
            <v>8725.7831990693267</v>
          </cell>
          <cell r="I2658">
            <v>25375.49</v>
          </cell>
        </row>
        <row r="2659">
          <cell r="C2659" t="str">
            <v>Homeowners</v>
          </cell>
          <cell r="E2659">
            <v>42418</v>
          </cell>
          <cell r="F2659">
            <v>42486</v>
          </cell>
          <cell r="G2659">
            <v>43487</v>
          </cell>
          <cell r="H2659">
            <v>3981.5053144545413</v>
          </cell>
          <cell r="I2659">
            <v>11644.42</v>
          </cell>
        </row>
        <row r="2660">
          <cell r="C2660" t="str">
            <v>Homeowners</v>
          </cell>
          <cell r="E2660">
            <v>42418</v>
          </cell>
          <cell r="F2660">
            <v>42809</v>
          </cell>
          <cell r="G2660">
            <v>42921</v>
          </cell>
          <cell r="H2660">
            <v>38263.55973434951</v>
          </cell>
          <cell r="I2660">
            <v>0</v>
          </cell>
        </row>
        <row r="2661">
          <cell r="C2661" t="str">
            <v>Homeowners</v>
          </cell>
          <cell r="E2661">
            <v>42406</v>
          </cell>
          <cell r="F2661">
            <v>42745</v>
          </cell>
          <cell r="G2661">
            <v>42829</v>
          </cell>
          <cell r="H2661">
            <v>23078.886311788843</v>
          </cell>
          <cell r="I2661">
            <v>62555.93</v>
          </cell>
        </row>
        <row r="2662">
          <cell r="C2662" t="str">
            <v>Homeowners</v>
          </cell>
          <cell r="E2662">
            <v>42422</v>
          </cell>
          <cell r="F2662">
            <v>42559</v>
          </cell>
          <cell r="G2662">
            <v>43343</v>
          </cell>
          <cell r="H2662">
            <v>6537.1492480983425</v>
          </cell>
          <cell r="I2662">
            <v>18742.54</v>
          </cell>
        </row>
        <row r="2663">
          <cell r="C2663" t="str">
            <v>Homeowners</v>
          </cell>
          <cell r="E2663">
            <v>42426</v>
          </cell>
          <cell r="F2663">
            <v>42598</v>
          </cell>
          <cell r="G2663">
            <v>43313</v>
          </cell>
          <cell r="H2663">
            <v>12553.595765046224</v>
          </cell>
          <cell r="I2663">
            <v>37284.980000000003</v>
          </cell>
        </row>
        <row r="2664">
          <cell r="C2664" t="str">
            <v>Homeowners</v>
          </cell>
          <cell r="E2664">
            <v>42416</v>
          </cell>
          <cell r="F2664">
            <v>42425</v>
          </cell>
          <cell r="G2664">
            <v>42571</v>
          </cell>
          <cell r="H2664">
            <v>27078.4306564566</v>
          </cell>
          <cell r="I2664">
            <v>54156.86</v>
          </cell>
        </row>
        <row r="2665">
          <cell r="C2665" t="str">
            <v>Homeowners</v>
          </cell>
          <cell r="E2665">
            <v>42402</v>
          </cell>
          <cell r="F2665">
            <v>42762</v>
          </cell>
          <cell r="G2665">
            <v>43304</v>
          </cell>
          <cell r="H2665">
            <v>23298.797227465187</v>
          </cell>
          <cell r="I2665">
            <v>61781.56</v>
          </cell>
        </row>
        <row r="2666">
          <cell r="C2666" t="str">
            <v>Homeowners</v>
          </cell>
          <cell r="E2666">
            <v>42423</v>
          </cell>
          <cell r="F2666">
            <v>42495</v>
          </cell>
          <cell r="G2666">
            <v>42890</v>
          </cell>
          <cell r="H2666">
            <v>40071.441832405566</v>
          </cell>
          <cell r="I2666">
            <v>109991.27</v>
          </cell>
        </row>
        <row r="2667">
          <cell r="C2667" t="str">
            <v>Homeowners</v>
          </cell>
          <cell r="E2667">
            <v>42420</v>
          </cell>
          <cell r="F2667">
            <v>42570</v>
          </cell>
          <cell r="G2667">
            <v>43430</v>
          </cell>
          <cell r="H2667">
            <v>1350.3924235510569</v>
          </cell>
          <cell r="I2667">
            <v>3671.29</v>
          </cell>
        </row>
        <row r="2668">
          <cell r="C2668" t="str">
            <v>Homeowners</v>
          </cell>
          <cell r="E2668">
            <v>42425</v>
          </cell>
          <cell r="F2668">
            <v>42465</v>
          </cell>
          <cell r="G2668">
            <v>43412</v>
          </cell>
          <cell r="H2668">
            <v>9086.4197206127574</v>
          </cell>
          <cell r="I2668">
            <v>0</v>
          </cell>
        </row>
        <row r="2669">
          <cell r="C2669" t="str">
            <v>Homeowners</v>
          </cell>
          <cell r="E2669">
            <v>42414</v>
          </cell>
          <cell r="F2669">
            <v>42474</v>
          </cell>
          <cell r="G2669">
            <v>42541</v>
          </cell>
          <cell r="H2669">
            <v>3162.9696135565</v>
          </cell>
          <cell r="I2669">
            <v>6325.94</v>
          </cell>
        </row>
        <row r="2670">
          <cell r="C2670" t="str">
            <v>Homeowners</v>
          </cell>
          <cell r="E2670">
            <v>42417</v>
          </cell>
          <cell r="F2670">
            <v>42466</v>
          </cell>
          <cell r="G2670">
            <v>43120</v>
          </cell>
          <cell r="H2670">
            <v>26529.260948780073</v>
          </cell>
          <cell r="I2670">
            <v>0</v>
          </cell>
        </row>
        <row r="2671">
          <cell r="C2671" t="str">
            <v>Homeowners</v>
          </cell>
          <cell r="E2671">
            <v>42403</v>
          </cell>
          <cell r="F2671">
            <v>43106</v>
          </cell>
          <cell r="G2671">
            <v>43724</v>
          </cell>
          <cell r="H2671">
            <v>4252.3709980398899</v>
          </cell>
          <cell r="I2671">
            <v>17060.66</v>
          </cell>
        </row>
        <row r="2672">
          <cell r="C2672" t="str">
            <v>Homeowners</v>
          </cell>
          <cell r="E2672">
            <v>42402</v>
          </cell>
          <cell r="F2672">
            <v>42449</v>
          </cell>
          <cell r="G2672">
            <v>42510</v>
          </cell>
          <cell r="H2672">
            <v>28852.7222704624</v>
          </cell>
          <cell r="I2672">
            <v>57705.440000000002</v>
          </cell>
        </row>
        <row r="2673">
          <cell r="C2673" t="str">
            <v>Homeowners</v>
          </cell>
          <cell r="E2673">
            <v>42413</v>
          </cell>
          <cell r="F2673">
            <v>42508</v>
          </cell>
          <cell r="G2673">
            <v>42738</v>
          </cell>
          <cell r="H2673">
            <v>19943.347238215047</v>
          </cell>
          <cell r="I2673">
            <v>52859.53</v>
          </cell>
        </row>
        <row r="2674">
          <cell r="C2674" t="str">
            <v>Homeowners</v>
          </cell>
          <cell r="E2674">
            <v>42419</v>
          </cell>
          <cell r="F2674">
            <v>42873</v>
          </cell>
          <cell r="G2674">
            <v>42924</v>
          </cell>
          <cell r="H2674">
            <v>4823.6137759728763</v>
          </cell>
          <cell r="I2674">
            <v>12513.35</v>
          </cell>
        </row>
        <row r="2675">
          <cell r="C2675" t="str">
            <v>Homeowners</v>
          </cell>
          <cell r="E2675">
            <v>42437</v>
          </cell>
          <cell r="F2675">
            <v>42631</v>
          </cell>
          <cell r="G2675">
            <v>43104</v>
          </cell>
          <cell r="H2675">
            <v>6434.4849405021159</v>
          </cell>
          <cell r="I2675">
            <v>0</v>
          </cell>
        </row>
        <row r="2676">
          <cell r="C2676" t="str">
            <v>Homeowners</v>
          </cell>
          <cell r="E2676">
            <v>42450</v>
          </cell>
          <cell r="F2676">
            <v>42797</v>
          </cell>
          <cell r="G2676">
            <v>43114</v>
          </cell>
          <cell r="H2676">
            <v>24665.997269810767</v>
          </cell>
          <cell r="I2676">
            <v>72715.56</v>
          </cell>
        </row>
        <row r="2677">
          <cell r="C2677" t="str">
            <v>Homeowners</v>
          </cell>
          <cell r="E2677">
            <v>42447</v>
          </cell>
          <cell r="F2677">
            <v>42732</v>
          </cell>
          <cell r="G2677">
            <v>43088</v>
          </cell>
          <cell r="H2677">
            <v>54708.179611754633</v>
          </cell>
          <cell r="I2677">
            <v>0</v>
          </cell>
        </row>
        <row r="2678">
          <cell r="C2678" t="str">
            <v>Homeowners</v>
          </cell>
          <cell r="E2678">
            <v>42442</v>
          </cell>
          <cell r="F2678">
            <v>42704</v>
          </cell>
          <cell r="G2678">
            <v>42963</v>
          </cell>
          <cell r="H2678">
            <v>34646.443689046551</v>
          </cell>
          <cell r="I2678">
            <v>84478.22</v>
          </cell>
        </row>
        <row r="2679">
          <cell r="C2679" t="str">
            <v>Homeowners</v>
          </cell>
          <cell r="E2679">
            <v>42437</v>
          </cell>
          <cell r="F2679">
            <v>42475</v>
          </cell>
          <cell r="G2679">
            <v>42526</v>
          </cell>
          <cell r="H2679">
            <v>18729.222626540701</v>
          </cell>
          <cell r="I2679">
            <v>37458.449999999997</v>
          </cell>
        </row>
        <row r="2680">
          <cell r="C2680" t="str">
            <v>Homeowners</v>
          </cell>
          <cell r="E2680">
            <v>42446</v>
          </cell>
          <cell r="F2680">
            <v>42451</v>
          </cell>
          <cell r="G2680">
            <v>43075</v>
          </cell>
          <cell r="H2680">
            <v>12957.138781459662</v>
          </cell>
          <cell r="I2680">
            <v>35068.71</v>
          </cell>
        </row>
        <row r="2681">
          <cell r="C2681" t="str">
            <v>Homeowners</v>
          </cell>
          <cell r="E2681">
            <v>42441</v>
          </cell>
          <cell r="F2681">
            <v>43017</v>
          </cell>
          <cell r="G2681">
            <v>43025</v>
          </cell>
          <cell r="H2681">
            <v>5011.4509036302943</v>
          </cell>
          <cell r="I2681">
            <v>0</v>
          </cell>
        </row>
        <row r="2682">
          <cell r="C2682" t="str">
            <v>Homeowners</v>
          </cell>
          <cell r="E2682">
            <v>42454</v>
          </cell>
          <cell r="F2682">
            <v>42502</v>
          </cell>
          <cell r="G2682">
            <v>42545</v>
          </cell>
          <cell r="H2682">
            <v>10042.357686698149</v>
          </cell>
          <cell r="I2682">
            <v>20084.72</v>
          </cell>
        </row>
        <row r="2683">
          <cell r="C2683" t="str">
            <v>Homeowners</v>
          </cell>
          <cell r="E2683">
            <v>42436</v>
          </cell>
          <cell r="F2683">
            <v>42592</v>
          </cell>
          <cell r="G2683">
            <v>42986</v>
          </cell>
          <cell r="H2683">
            <v>13851.689810348827</v>
          </cell>
          <cell r="I2683">
            <v>0</v>
          </cell>
        </row>
        <row r="2684">
          <cell r="C2684" t="str">
            <v>Homeowners</v>
          </cell>
          <cell r="E2684">
            <v>42434</v>
          </cell>
          <cell r="F2684">
            <v>42518</v>
          </cell>
          <cell r="G2684">
            <v>42932</v>
          </cell>
          <cell r="H2684">
            <v>131717.45410811735</v>
          </cell>
          <cell r="I2684">
            <v>0</v>
          </cell>
        </row>
        <row r="2685">
          <cell r="C2685" t="str">
            <v>Homeowners</v>
          </cell>
          <cell r="E2685">
            <v>42454</v>
          </cell>
          <cell r="F2685">
            <v>42456</v>
          </cell>
          <cell r="G2685">
            <v>42601</v>
          </cell>
          <cell r="H2685">
            <v>6695.8766082776501</v>
          </cell>
          <cell r="I2685">
            <v>13391.75</v>
          </cell>
        </row>
        <row r="2686">
          <cell r="C2686" t="str">
            <v>Homeowners</v>
          </cell>
          <cell r="E2686">
            <v>42459</v>
          </cell>
          <cell r="F2686">
            <v>42474</v>
          </cell>
          <cell r="G2686">
            <v>42510</v>
          </cell>
          <cell r="H2686">
            <v>18175.267704783051</v>
          </cell>
          <cell r="I2686">
            <v>36350.54</v>
          </cell>
        </row>
        <row r="2687">
          <cell r="C2687" t="str">
            <v>Homeowners</v>
          </cell>
          <cell r="E2687">
            <v>42443</v>
          </cell>
          <cell r="F2687">
            <v>42511</v>
          </cell>
          <cell r="G2687">
            <v>42862</v>
          </cell>
          <cell r="H2687">
            <v>87003.67354487651</v>
          </cell>
          <cell r="I2687">
            <v>215623.7</v>
          </cell>
        </row>
        <row r="2688">
          <cell r="C2688" t="str">
            <v>Homeowners</v>
          </cell>
          <cell r="E2688">
            <v>42458</v>
          </cell>
          <cell r="F2688">
            <v>42711</v>
          </cell>
          <cell r="G2688">
            <v>42759</v>
          </cell>
          <cell r="H2688">
            <v>34330.770156678802</v>
          </cell>
          <cell r="I2688">
            <v>82893.39</v>
          </cell>
        </row>
        <row r="2689">
          <cell r="C2689" t="str">
            <v>Homeowners</v>
          </cell>
          <cell r="E2689">
            <v>42434</v>
          </cell>
          <cell r="F2689">
            <v>42739</v>
          </cell>
          <cell r="G2689">
            <v>42751</v>
          </cell>
          <cell r="H2689">
            <v>66525.042036088824</v>
          </cell>
          <cell r="I2689">
            <v>158993.70000000001</v>
          </cell>
        </row>
        <row r="2690">
          <cell r="C2690" t="str">
            <v>Homeowners</v>
          </cell>
          <cell r="E2690">
            <v>42432</v>
          </cell>
          <cell r="F2690">
            <v>43174</v>
          </cell>
          <cell r="G2690">
            <v>43769</v>
          </cell>
          <cell r="H2690">
            <v>64024.793256760189</v>
          </cell>
          <cell r="I2690">
            <v>0</v>
          </cell>
        </row>
        <row r="2691">
          <cell r="C2691" t="str">
            <v>Homeowners</v>
          </cell>
          <cell r="E2691">
            <v>42439</v>
          </cell>
          <cell r="F2691">
            <v>42886</v>
          </cell>
          <cell r="G2691">
            <v>42904</v>
          </cell>
          <cell r="H2691">
            <v>2097.5275619339909</v>
          </cell>
          <cell r="I2691">
            <v>0</v>
          </cell>
        </row>
        <row r="2692">
          <cell r="C2692" t="str">
            <v>Homeowners</v>
          </cell>
          <cell r="E2692">
            <v>42430</v>
          </cell>
          <cell r="F2692">
            <v>42750</v>
          </cell>
          <cell r="G2692">
            <v>43374</v>
          </cell>
          <cell r="H2692">
            <v>35325.441054506584</v>
          </cell>
          <cell r="I2692">
            <v>91643.69</v>
          </cell>
        </row>
        <row r="2693">
          <cell r="C2693" t="str">
            <v>Homeowners</v>
          </cell>
          <cell r="E2693">
            <v>42449</v>
          </cell>
          <cell r="F2693">
            <v>43284</v>
          </cell>
          <cell r="G2693" t="str">
            <v>NA</v>
          </cell>
          <cell r="H2693">
            <v>33225.198594813322</v>
          </cell>
          <cell r="I2693" t="str">
            <v>NA</v>
          </cell>
        </row>
        <row r="2694">
          <cell r="C2694" t="str">
            <v>Homeowners</v>
          </cell>
          <cell r="E2694">
            <v>42445</v>
          </cell>
          <cell r="F2694">
            <v>42544</v>
          </cell>
          <cell r="G2694">
            <v>43296</v>
          </cell>
          <cell r="H2694">
            <v>4279.5666738205373</v>
          </cell>
          <cell r="I2694">
            <v>13356.21</v>
          </cell>
        </row>
        <row r="2695">
          <cell r="C2695" t="str">
            <v>Homeowners</v>
          </cell>
          <cell r="E2695">
            <v>42445</v>
          </cell>
          <cell r="F2695">
            <v>42446</v>
          </cell>
          <cell r="G2695">
            <v>42690</v>
          </cell>
          <cell r="H2695">
            <v>39661.658713524899</v>
          </cell>
          <cell r="I2695">
            <v>79323.320000000007</v>
          </cell>
        </row>
        <row r="2696">
          <cell r="C2696" t="str">
            <v>Homeowners</v>
          </cell>
          <cell r="E2696">
            <v>42455</v>
          </cell>
          <cell r="F2696">
            <v>42833</v>
          </cell>
          <cell r="G2696">
            <v>43490</v>
          </cell>
          <cell r="H2696">
            <v>15267.300974787042</v>
          </cell>
          <cell r="I2696">
            <v>79879.570000000007</v>
          </cell>
        </row>
        <row r="2697">
          <cell r="C2697" t="str">
            <v>Homeowners</v>
          </cell>
          <cell r="E2697">
            <v>42441</v>
          </cell>
          <cell r="F2697">
            <v>42779</v>
          </cell>
          <cell r="G2697">
            <v>43141</v>
          </cell>
          <cell r="H2697">
            <v>21387.72058934188</v>
          </cell>
          <cell r="I2697">
            <v>0</v>
          </cell>
        </row>
        <row r="2698">
          <cell r="C2698" t="str">
            <v>Homeowners</v>
          </cell>
          <cell r="E2698">
            <v>42435</v>
          </cell>
          <cell r="F2698">
            <v>42638</v>
          </cell>
          <cell r="G2698">
            <v>42738</v>
          </cell>
          <cell r="H2698">
            <v>111662.21114661092</v>
          </cell>
          <cell r="I2698">
            <v>320136.03000000003</v>
          </cell>
        </row>
        <row r="2699">
          <cell r="C2699" t="str">
            <v>Homeowners</v>
          </cell>
          <cell r="E2699">
            <v>42434</v>
          </cell>
          <cell r="F2699">
            <v>42494</v>
          </cell>
          <cell r="G2699">
            <v>43086</v>
          </cell>
          <cell r="H2699">
            <v>17130.737587582615</v>
          </cell>
          <cell r="I2699">
            <v>39315.230000000003</v>
          </cell>
        </row>
        <row r="2700">
          <cell r="C2700" t="str">
            <v>Homeowners</v>
          </cell>
          <cell r="E2700">
            <v>42441</v>
          </cell>
          <cell r="F2700">
            <v>42714</v>
          </cell>
          <cell r="G2700">
            <v>42853</v>
          </cell>
          <cell r="H2700">
            <v>49610.366742295009</v>
          </cell>
          <cell r="I2700">
            <v>0</v>
          </cell>
        </row>
        <row r="2701">
          <cell r="C2701" t="str">
            <v>Homeowners</v>
          </cell>
          <cell r="E2701">
            <v>42440</v>
          </cell>
          <cell r="F2701">
            <v>42499</v>
          </cell>
          <cell r="G2701">
            <v>42636</v>
          </cell>
          <cell r="H2701">
            <v>27985.422469327899</v>
          </cell>
          <cell r="I2701">
            <v>55970.84</v>
          </cell>
        </row>
        <row r="2702">
          <cell r="C2702" t="str">
            <v>Homeowners</v>
          </cell>
          <cell r="E2702">
            <v>42437</v>
          </cell>
          <cell r="F2702">
            <v>42443</v>
          </cell>
          <cell r="G2702">
            <v>43304</v>
          </cell>
          <cell r="H2702">
            <v>7271.2194529533399</v>
          </cell>
          <cell r="I2702">
            <v>18114.849999999999</v>
          </cell>
        </row>
        <row r="2703">
          <cell r="C2703" t="str">
            <v>Homeowners</v>
          </cell>
          <cell r="E2703">
            <v>42441</v>
          </cell>
          <cell r="F2703">
            <v>42734</v>
          </cell>
          <cell r="G2703">
            <v>42974</v>
          </cell>
          <cell r="H2703">
            <v>11800.996509582286</v>
          </cell>
          <cell r="I2703">
            <v>0</v>
          </cell>
        </row>
        <row r="2704">
          <cell r="C2704" t="str">
            <v>Homeowners</v>
          </cell>
          <cell r="E2704">
            <v>42450</v>
          </cell>
          <cell r="F2704">
            <v>42452</v>
          </cell>
          <cell r="G2704">
            <v>43202</v>
          </cell>
          <cell r="H2704">
            <v>59659.686288491241</v>
          </cell>
          <cell r="I2704">
            <v>148721.22</v>
          </cell>
        </row>
        <row r="2705">
          <cell r="C2705" t="str">
            <v>Homeowners</v>
          </cell>
          <cell r="E2705">
            <v>42445</v>
          </cell>
          <cell r="F2705">
            <v>42457</v>
          </cell>
          <cell r="G2705">
            <v>43447</v>
          </cell>
          <cell r="H2705">
            <v>22591.739299819754</v>
          </cell>
          <cell r="I2705">
            <v>70551.95</v>
          </cell>
        </row>
        <row r="2706">
          <cell r="C2706" t="str">
            <v>Homeowners</v>
          </cell>
          <cell r="E2706">
            <v>42448</v>
          </cell>
          <cell r="F2706">
            <v>42692</v>
          </cell>
          <cell r="G2706">
            <v>42747</v>
          </cell>
          <cell r="H2706">
            <v>8737.9712369843546</v>
          </cell>
          <cell r="I2706">
            <v>21511.88</v>
          </cell>
        </row>
        <row r="2707">
          <cell r="C2707" t="str">
            <v>Homeowners</v>
          </cell>
          <cell r="E2707">
            <v>42431</v>
          </cell>
          <cell r="F2707">
            <v>42506</v>
          </cell>
          <cell r="G2707">
            <v>42761</v>
          </cell>
          <cell r="H2707">
            <v>2189.2097048590913</v>
          </cell>
          <cell r="I2707">
            <v>5309.79</v>
          </cell>
        </row>
        <row r="2708">
          <cell r="C2708" t="str">
            <v>Homeowners</v>
          </cell>
          <cell r="E2708">
            <v>42446</v>
          </cell>
          <cell r="F2708">
            <v>42701</v>
          </cell>
          <cell r="G2708">
            <v>42989</v>
          </cell>
          <cell r="H2708">
            <v>113813.18932889107</v>
          </cell>
          <cell r="I2708">
            <v>341044.04</v>
          </cell>
        </row>
        <row r="2709">
          <cell r="C2709" t="str">
            <v>Homeowners</v>
          </cell>
          <cell r="E2709">
            <v>42432</v>
          </cell>
          <cell r="F2709">
            <v>42626</v>
          </cell>
          <cell r="G2709">
            <v>43173</v>
          </cell>
          <cell r="H2709">
            <v>22795.424811365352</v>
          </cell>
          <cell r="I2709">
            <v>63534.81</v>
          </cell>
        </row>
        <row r="2710">
          <cell r="C2710" t="str">
            <v>Homeowners</v>
          </cell>
          <cell r="E2710">
            <v>42446</v>
          </cell>
          <cell r="F2710">
            <v>42745</v>
          </cell>
          <cell r="G2710">
            <v>43320</v>
          </cell>
          <cell r="H2710">
            <v>99802.419426100547</v>
          </cell>
          <cell r="I2710">
            <v>278934.76</v>
          </cell>
        </row>
        <row r="2711">
          <cell r="C2711" t="str">
            <v>Homeowners</v>
          </cell>
          <cell r="E2711">
            <v>42446</v>
          </cell>
          <cell r="F2711">
            <v>42467</v>
          </cell>
          <cell r="G2711">
            <v>42500</v>
          </cell>
          <cell r="H2711">
            <v>9579.9427087444001</v>
          </cell>
          <cell r="I2711">
            <v>19159.89</v>
          </cell>
        </row>
        <row r="2712">
          <cell r="C2712" t="str">
            <v>Homeowners</v>
          </cell>
          <cell r="E2712">
            <v>42437</v>
          </cell>
          <cell r="F2712">
            <v>42884</v>
          </cell>
          <cell r="G2712">
            <v>43114</v>
          </cell>
          <cell r="H2712">
            <v>13167.237775926129</v>
          </cell>
          <cell r="I2712">
            <v>34011.78</v>
          </cell>
        </row>
        <row r="2713">
          <cell r="C2713" t="str">
            <v>Homeowners</v>
          </cell>
          <cell r="E2713">
            <v>42459</v>
          </cell>
          <cell r="F2713">
            <v>42995</v>
          </cell>
          <cell r="G2713">
            <v>43986</v>
          </cell>
          <cell r="H2713">
            <v>896.63470074609529</v>
          </cell>
          <cell r="I2713">
            <v>4710.41</v>
          </cell>
        </row>
        <row r="2714">
          <cell r="C2714" t="str">
            <v>Homeowners</v>
          </cell>
          <cell r="E2714">
            <v>42438</v>
          </cell>
          <cell r="F2714">
            <v>42695</v>
          </cell>
          <cell r="G2714">
            <v>43031</v>
          </cell>
          <cell r="H2714">
            <v>32877.756114863361</v>
          </cell>
          <cell r="I2714">
            <v>88223.039999999994</v>
          </cell>
        </row>
        <row r="2715">
          <cell r="C2715" t="str">
            <v>Homeowners</v>
          </cell>
          <cell r="E2715">
            <v>42432</v>
          </cell>
          <cell r="F2715">
            <v>42521</v>
          </cell>
          <cell r="G2715">
            <v>42550</v>
          </cell>
          <cell r="H2715">
            <v>4569.5523327010696</v>
          </cell>
          <cell r="I2715">
            <v>9139.1</v>
          </cell>
        </row>
        <row r="2716">
          <cell r="C2716" t="str">
            <v>Homeowners</v>
          </cell>
          <cell r="E2716">
            <v>42447</v>
          </cell>
          <cell r="F2716">
            <v>42451</v>
          </cell>
          <cell r="G2716">
            <v>42534</v>
          </cell>
          <cell r="H2716">
            <v>93278.159029675997</v>
          </cell>
          <cell r="I2716">
            <v>186556.32</v>
          </cell>
        </row>
        <row r="2717">
          <cell r="C2717" t="str">
            <v>Homeowners</v>
          </cell>
          <cell r="E2717">
            <v>42446</v>
          </cell>
          <cell r="F2717">
            <v>42573</v>
          </cell>
          <cell r="G2717">
            <v>43100</v>
          </cell>
          <cell r="H2717">
            <v>21828.196193921165</v>
          </cell>
          <cell r="I2717">
            <v>69010.240000000005</v>
          </cell>
        </row>
        <row r="2718">
          <cell r="C2718" t="str">
            <v>Homeowners</v>
          </cell>
          <cell r="E2718">
            <v>42456</v>
          </cell>
          <cell r="F2718">
            <v>42700</v>
          </cell>
          <cell r="G2718">
            <v>42875</v>
          </cell>
          <cell r="H2718">
            <v>19160.0729286389</v>
          </cell>
          <cell r="I2718">
            <v>0</v>
          </cell>
        </row>
        <row r="2719">
          <cell r="C2719" t="str">
            <v>Homeowners</v>
          </cell>
          <cell r="E2719">
            <v>42458</v>
          </cell>
          <cell r="F2719">
            <v>42862</v>
          </cell>
          <cell r="G2719">
            <v>43775</v>
          </cell>
          <cell r="H2719">
            <v>24597.543133134372</v>
          </cell>
          <cell r="I2719">
            <v>0</v>
          </cell>
        </row>
        <row r="2720">
          <cell r="C2720" t="str">
            <v>Homeowners</v>
          </cell>
          <cell r="E2720">
            <v>42478</v>
          </cell>
          <cell r="F2720">
            <v>42737</v>
          </cell>
          <cell r="G2720">
            <v>43319</v>
          </cell>
          <cell r="H2720">
            <v>2593.4045936451726</v>
          </cell>
          <cell r="I2720">
            <v>7665.23</v>
          </cell>
        </row>
        <row r="2721">
          <cell r="C2721" t="str">
            <v>Homeowners</v>
          </cell>
          <cell r="E2721">
            <v>42487</v>
          </cell>
          <cell r="F2721">
            <v>42732</v>
          </cell>
          <cell r="G2721">
            <v>43935</v>
          </cell>
          <cell r="H2721">
            <v>7985.027469001534</v>
          </cell>
          <cell r="I2721">
            <v>20566.2</v>
          </cell>
        </row>
        <row r="2722">
          <cell r="C2722" t="str">
            <v>Homeowners</v>
          </cell>
          <cell r="E2722">
            <v>42489</v>
          </cell>
          <cell r="F2722">
            <v>42607</v>
          </cell>
          <cell r="G2722">
            <v>42760</v>
          </cell>
          <cell r="H2722">
            <v>23924.660653813426</v>
          </cell>
          <cell r="I2722">
            <v>57001.33</v>
          </cell>
        </row>
        <row r="2723">
          <cell r="C2723" t="str">
            <v>Homeowners</v>
          </cell>
          <cell r="E2723">
            <v>42481</v>
          </cell>
          <cell r="F2723">
            <v>42606</v>
          </cell>
          <cell r="G2723">
            <v>42624</v>
          </cell>
          <cell r="H2723">
            <v>23499.110882559798</v>
          </cell>
          <cell r="I2723">
            <v>46998.22</v>
          </cell>
        </row>
        <row r="2724">
          <cell r="C2724" t="str">
            <v>Homeowners</v>
          </cell>
          <cell r="E2724">
            <v>42462</v>
          </cell>
          <cell r="F2724">
            <v>42537</v>
          </cell>
          <cell r="G2724">
            <v>43146</v>
          </cell>
          <cell r="H2724">
            <v>23084.375111861078</v>
          </cell>
          <cell r="I2724">
            <v>74578.05</v>
          </cell>
        </row>
        <row r="2725">
          <cell r="C2725" t="str">
            <v>Homeowners</v>
          </cell>
          <cell r="E2725">
            <v>42489</v>
          </cell>
          <cell r="F2725">
            <v>42672</v>
          </cell>
          <cell r="G2725">
            <v>42678</v>
          </cell>
          <cell r="H2725">
            <v>32562.384610248599</v>
          </cell>
          <cell r="I2725">
            <v>65124.77</v>
          </cell>
        </row>
        <row r="2726">
          <cell r="C2726" t="str">
            <v>Homeowners</v>
          </cell>
          <cell r="E2726">
            <v>42473</v>
          </cell>
          <cell r="F2726">
            <v>42851</v>
          </cell>
          <cell r="G2726">
            <v>43192</v>
          </cell>
          <cell r="H2726">
            <v>8083.5835591262994</v>
          </cell>
          <cell r="I2726">
            <v>22226.77</v>
          </cell>
        </row>
        <row r="2727">
          <cell r="C2727" t="str">
            <v>Homeowners</v>
          </cell>
          <cell r="E2727">
            <v>42472</v>
          </cell>
          <cell r="F2727">
            <v>42858</v>
          </cell>
          <cell r="G2727">
            <v>43207</v>
          </cell>
          <cell r="H2727">
            <v>11018.328906951305</v>
          </cell>
          <cell r="I2727">
            <v>28313.200000000001</v>
          </cell>
        </row>
        <row r="2728">
          <cell r="C2728" t="str">
            <v>Homeowners</v>
          </cell>
          <cell r="E2728">
            <v>42482</v>
          </cell>
          <cell r="F2728">
            <v>42999</v>
          </cell>
          <cell r="G2728" t="str">
            <v>NA</v>
          </cell>
          <cell r="H2728">
            <v>10131.826259227941</v>
          </cell>
          <cell r="I2728" t="str">
            <v>NA</v>
          </cell>
        </row>
        <row r="2729">
          <cell r="C2729" t="str">
            <v>Homeowners</v>
          </cell>
          <cell r="E2729">
            <v>42478</v>
          </cell>
          <cell r="F2729">
            <v>42528</v>
          </cell>
          <cell r="G2729">
            <v>44108</v>
          </cell>
          <cell r="H2729">
            <v>6439.4613135365307</v>
          </cell>
          <cell r="I2729">
            <v>19652.29</v>
          </cell>
        </row>
        <row r="2730">
          <cell r="C2730" t="str">
            <v>Homeowners</v>
          </cell>
          <cell r="E2730">
            <v>42470</v>
          </cell>
          <cell r="F2730">
            <v>42479</v>
          </cell>
          <cell r="G2730">
            <v>42512</v>
          </cell>
          <cell r="H2730">
            <v>9846.7132617388506</v>
          </cell>
          <cell r="I2730">
            <v>19693.43</v>
          </cell>
        </row>
        <row r="2731">
          <cell r="C2731" t="str">
            <v>Homeowners</v>
          </cell>
          <cell r="E2731">
            <v>42485</v>
          </cell>
          <cell r="F2731">
            <v>42531</v>
          </cell>
          <cell r="G2731">
            <v>42769</v>
          </cell>
          <cell r="H2731">
            <v>28717.012441890376</v>
          </cell>
          <cell r="I2731">
            <v>81675.47</v>
          </cell>
        </row>
        <row r="2732">
          <cell r="C2732" t="str">
            <v>Homeowners</v>
          </cell>
          <cell r="E2732">
            <v>42488</v>
          </cell>
          <cell r="F2732">
            <v>42797</v>
          </cell>
          <cell r="G2732">
            <v>43251</v>
          </cell>
          <cell r="H2732">
            <v>19687.936775094411</v>
          </cell>
          <cell r="I2732">
            <v>0</v>
          </cell>
        </row>
        <row r="2733">
          <cell r="C2733" t="str">
            <v>Homeowners</v>
          </cell>
          <cell r="E2733">
            <v>42471</v>
          </cell>
          <cell r="F2733">
            <v>42554</v>
          </cell>
          <cell r="G2733">
            <v>42579</v>
          </cell>
          <cell r="H2733">
            <v>52618.368024525997</v>
          </cell>
          <cell r="I2733">
            <v>105236.74</v>
          </cell>
        </row>
        <row r="2734">
          <cell r="C2734" t="str">
            <v>Homeowners</v>
          </cell>
          <cell r="E2734">
            <v>42470</v>
          </cell>
          <cell r="F2734">
            <v>42483</v>
          </cell>
          <cell r="G2734">
            <v>42500</v>
          </cell>
          <cell r="H2734">
            <v>23434.8603664851</v>
          </cell>
          <cell r="I2734">
            <v>46869.72</v>
          </cell>
        </row>
        <row r="2735">
          <cell r="C2735" t="str">
            <v>Homeowners</v>
          </cell>
          <cell r="E2735">
            <v>42487</v>
          </cell>
          <cell r="F2735">
            <v>42937</v>
          </cell>
          <cell r="G2735">
            <v>43371</v>
          </cell>
          <cell r="H2735">
            <v>6988.9680942313826</v>
          </cell>
          <cell r="I2735">
            <v>18613.82</v>
          </cell>
        </row>
        <row r="2736">
          <cell r="C2736" t="str">
            <v>Homeowners</v>
          </cell>
          <cell r="E2736">
            <v>42479</v>
          </cell>
          <cell r="F2736">
            <v>42547</v>
          </cell>
          <cell r="G2736">
            <v>42690</v>
          </cell>
          <cell r="H2736">
            <v>8219.1924013448006</v>
          </cell>
          <cell r="I2736">
            <v>16438.38</v>
          </cell>
        </row>
        <row r="2737">
          <cell r="C2737" t="str">
            <v>Homeowners</v>
          </cell>
          <cell r="E2737">
            <v>42471</v>
          </cell>
          <cell r="F2737">
            <v>43185</v>
          </cell>
          <cell r="G2737">
            <v>43478</v>
          </cell>
          <cell r="H2737">
            <v>5277.5354039924305</v>
          </cell>
          <cell r="I2737">
            <v>25576.55</v>
          </cell>
        </row>
        <row r="2738">
          <cell r="C2738" t="str">
            <v>Homeowners</v>
          </cell>
          <cell r="E2738">
            <v>42480</v>
          </cell>
          <cell r="F2738">
            <v>42971</v>
          </cell>
          <cell r="G2738" t="str">
            <v>NA</v>
          </cell>
          <cell r="H2738">
            <v>16536.998324328706</v>
          </cell>
          <cell r="I2738" t="str">
            <v>NA</v>
          </cell>
        </row>
        <row r="2739">
          <cell r="C2739" t="str">
            <v>Homeowners</v>
          </cell>
          <cell r="E2739">
            <v>42482</v>
          </cell>
          <cell r="F2739">
            <v>42744</v>
          </cell>
          <cell r="G2739">
            <v>42940</v>
          </cell>
          <cell r="H2739">
            <v>52452.435705823678</v>
          </cell>
          <cell r="I2739">
            <v>0</v>
          </cell>
        </row>
        <row r="2740">
          <cell r="C2740" t="str">
            <v>Homeowners</v>
          </cell>
          <cell r="E2740">
            <v>42478</v>
          </cell>
          <cell r="F2740">
            <v>42614</v>
          </cell>
          <cell r="G2740">
            <v>43846</v>
          </cell>
          <cell r="H2740">
            <v>3920.4108492365676</v>
          </cell>
          <cell r="I2740">
            <v>10206.36</v>
          </cell>
        </row>
        <row r="2741">
          <cell r="C2741" t="str">
            <v>Homeowners</v>
          </cell>
          <cell r="E2741">
            <v>42463</v>
          </cell>
          <cell r="F2741">
            <v>42568</v>
          </cell>
          <cell r="G2741">
            <v>43615</v>
          </cell>
          <cell r="H2741">
            <v>16975.285378799199</v>
          </cell>
          <cell r="I2741">
            <v>51803.43</v>
          </cell>
        </row>
        <row r="2742">
          <cell r="C2742" t="str">
            <v>Homeowners</v>
          </cell>
          <cell r="E2742">
            <v>42489</v>
          </cell>
          <cell r="F2742">
            <v>42560</v>
          </cell>
          <cell r="G2742">
            <v>43049</v>
          </cell>
          <cell r="H2742">
            <v>11563.536374367803</v>
          </cell>
          <cell r="I2742">
            <v>0</v>
          </cell>
        </row>
        <row r="2743">
          <cell r="C2743" t="str">
            <v>Homeowners</v>
          </cell>
          <cell r="E2743">
            <v>42488</v>
          </cell>
          <cell r="F2743">
            <v>42792</v>
          </cell>
          <cell r="G2743">
            <v>43347</v>
          </cell>
          <cell r="H2743">
            <v>49579.73171734636</v>
          </cell>
          <cell r="I2743">
            <v>137369.79</v>
          </cell>
        </row>
        <row r="2744">
          <cell r="C2744" t="str">
            <v>Homeowners</v>
          </cell>
          <cell r="E2744">
            <v>42484</v>
          </cell>
          <cell r="F2744">
            <v>42620</v>
          </cell>
          <cell r="G2744">
            <v>42892</v>
          </cell>
          <cell r="H2744">
            <v>1101.489861794282</v>
          </cell>
          <cell r="I2744">
            <v>2770.18</v>
          </cell>
        </row>
        <row r="2745">
          <cell r="C2745" t="str">
            <v>Homeowners</v>
          </cell>
          <cell r="E2745">
            <v>42482</v>
          </cell>
          <cell r="F2745">
            <v>42597</v>
          </cell>
          <cell r="G2745">
            <v>43443</v>
          </cell>
          <cell r="H2745">
            <v>10052.123942021399</v>
          </cell>
          <cell r="I2745">
            <v>27530.67</v>
          </cell>
        </row>
        <row r="2746">
          <cell r="C2746" t="str">
            <v>Homeowners</v>
          </cell>
          <cell r="E2746">
            <v>42477</v>
          </cell>
          <cell r="F2746">
            <v>42486</v>
          </cell>
          <cell r="G2746">
            <v>42779</v>
          </cell>
          <cell r="H2746">
            <v>37701.725869820555</v>
          </cell>
          <cell r="I2746">
            <v>92090.93</v>
          </cell>
        </row>
        <row r="2747">
          <cell r="C2747" t="str">
            <v>Homeowners</v>
          </cell>
          <cell r="E2747">
            <v>42463</v>
          </cell>
          <cell r="F2747">
            <v>42613</v>
          </cell>
          <cell r="G2747">
            <v>43972</v>
          </cell>
          <cell r="H2747">
            <v>32002.14741569442</v>
          </cell>
          <cell r="I2747">
            <v>114466.26</v>
          </cell>
        </row>
        <row r="2748">
          <cell r="C2748" t="str">
            <v>Homeowners</v>
          </cell>
          <cell r="E2748">
            <v>42464</v>
          </cell>
          <cell r="F2748">
            <v>42940</v>
          </cell>
          <cell r="G2748">
            <v>43514</v>
          </cell>
          <cell r="H2748">
            <v>21405.172792356541</v>
          </cell>
          <cell r="I2748">
            <v>0</v>
          </cell>
        </row>
        <row r="2749">
          <cell r="C2749" t="str">
            <v>Homeowners</v>
          </cell>
          <cell r="E2749">
            <v>42485</v>
          </cell>
          <cell r="F2749">
            <v>42639</v>
          </cell>
          <cell r="G2749">
            <v>43508</v>
          </cell>
          <cell r="H2749">
            <v>4613.3454567565304</v>
          </cell>
          <cell r="I2749">
            <v>30227.31</v>
          </cell>
        </row>
        <row r="2750">
          <cell r="C2750" t="str">
            <v>Homeowners</v>
          </cell>
          <cell r="E2750">
            <v>42484</v>
          </cell>
          <cell r="F2750">
            <v>42745</v>
          </cell>
          <cell r="G2750">
            <v>43067</v>
          </cell>
          <cell r="H2750">
            <v>16245.359759228721</v>
          </cell>
          <cell r="I2750">
            <v>0</v>
          </cell>
        </row>
        <row r="2751">
          <cell r="C2751" t="str">
            <v>Homeowners</v>
          </cell>
          <cell r="E2751">
            <v>42481</v>
          </cell>
          <cell r="F2751">
            <v>42559</v>
          </cell>
          <cell r="G2751">
            <v>42680</v>
          </cell>
          <cell r="H2751">
            <v>55497.3824495265</v>
          </cell>
          <cell r="I2751">
            <v>110994.76</v>
          </cell>
        </row>
        <row r="2752">
          <cell r="C2752" t="str">
            <v>Homeowners</v>
          </cell>
          <cell r="E2752">
            <v>42487</v>
          </cell>
          <cell r="F2752">
            <v>42996</v>
          </cell>
          <cell r="G2752">
            <v>43344</v>
          </cell>
          <cell r="H2752">
            <v>34180.322676833966</v>
          </cell>
          <cell r="I2752">
            <v>92560.63</v>
          </cell>
        </row>
        <row r="2753">
          <cell r="C2753" t="str">
            <v>Homeowners</v>
          </cell>
          <cell r="E2753">
            <v>42481</v>
          </cell>
          <cell r="F2753">
            <v>42535</v>
          </cell>
          <cell r="G2753">
            <v>42910</v>
          </cell>
          <cell r="H2753">
            <v>29702.981926422326</v>
          </cell>
          <cell r="I2753">
            <v>77284.14</v>
          </cell>
        </row>
        <row r="2754">
          <cell r="C2754" t="str">
            <v>Homeowners</v>
          </cell>
          <cell r="E2754">
            <v>42467</v>
          </cell>
          <cell r="F2754">
            <v>42919</v>
          </cell>
          <cell r="G2754" t="str">
            <v>NA</v>
          </cell>
          <cell r="H2754">
            <v>10240.456463055792</v>
          </cell>
          <cell r="I2754" t="str">
            <v>NA</v>
          </cell>
        </row>
        <row r="2755">
          <cell r="C2755" t="str">
            <v>Homeowners</v>
          </cell>
          <cell r="E2755">
            <v>42487</v>
          </cell>
          <cell r="F2755">
            <v>42940</v>
          </cell>
          <cell r="G2755">
            <v>43838</v>
          </cell>
          <cell r="H2755">
            <v>13944.945248783019</v>
          </cell>
          <cell r="I2755">
            <v>0</v>
          </cell>
        </row>
        <row r="2756">
          <cell r="C2756" t="str">
            <v>Homeowners</v>
          </cell>
          <cell r="E2756">
            <v>42461</v>
          </cell>
          <cell r="F2756">
            <v>42662</v>
          </cell>
          <cell r="G2756">
            <v>43541</v>
          </cell>
          <cell r="H2756">
            <v>3165.5734218441089</v>
          </cell>
          <cell r="I2756">
            <v>8706.85</v>
          </cell>
        </row>
        <row r="2757">
          <cell r="C2757" t="str">
            <v>Homeowners</v>
          </cell>
          <cell r="E2757">
            <v>42483</v>
          </cell>
          <cell r="F2757">
            <v>42697</v>
          </cell>
          <cell r="G2757">
            <v>42716</v>
          </cell>
          <cell r="H2757">
            <v>19629.340506806049</v>
          </cell>
          <cell r="I2757">
            <v>39258.68</v>
          </cell>
        </row>
        <row r="2758">
          <cell r="C2758" t="str">
            <v>Homeowners</v>
          </cell>
          <cell r="E2758">
            <v>42462</v>
          </cell>
          <cell r="F2758">
            <v>42621</v>
          </cell>
          <cell r="G2758">
            <v>43165</v>
          </cell>
          <cell r="H2758">
            <v>5176.6235624050532</v>
          </cell>
          <cell r="I2758">
            <v>14166.53</v>
          </cell>
        </row>
        <row r="2759">
          <cell r="C2759" t="str">
            <v>Homeowners</v>
          </cell>
          <cell r="E2759">
            <v>42505</v>
          </cell>
          <cell r="F2759">
            <v>43850</v>
          </cell>
          <cell r="G2759">
            <v>44080</v>
          </cell>
          <cell r="H2759">
            <v>26834.42371215763</v>
          </cell>
          <cell r="I2759">
            <v>0</v>
          </cell>
        </row>
        <row r="2760">
          <cell r="C2760" t="str">
            <v>Homeowners</v>
          </cell>
          <cell r="E2760">
            <v>42500</v>
          </cell>
          <cell r="F2760">
            <v>42848</v>
          </cell>
          <cell r="G2760">
            <v>43652</v>
          </cell>
          <cell r="H2760">
            <v>8224.8238846327713</v>
          </cell>
          <cell r="I2760">
            <v>0</v>
          </cell>
        </row>
        <row r="2761">
          <cell r="C2761" t="str">
            <v>Homeowners</v>
          </cell>
          <cell r="E2761">
            <v>42498</v>
          </cell>
          <cell r="F2761">
            <v>42526</v>
          </cell>
          <cell r="G2761">
            <v>43253</v>
          </cell>
          <cell r="H2761">
            <v>15009.550977023429</v>
          </cell>
          <cell r="I2761">
            <v>42963.97</v>
          </cell>
        </row>
        <row r="2762">
          <cell r="C2762" t="str">
            <v>Homeowners</v>
          </cell>
          <cell r="E2762">
            <v>42502</v>
          </cell>
          <cell r="F2762">
            <v>42543</v>
          </cell>
          <cell r="G2762">
            <v>42664</v>
          </cell>
          <cell r="H2762">
            <v>5346.8631171402503</v>
          </cell>
          <cell r="I2762">
            <v>10693.73</v>
          </cell>
        </row>
        <row r="2763">
          <cell r="C2763" t="str">
            <v>Homeowners</v>
          </cell>
          <cell r="E2763">
            <v>42495</v>
          </cell>
          <cell r="F2763">
            <v>42679</v>
          </cell>
          <cell r="G2763">
            <v>43103</v>
          </cell>
          <cell r="H2763">
            <v>8448.4639198421337</v>
          </cell>
          <cell r="I2763">
            <v>0</v>
          </cell>
        </row>
        <row r="2764">
          <cell r="C2764" t="str">
            <v>Homeowners</v>
          </cell>
          <cell r="E2764">
            <v>42516</v>
          </cell>
          <cell r="F2764">
            <v>42706</v>
          </cell>
          <cell r="G2764">
            <v>42824</v>
          </cell>
          <cell r="H2764">
            <v>2108.9888350820124</v>
          </cell>
          <cell r="I2764">
            <v>5371.08</v>
          </cell>
        </row>
        <row r="2765">
          <cell r="C2765" t="str">
            <v>Homeowners</v>
          </cell>
          <cell r="E2765">
            <v>42500</v>
          </cell>
          <cell r="F2765">
            <v>42655</v>
          </cell>
          <cell r="G2765">
            <v>43485</v>
          </cell>
          <cell r="H2765">
            <v>16237.391628238351</v>
          </cell>
          <cell r="I2765">
            <v>0</v>
          </cell>
        </row>
        <row r="2766">
          <cell r="C2766" t="str">
            <v>Homeowners</v>
          </cell>
          <cell r="E2766">
            <v>42506</v>
          </cell>
          <cell r="F2766">
            <v>42702</v>
          </cell>
          <cell r="G2766">
            <v>43268</v>
          </cell>
          <cell r="H2766">
            <v>9791.4990670132629</v>
          </cell>
          <cell r="I2766">
            <v>0</v>
          </cell>
        </row>
        <row r="2767">
          <cell r="C2767" t="str">
            <v>Homeowners</v>
          </cell>
          <cell r="E2767">
            <v>42508</v>
          </cell>
          <cell r="F2767">
            <v>42550</v>
          </cell>
          <cell r="G2767">
            <v>43383</v>
          </cell>
          <cell r="H2767">
            <v>5974.1170712654657</v>
          </cell>
          <cell r="I2767">
            <v>21677.599999999999</v>
          </cell>
        </row>
        <row r="2768">
          <cell r="C2768" t="str">
            <v>Homeowners</v>
          </cell>
          <cell r="E2768">
            <v>42503</v>
          </cell>
          <cell r="F2768">
            <v>42956</v>
          </cell>
          <cell r="G2768" t="str">
            <v>NA</v>
          </cell>
          <cell r="H2768">
            <v>9298.5509375129914</v>
          </cell>
          <cell r="I2768" t="str">
            <v>NA</v>
          </cell>
        </row>
        <row r="2769">
          <cell r="C2769" t="str">
            <v>Homeowners</v>
          </cell>
          <cell r="E2769">
            <v>42498</v>
          </cell>
          <cell r="F2769">
            <v>42618</v>
          </cell>
          <cell r="G2769">
            <v>42866</v>
          </cell>
          <cell r="H2769">
            <v>75963.81569966556</v>
          </cell>
          <cell r="I2769">
            <v>0</v>
          </cell>
        </row>
        <row r="2770">
          <cell r="C2770" t="str">
            <v>Homeowners</v>
          </cell>
          <cell r="E2770">
            <v>42491</v>
          </cell>
          <cell r="F2770">
            <v>42744</v>
          </cell>
          <cell r="G2770">
            <v>44056</v>
          </cell>
          <cell r="H2770">
            <v>2324.585612600848</v>
          </cell>
          <cell r="I2770">
            <v>14055.13</v>
          </cell>
        </row>
        <row r="2771">
          <cell r="C2771" t="str">
            <v>Homeowners</v>
          </cell>
          <cell r="E2771">
            <v>42503</v>
          </cell>
          <cell r="F2771">
            <v>42588</v>
          </cell>
          <cell r="G2771">
            <v>43405</v>
          </cell>
          <cell r="H2771">
            <v>43502.327453500788</v>
          </cell>
          <cell r="I2771">
            <v>120267.62</v>
          </cell>
        </row>
        <row r="2772">
          <cell r="C2772" t="str">
            <v>Homeowners</v>
          </cell>
          <cell r="E2772">
            <v>42511</v>
          </cell>
          <cell r="F2772">
            <v>42513</v>
          </cell>
          <cell r="G2772">
            <v>43366</v>
          </cell>
          <cell r="H2772">
            <v>15485.272803406351</v>
          </cell>
          <cell r="I2772">
            <v>43584.35</v>
          </cell>
        </row>
        <row r="2773">
          <cell r="C2773" t="str">
            <v>Homeowners</v>
          </cell>
          <cell r="E2773">
            <v>42502</v>
          </cell>
          <cell r="F2773">
            <v>42571</v>
          </cell>
          <cell r="G2773">
            <v>42766</v>
          </cell>
          <cell r="H2773">
            <v>53963.651318214172</v>
          </cell>
          <cell r="I2773">
            <v>138095.04999999999</v>
          </cell>
        </row>
        <row r="2774">
          <cell r="C2774" t="str">
            <v>Homeowners</v>
          </cell>
          <cell r="E2774">
            <v>42509</v>
          </cell>
          <cell r="F2774">
            <v>42638</v>
          </cell>
          <cell r="G2774">
            <v>43119</v>
          </cell>
          <cell r="H2774">
            <v>71012.583781586218</v>
          </cell>
          <cell r="I2774">
            <v>177934.38</v>
          </cell>
        </row>
        <row r="2775">
          <cell r="C2775" t="str">
            <v>Homeowners</v>
          </cell>
          <cell r="E2775">
            <v>42491</v>
          </cell>
          <cell r="F2775">
            <v>42716</v>
          </cell>
          <cell r="G2775">
            <v>42883</v>
          </cell>
          <cell r="H2775">
            <v>89260.35835430937</v>
          </cell>
          <cell r="I2775">
            <v>0</v>
          </cell>
        </row>
        <row r="2776">
          <cell r="C2776" t="str">
            <v>Homeowners</v>
          </cell>
          <cell r="E2776">
            <v>42508</v>
          </cell>
          <cell r="F2776">
            <v>42767</v>
          </cell>
          <cell r="G2776">
            <v>42842</v>
          </cell>
          <cell r="H2776">
            <v>37839.444014029592</v>
          </cell>
          <cell r="I2776">
            <v>122745.98</v>
          </cell>
        </row>
        <row r="2777">
          <cell r="C2777" t="str">
            <v>Homeowners</v>
          </cell>
          <cell r="E2777">
            <v>42502</v>
          </cell>
          <cell r="F2777">
            <v>43078</v>
          </cell>
          <cell r="G2777">
            <v>43474</v>
          </cell>
          <cell r="H2777">
            <v>17681.391937165987</v>
          </cell>
          <cell r="I2777">
            <v>99875.38</v>
          </cell>
        </row>
        <row r="2778">
          <cell r="C2778" t="str">
            <v>Homeowners</v>
          </cell>
          <cell r="E2778">
            <v>42518</v>
          </cell>
          <cell r="F2778">
            <v>42523</v>
          </cell>
          <cell r="G2778">
            <v>43093</v>
          </cell>
          <cell r="H2778">
            <v>8506.5738456443614</v>
          </cell>
          <cell r="I2778">
            <v>0</v>
          </cell>
        </row>
        <row r="2779">
          <cell r="C2779" t="str">
            <v>Homeowners</v>
          </cell>
          <cell r="E2779">
            <v>42520</v>
          </cell>
          <cell r="F2779">
            <v>42578</v>
          </cell>
          <cell r="G2779">
            <v>43906</v>
          </cell>
          <cell r="H2779">
            <v>14091.947890608822</v>
          </cell>
          <cell r="I2779">
            <v>49066.02</v>
          </cell>
        </row>
        <row r="2780">
          <cell r="C2780" t="str">
            <v>Homeowners</v>
          </cell>
          <cell r="E2780">
            <v>42495</v>
          </cell>
          <cell r="F2780">
            <v>43020</v>
          </cell>
          <cell r="G2780">
            <v>43887</v>
          </cell>
          <cell r="H2780">
            <v>21737.377864331826</v>
          </cell>
          <cell r="I2780">
            <v>151700.66</v>
          </cell>
        </row>
        <row r="2781">
          <cell r="C2781" t="str">
            <v>Homeowners</v>
          </cell>
          <cell r="E2781">
            <v>42502</v>
          </cell>
          <cell r="F2781">
            <v>42688</v>
          </cell>
          <cell r="G2781">
            <v>44007</v>
          </cell>
          <cell r="H2781">
            <v>17041.130524127471</v>
          </cell>
          <cell r="I2781">
            <v>74023</v>
          </cell>
        </row>
        <row r="2782">
          <cell r="C2782" t="str">
            <v>Homeowners</v>
          </cell>
          <cell r="E2782">
            <v>42502</v>
          </cell>
          <cell r="F2782">
            <v>42632</v>
          </cell>
          <cell r="G2782">
            <v>42654</v>
          </cell>
          <cell r="H2782">
            <v>42752.224232051653</v>
          </cell>
          <cell r="I2782">
            <v>85504.45</v>
          </cell>
        </row>
        <row r="2783">
          <cell r="C2783" t="str">
            <v>Homeowners</v>
          </cell>
          <cell r="E2783">
            <v>42496</v>
          </cell>
          <cell r="F2783">
            <v>42837</v>
          </cell>
          <cell r="G2783">
            <v>43782</v>
          </cell>
          <cell r="H2783">
            <v>1537.5360562749283</v>
          </cell>
          <cell r="I2783">
            <v>8473.86</v>
          </cell>
        </row>
        <row r="2784">
          <cell r="C2784" t="str">
            <v>Homeowners</v>
          </cell>
          <cell r="E2784">
            <v>42509</v>
          </cell>
          <cell r="F2784">
            <v>43181</v>
          </cell>
          <cell r="G2784">
            <v>43667</v>
          </cell>
          <cell r="H2784">
            <v>35129.736560515295</v>
          </cell>
          <cell r="I2784">
            <v>148347.49</v>
          </cell>
        </row>
        <row r="2785">
          <cell r="C2785" t="str">
            <v>Homeowners</v>
          </cell>
          <cell r="E2785">
            <v>42507</v>
          </cell>
          <cell r="F2785">
            <v>42508</v>
          </cell>
          <cell r="G2785">
            <v>43263</v>
          </cell>
          <cell r="H2785">
            <v>92566.409505867516</v>
          </cell>
          <cell r="I2785">
            <v>239573.17</v>
          </cell>
        </row>
        <row r="2786">
          <cell r="C2786" t="str">
            <v>Homeowners</v>
          </cell>
          <cell r="E2786">
            <v>42495</v>
          </cell>
          <cell r="F2786">
            <v>42689</v>
          </cell>
          <cell r="G2786">
            <v>43016</v>
          </cell>
          <cell r="H2786">
            <v>30190.078850612514</v>
          </cell>
          <cell r="I2786">
            <v>74930.05</v>
          </cell>
        </row>
        <row r="2787">
          <cell r="C2787" t="str">
            <v>Homeowners</v>
          </cell>
          <cell r="E2787">
            <v>42506</v>
          </cell>
          <cell r="F2787">
            <v>42545</v>
          </cell>
          <cell r="G2787">
            <v>42977</v>
          </cell>
          <cell r="H2787">
            <v>3650.5950458689167</v>
          </cell>
          <cell r="I2787">
            <v>8897.2800000000007</v>
          </cell>
        </row>
        <row r="2788">
          <cell r="C2788" t="str">
            <v>Homeowners</v>
          </cell>
          <cell r="E2788">
            <v>42510</v>
          </cell>
          <cell r="F2788">
            <v>42634</v>
          </cell>
          <cell r="G2788">
            <v>43687</v>
          </cell>
          <cell r="H2788">
            <v>41363.045986843317</v>
          </cell>
          <cell r="I2788">
            <v>149315.92000000001</v>
          </cell>
        </row>
        <row r="2789">
          <cell r="C2789" t="str">
            <v>Homeowners</v>
          </cell>
          <cell r="E2789">
            <v>42515</v>
          </cell>
          <cell r="F2789">
            <v>42539</v>
          </cell>
          <cell r="G2789">
            <v>43055</v>
          </cell>
          <cell r="H2789">
            <v>8434.3025212183693</v>
          </cell>
          <cell r="I2789">
            <v>23276.09</v>
          </cell>
        </row>
        <row r="2790">
          <cell r="C2790" t="str">
            <v>Homeowners</v>
          </cell>
          <cell r="E2790">
            <v>42519</v>
          </cell>
          <cell r="F2790">
            <v>42602</v>
          </cell>
          <cell r="G2790">
            <v>43583</v>
          </cell>
          <cell r="H2790">
            <v>22610.123558396092</v>
          </cell>
          <cell r="I2790">
            <v>66111.63</v>
          </cell>
        </row>
        <row r="2791">
          <cell r="C2791" t="str">
            <v>Homeowners</v>
          </cell>
          <cell r="E2791">
            <v>42495</v>
          </cell>
          <cell r="F2791">
            <v>42517</v>
          </cell>
          <cell r="G2791">
            <v>42571</v>
          </cell>
          <cell r="H2791">
            <v>6330.5957355184501</v>
          </cell>
          <cell r="I2791">
            <v>12661.19</v>
          </cell>
        </row>
        <row r="2792">
          <cell r="C2792" t="str">
            <v>Homeowners</v>
          </cell>
          <cell r="E2792">
            <v>42499</v>
          </cell>
          <cell r="F2792">
            <v>42536</v>
          </cell>
          <cell r="G2792">
            <v>42896</v>
          </cell>
          <cell r="H2792">
            <v>10131.862667580755</v>
          </cell>
          <cell r="I2792">
            <v>27155.01</v>
          </cell>
        </row>
        <row r="2793">
          <cell r="C2793" t="str">
            <v>Homeowners</v>
          </cell>
          <cell r="E2793">
            <v>42498</v>
          </cell>
          <cell r="F2793">
            <v>42840</v>
          </cell>
          <cell r="G2793">
            <v>43225</v>
          </cell>
          <cell r="H2793">
            <v>4677.7605759566668</v>
          </cell>
          <cell r="I2793">
            <v>0</v>
          </cell>
        </row>
        <row r="2794">
          <cell r="C2794" t="str">
            <v>Homeowners</v>
          </cell>
          <cell r="E2794">
            <v>42504</v>
          </cell>
          <cell r="F2794">
            <v>42702</v>
          </cell>
          <cell r="G2794">
            <v>43158</v>
          </cell>
          <cell r="H2794">
            <v>10561.231579423909</v>
          </cell>
          <cell r="I2794">
            <v>31155.32</v>
          </cell>
        </row>
        <row r="2795">
          <cell r="C2795" t="str">
            <v>Homeowners</v>
          </cell>
          <cell r="E2795">
            <v>42516</v>
          </cell>
          <cell r="F2795">
            <v>42881</v>
          </cell>
          <cell r="G2795">
            <v>43077</v>
          </cell>
          <cell r="H2795">
            <v>16612.725223055109</v>
          </cell>
          <cell r="I2795">
            <v>43756.15</v>
          </cell>
        </row>
        <row r="2796">
          <cell r="C2796" t="str">
            <v>Homeowners</v>
          </cell>
          <cell r="E2796">
            <v>42512</v>
          </cell>
          <cell r="F2796">
            <v>42701</v>
          </cell>
          <cell r="G2796">
            <v>42776</v>
          </cell>
          <cell r="H2796">
            <v>9075.989085083389</v>
          </cell>
          <cell r="I2796">
            <v>22826.240000000002</v>
          </cell>
        </row>
        <row r="2797">
          <cell r="C2797" t="str">
            <v>Homeowners</v>
          </cell>
          <cell r="E2797">
            <v>42533</v>
          </cell>
          <cell r="F2797">
            <v>42610</v>
          </cell>
          <cell r="G2797">
            <v>42660</v>
          </cell>
          <cell r="H2797">
            <v>6674.1826142164</v>
          </cell>
          <cell r="I2797">
            <v>13348.37</v>
          </cell>
        </row>
        <row r="2798">
          <cell r="C2798" t="str">
            <v>Homeowners</v>
          </cell>
          <cell r="E2798">
            <v>42544</v>
          </cell>
          <cell r="F2798">
            <v>42635</v>
          </cell>
          <cell r="G2798">
            <v>43153</v>
          </cell>
          <cell r="H2798">
            <v>58099.274187441675</v>
          </cell>
          <cell r="I2798">
            <v>162245.44</v>
          </cell>
        </row>
        <row r="2799">
          <cell r="C2799" t="str">
            <v>Homeowners</v>
          </cell>
          <cell r="E2799">
            <v>42525</v>
          </cell>
          <cell r="F2799">
            <v>42860</v>
          </cell>
          <cell r="G2799">
            <v>43223</v>
          </cell>
          <cell r="H2799">
            <v>3191.4010711522496</v>
          </cell>
          <cell r="I2799">
            <v>11351.62</v>
          </cell>
        </row>
        <row r="2800">
          <cell r="C2800" t="str">
            <v>Homeowners</v>
          </cell>
          <cell r="E2800">
            <v>42544</v>
          </cell>
          <cell r="F2800">
            <v>42645</v>
          </cell>
          <cell r="G2800">
            <v>42646</v>
          </cell>
          <cell r="H2800">
            <v>70353.761130670493</v>
          </cell>
          <cell r="I2800">
            <v>140707.51999999999</v>
          </cell>
        </row>
        <row r="2801">
          <cell r="C2801" t="str">
            <v>Homeowners</v>
          </cell>
          <cell r="E2801">
            <v>42541</v>
          </cell>
          <cell r="F2801">
            <v>42590</v>
          </cell>
          <cell r="G2801">
            <v>43475</v>
          </cell>
          <cell r="H2801">
            <v>21674.949412163718</v>
          </cell>
          <cell r="I2801">
            <v>0</v>
          </cell>
        </row>
        <row r="2802">
          <cell r="C2802" t="str">
            <v>Homeowners</v>
          </cell>
          <cell r="E2802">
            <v>42524</v>
          </cell>
          <cell r="F2802">
            <v>42568</v>
          </cell>
          <cell r="G2802">
            <v>42690</v>
          </cell>
          <cell r="H2802">
            <v>10661.927772054099</v>
          </cell>
          <cell r="I2802">
            <v>21323.86</v>
          </cell>
        </row>
        <row r="2803">
          <cell r="C2803" t="str">
            <v>Homeowners</v>
          </cell>
          <cell r="E2803">
            <v>42542</v>
          </cell>
          <cell r="F2803">
            <v>42791</v>
          </cell>
          <cell r="G2803">
            <v>42840</v>
          </cell>
          <cell r="H2803">
            <v>27586.349504677208</v>
          </cell>
          <cell r="I2803">
            <v>79769.41</v>
          </cell>
        </row>
        <row r="2804">
          <cell r="C2804" t="str">
            <v>Homeowners</v>
          </cell>
          <cell r="E2804">
            <v>42541</v>
          </cell>
          <cell r="F2804">
            <v>42650</v>
          </cell>
          <cell r="G2804">
            <v>42673</v>
          </cell>
          <cell r="H2804">
            <v>19098.24495787605</v>
          </cell>
          <cell r="I2804">
            <v>38196.49</v>
          </cell>
        </row>
        <row r="2805">
          <cell r="C2805" t="str">
            <v>Homeowners</v>
          </cell>
          <cell r="E2805">
            <v>42533</v>
          </cell>
          <cell r="F2805">
            <v>42557</v>
          </cell>
          <cell r="G2805">
            <v>43141</v>
          </cell>
          <cell r="H2805">
            <v>8011.5725073147696</v>
          </cell>
          <cell r="I2805">
            <v>23458</v>
          </cell>
        </row>
        <row r="2806">
          <cell r="C2806" t="str">
            <v>Homeowners</v>
          </cell>
          <cell r="E2806">
            <v>42550</v>
          </cell>
          <cell r="F2806">
            <v>42616</v>
          </cell>
          <cell r="G2806">
            <v>42648</v>
          </cell>
          <cell r="H2806">
            <v>10198.89995342355</v>
          </cell>
          <cell r="I2806">
            <v>20397.8</v>
          </cell>
        </row>
        <row r="2807">
          <cell r="C2807" t="str">
            <v>Homeowners</v>
          </cell>
          <cell r="E2807">
            <v>42527</v>
          </cell>
          <cell r="F2807">
            <v>42594</v>
          </cell>
          <cell r="G2807">
            <v>42969</v>
          </cell>
          <cell r="H2807">
            <v>50174.961660549649</v>
          </cell>
          <cell r="I2807">
            <v>134134.28</v>
          </cell>
        </row>
        <row r="2808">
          <cell r="C2808" t="str">
            <v>Homeowners</v>
          </cell>
          <cell r="E2808">
            <v>42524</v>
          </cell>
          <cell r="F2808">
            <v>42607</v>
          </cell>
          <cell r="G2808">
            <v>42853</v>
          </cell>
          <cell r="H2808">
            <v>82096.819579616553</v>
          </cell>
          <cell r="I2808">
            <v>220320.74</v>
          </cell>
        </row>
        <row r="2809">
          <cell r="C2809" t="str">
            <v>Homeowners</v>
          </cell>
          <cell r="E2809">
            <v>42550</v>
          </cell>
          <cell r="F2809">
            <v>42670</v>
          </cell>
          <cell r="G2809">
            <v>42767</v>
          </cell>
          <cell r="H2809">
            <v>131445.18071008005</v>
          </cell>
          <cell r="I2809">
            <v>336505.23</v>
          </cell>
        </row>
        <row r="2810">
          <cell r="C2810" t="str">
            <v>Homeowners</v>
          </cell>
          <cell r="E2810">
            <v>42529</v>
          </cell>
          <cell r="F2810">
            <v>42533</v>
          </cell>
          <cell r="G2810">
            <v>42639</v>
          </cell>
          <cell r="H2810">
            <v>68370.330597815497</v>
          </cell>
          <cell r="I2810">
            <v>136740.66</v>
          </cell>
        </row>
        <row r="2811">
          <cell r="C2811" t="str">
            <v>Homeowners</v>
          </cell>
          <cell r="E2811">
            <v>42524</v>
          </cell>
          <cell r="F2811">
            <v>42589</v>
          </cell>
          <cell r="G2811" t="str">
            <v>NA</v>
          </cell>
          <cell r="H2811">
            <v>16752.846395693945</v>
          </cell>
          <cell r="I2811" t="str">
            <v>NA</v>
          </cell>
        </row>
        <row r="2812">
          <cell r="C2812" t="str">
            <v>Homeowners</v>
          </cell>
          <cell r="E2812">
            <v>42523</v>
          </cell>
          <cell r="F2812">
            <v>42871</v>
          </cell>
          <cell r="G2812">
            <v>43224</v>
          </cell>
          <cell r="H2812">
            <v>2600.5597655555175</v>
          </cell>
          <cell r="I2812">
            <v>7356.96</v>
          </cell>
        </row>
        <row r="2813">
          <cell r="C2813" t="str">
            <v>Homeowners</v>
          </cell>
          <cell r="E2813">
            <v>42547</v>
          </cell>
          <cell r="F2813">
            <v>43110</v>
          </cell>
          <cell r="G2813">
            <v>43572</v>
          </cell>
          <cell r="H2813">
            <v>10834.23036751713</v>
          </cell>
          <cell r="I2813">
            <v>0</v>
          </cell>
        </row>
        <row r="2814">
          <cell r="C2814" t="str">
            <v>Homeowners</v>
          </cell>
          <cell r="E2814">
            <v>42524</v>
          </cell>
          <cell r="F2814">
            <v>42715</v>
          </cell>
          <cell r="G2814" t="str">
            <v>NA</v>
          </cell>
          <cell r="H2814">
            <v>2345.9830862422373</v>
          </cell>
          <cell r="I2814" t="str">
            <v>NA</v>
          </cell>
        </row>
        <row r="2815">
          <cell r="C2815" t="str">
            <v>Homeowners</v>
          </cell>
          <cell r="E2815">
            <v>42532</v>
          </cell>
          <cell r="F2815">
            <v>42672</v>
          </cell>
          <cell r="G2815">
            <v>43317</v>
          </cell>
          <cell r="H2815">
            <v>87352.762601680428</v>
          </cell>
          <cell r="I2815">
            <v>225687.26</v>
          </cell>
        </row>
        <row r="2816">
          <cell r="C2816" t="str">
            <v>Homeowners</v>
          </cell>
          <cell r="E2816">
            <v>42543</v>
          </cell>
          <cell r="F2816">
            <v>42597</v>
          </cell>
          <cell r="G2816">
            <v>43212</v>
          </cell>
          <cell r="H2816">
            <v>24118.83037750603</v>
          </cell>
          <cell r="I2816">
            <v>60898.75</v>
          </cell>
        </row>
        <row r="2817">
          <cell r="C2817" t="str">
            <v>Homeowners</v>
          </cell>
          <cell r="E2817">
            <v>42532</v>
          </cell>
          <cell r="F2817">
            <v>42631</v>
          </cell>
          <cell r="G2817">
            <v>42862</v>
          </cell>
          <cell r="H2817">
            <v>37997.316212745609</v>
          </cell>
          <cell r="I2817">
            <v>103951.3</v>
          </cell>
        </row>
        <row r="2818">
          <cell r="C2818" t="str">
            <v>Homeowners</v>
          </cell>
          <cell r="E2818">
            <v>42532</v>
          </cell>
          <cell r="F2818">
            <v>42563</v>
          </cell>
          <cell r="G2818">
            <v>42914</v>
          </cell>
          <cell r="H2818">
            <v>20937.813876452703</v>
          </cell>
          <cell r="I2818">
            <v>0</v>
          </cell>
        </row>
        <row r="2819">
          <cell r="C2819" t="str">
            <v>Homeowners</v>
          </cell>
          <cell r="E2819">
            <v>42528</v>
          </cell>
          <cell r="F2819">
            <v>42793</v>
          </cell>
          <cell r="G2819">
            <v>42870</v>
          </cell>
          <cell r="H2819">
            <v>17371.618953867302</v>
          </cell>
          <cell r="I2819">
            <v>41765.379999999997</v>
          </cell>
        </row>
        <row r="2820">
          <cell r="C2820" t="str">
            <v>Homeowners</v>
          </cell>
          <cell r="E2820">
            <v>42537</v>
          </cell>
          <cell r="F2820">
            <v>42538</v>
          </cell>
          <cell r="G2820">
            <v>42645</v>
          </cell>
          <cell r="H2820">
            <v>47441.298866173347</v>
          </cell>
          <cell r="I2820">
            <v>94882.6</v>
          </cell>
        </row>
        <row r="2821">
          <cell r="C2821" t="str">
            <v>Homeowners</v>
          </cell>
          <cell r="E2821">
            <v>42549</v>
          </cell>
          <cell r="F2821">
            <v>42682</v>
          </cell>
          <cell r="G2821">
            <v>43201</v>
          </cell>
          <cell r="H2821">
            <v>32407.253049183611</v>
          </cell>
          <cell r="I2821">
            <v>99678.33</v>
          </cell>
        </row>
        <row r="2822">
          <cell r="C2822" t="str">
            <v>Homeowners</v>
          </cell>
          <cell r="E2822">
            <v>42546</v>
          </cell>
          <cell r="F2822">
            <v>42578</v>
          </cell>
          <cell r="G2822">
            <v>42992</v>
          </cell>
          <cell r="H2822">
            <v>9694.3222442713322</v>
          </cell>
          <cell r="I2822">
            <v>27244.58</v>
          </cell>
        </row>
        <row r="2823">
          <cell r="C2823" t="str">
            <v>Homeowners</v>
          </cell>
          <cell r="E2823">
            <v>42546</v>
          </cell>
          <cell r="F2823">
            <v>42714</v>
          </cell>
          <cell r="G2823">
            <v>43334</v>
          </cell>
          <cell r="H2823">
            <v>17191.40872276864</v>
          </cell>
          <cell r="I2823">
            <v>48340.959999999999</v>
          </cell>
        </row>
        <row r="2824">
          <cell r="C2824" t="str">
            <v>Homeowners</v>
          </cell>
          <cell r="E2824">
            <v>42548</v>
          </cell>
          <cell r="F2824">
            <v>42619</v>
          </cell>
          <cell r="G2824">
            <v>43199</v>
          </cell>
          <cell r="H2824">
            <v>16142.719181189987</v>
          </cell>
          <cell r="I2824">
            <v>41271.99</v>
          </cell>
        </row>
        <row r="2825">
          <cell r="C2825" t="str">
            <v>Homeowners</v>
          </cell>
          <cell r="E2825">
            <v>42525</v>
          </cell>
          <cell r="F2825">
            <v>42782</v>
          </cell>
          <cell r="G2825">
            <v>43683</v>
          </cell>
          <cell r="H2825">
            <v>31692.624501678827</v>
          </cell>
          <cell r="I2825">
            <v>0</v>
          </cell>
        </row>
        <row r="2826">
          <cell r="C2826" t="str">
            <v>Homeowners</v>
          </cell>
          <cell r="E2826">
            <v>42548</v>
          </cell>
          <cell r="F2826">
            <v>42737</v>
          </cell>
          <cell r="G2826">
            <v>43554</v>
          </cell>
          <cell r="H2826">
            <v>15704.314397148379</v>
          </cell>
          <cell r="I2826">
            <v>0</v>
          </cell>
        </row>
        <row r="2827">
          <cell r="C2827" t="str">
            <v>Homeowners</v>
          </cell>
          <cell r="E2827">
            <v>42539</v>
          </cell>
          <cell r="F2827">
            <v>42584</v>
          </cell>
          <cell r="G2827">
            <v>42642</v>
          </cell>
          <cell r="H2827">
            <v>43521.678818036497</v>
          </cell>
          <cell r="I2827">
            <v>87043.36</v>
          </cell>
        </row>
        <row r="2828">
          <cell r="C2828" t="str">
            <v>Homeowners</v>
          </cell>
          <cell r="E2828">
            <v>42539</v>
          </cell>
          <cell r="F2828">
            <v>42864</v>
          </cell>
          <cell r="G2828">
            <v>42967</v>
          </cell>
          <cell r="H2828">
            <v>6248.1467020320515</v>
          </cell>
          <cell r="I2828">
            <v>16463.060000000001</v>
          </cell>
        </row>
        <row r="2829">
          <cell r="C2829" t="str">
            <v>Homeowners</v>
          </cell>
          <cell r="E2829">
            <v>42545</v>
          </cell>
          <cell r="F2829">
            <v>42655</v>
          </cell>
          <cell r="G2829">
            <v>42792</v>
          </cell>
          <cell r="H2829">
            <v>39919.781489563888</v>
          </cell>
          <cell r="I2829">
            <v>96883.86</v>
          </cell>
        </row>
        <row r="2830">
          <cell r="C2830" t="str">
            <v>Homeowners</v>
          </cell>
          <cell r="E2830">
            <v>42533</v>
          </cell>
          <cell r="F2830">
            <v>42879</v>
          </cell>
          <cell r="G2830">
            <v>43454</v>
          </cell>
          <cell r="H2830">
            <v>29712.975943349797</v>
          </cell>
          <cell r="I2830">
            <v>80655.929999999993</v>
          </cell>
        </row>
        <row r="2831">
          <cell r="C2831" t="str">
            <v>Homeowners</v>
          </cell>
          <cell r="E2831">
            <v>42579</v>
          </cell>
          <cell r="F2831">
            <v>42586</v>
          </cell>
          <cell r="G2831">
            <v>43110</v>
          </cell>
          <cell r="H2831">
            <v>22844.299218814875</v>
          </cell>
          <cell r="I2831">
            <v>0</v>
          </cell>
        </row>
        <row r="2832">
          <cell r="C2832" t="str">
            <v>Homeowners</v>
          </cell>
          <cell r="E2832">
            <v>42566</v>
          </cell>
          <cell r="F2832">
            <v>42725</v>
          </cell>
          <cell r="G2832">
            <v>43167</v>
          </cell>
          <cell r="H2832">
            <v>5594.2133238319275</v>
          </cell>
          <cell r="I2832">
            <v>15687.31</v>
          </cell>
        </row>
        <row r="2833">
          <cell r="C2833" t="str">
            <v>Homeowners</v>
          </cell>
          <cell r="E2833">
            <v>42572</v>
          </cell>
          <cell r="F2833">
            <v>42881</v>
          </cell>
          <cell r="G2833">
            <v>42967</v>
          </cell>
          <cell r="H2833">
            <v>14003.663596445504</v>
          </cell>
          <cell r="I2833">
            <v>33754.639999999999</v>
          </cell>
        </row>
        <row r="2834">
          <cell r="C2834" t="str">
            <v>Homeowners</v>
          </cell>
          <cell r="E2834">
            <v>42576</v>
          </cell>
          <cell r="F2834">
            <v>43938</v>
          </cell>
          <cell r="G2834" t="str">
            <v>NA</v>
          </cell>
          <cell r="H2834">
            <v>763.79982447931843</v>
          </cell>
          <cell r="I2834" t="str">
            <v>NA</v>
          </cell>
        </row>
        <row r="2835">
          <cell r="C2835" t="str">
            <v>Homeowners</v>
          </cell>
          <cell r="E2835">
            <v>42567</v>
          </cell>
          <cell r="F2835">
            <v>43029</v>
          </cell>
          <cell r="G2835">
            <v>43133</v>
          </cell>
          <cell r="H2835">
            <v>60444.006161912781</v>
          </cell>
          <cell r="I2835">
            <v>181208.14</v>
          </cell>
        </row>
        <row r="2836">
          <cell r="C2836" t="str">
            <v>Homeowners</v>
          </cell>
          <cell r="E2836">
            <v>42563</v>
          </cell>
          <cell r="F2836">
            <v>42728</v>
          </cell>
          <cell r="G2836">
            <v>43461</v>
          </cell>
          <cell r="H2836">
            <v>6059.3225723875312</v>
          </cell>
          <cell r="I2836">
            <v>18621.25</v>
          </cell>
        </row>
        <row r="2837">
          <cell r="C2837" t="str">
            <v>Homeowners</v>
          </cell>
          <cell r="E2837">
            <v>42573</v>
          </cell>
          <cell r="F2837">
            <v>42753</v>
          </cell>
          <cell r="G2837">
            <v>42942</v>
          </cell>
          <cell r="H2837">
            <v>4831.3498633002737</v>
          </cell>
          <cell r="I2837">
            <v>13716.39</v>
          </cell>
        </row>
        <row r="2838">
          <cell r="C2838" t="str">
            <v>Homeowners</v>
          </cell>
          <cell r="E2838">
            <v>42574</v>
          </cell>
          <cell r="F2838">
            <v>42668</v>
          </cell>
          <cell r="G2838">
            <v>43127</v>
          </cell>
          <cell r="H2838">
            <v>63285.359155711354</v>
          </cell>
          <cell r="I2838">
            <v>0</v>
          </cell>
        </row>
        <row r="2839">
          <cell r="C2839" t="str">
            <v>Homeowners</v>
          </cell>
          <cell r="E2839">
            <v>42558</v>
          </cell>
          <cell r="F2839">
            <v>42676</v>
          </cell>
          <cell r="G2839">
            <v>42695</v>
          </cell>
          <cell r="H2839">
            <v>54665.8356210075</v>
          </cell>
          <cell r="I2839">
            <v>109331.67</v>
          </cell>
        </row>
        <row r="2840">
          <cell r="C2840" t="str">
            <v>Homeowners</v>
          </cell>
          <cell r="E2840">
            <v>42553</v>
          </cell>
          <cell r="F2840">
            <v>42771</v>
          </cell>
          <cell r="G2840">
            <v>43042</v>
          </cell>
          <cell r="H2840">
            <v>38267.531380957153</v>
          </cell>
          <cell r="I2840">
            <v>101637.67</v>
          </cell>
        </row>
        <row r="2841">
          <cell r="C2841" t="str">
            <v>Homeowners</v>
          </cell>
          <cell r="E2841">
            <v>42569</v>
          </cell>
          <cell r="F2841">
            <v>42646</v>
          </cell>
          <cell r="G2841">
            <v>43032</v>
          </cell>
          <cell r="H2841">
            <v>3045.8419826472409</v>
          </cell>
          <cell r="I2841">
            <v>0</v>
          </cell>
        </row>
        <row r="2842">
          <cell r="C2842" t="str">
            <v>Homeowners</v>
          </cell>
          <cell r="E2842">
            <v>42556</v>
          </cell>
          <cell r="F2842">
            <v>42690</v>
          </cell>
          <cell r="G2842">
            <v>43086</v>
          </cell>
          <cell r="H2842">
            <v>41353.037382521099</v>
          </cell>
          <cell r="I2842">
            <v>97173.63</v>
          </cell>
        </row>
        <row r="2843">
          <cell r="C2843" t="str">
            <v>Homeowners</v>
          </cell>
          <cell r="E2843">
            <v>42571</v>
          </cell>
          <cell r="F2843">
            <v>42927</v>
          </cell>
          <cell r="G2843">
            <v>43138</v>
          </cell>
          <cell r="H2843">
            <v>67513.416573581737</v>
          </cell>
          <cell r="I2843">
            <v>187444.11</v>
          </cell>
        </row>
        <row r="2844">
          <cell r="C2844" t="str">
            <v>Homeowners</v>
          </cell>
          <cell r="E2844">
            <v>42556</v>
          </cell>
          <cell r="F2844">
            <v>42566</v>
          </cell>
          <cell r="G2844">
            <v>42800</v>
          </cell>
          <cell r="H2844">
            <v>1695.6942110135076</v>
          </cell>
          <cell r="I2844">
            <v>4753.3900000000003</v>
          </cell>
        </row>
        <row r="2845">
          <cell r="C2845" t="str">
            <v>Homeowners</v>
          </cell>
          <cell r="E2845">
            <v>42582</v>
          </cell>
          <cell r="F2845">
            <v>42814</v>
          </cell>
          <cell r="G2845" t="str">
            <v>NA</v>
          </cell>
          <cell r="H2845">
            <v>44466.611731752433</v>
          </cell>
          <cell r="I2845" t="str">
            <v>NA</v>
          </cell>
        </row>
        <row r="2846">
          <cell r="C2846" t="str">
            <v>Homeowners</v>
          </cell>
          <cell r="E2846">
            <v>42558</v>
          </cell>
          <cell r="F2846">
            <v>42653</v>
          </cell>
          <cell r="G2846">
            <v>42750</v>
          </cell>
          <cell r="H2846">
            <v>35646.26798418504</v>
          </cell>
          <cell r="I2846">
            <v>86294.02</v>
          </cell>
        </row>
        <row r="2847">
          <cell r="C2847" t="str">
            <v>Homeowners</v>
          </cell>
          <cell r="E2847">
            <v>42557</v>
          </cell>
          <cell r="F2847">
            <v>42588</v>
          </cell>
          <cell r="G2847">
            <v>43024</v>
          </cell>
          <cell r="H2847">
            <v>15538.410905843344</v>
          </cell>
          <cell r="I2847">
            <v>38041.050000000003</v>
          </cell>
        </row>
        <row r="2848">
          <cell r="C2848" t="str">
            <v>Homeowners</v>
          </cell>
          <cell r="E2848">
            <v>42580</v>
          </cell>
          <cell r="F2848">
            <v>42990</v>
          </cell>
          <cell r="G2848">
            <v>43205</v>
          </cell>
          <cell r="H2848">
            <v>38531.044961597923</v>
          </cell>
          <cell r="I2848">
            <v>105528.33</v>
          </cell>
        </row>
        <row r="2849">
          <cell r="C2849" t="str">
            <v>Homeowners</v>
          </cell>
          <cell r="E2849">
            <v>42555</v>
          </cell>
          <cell r="F2849">
            <v>42567</v>
          </cell>
          <cell r="G2849">
            <v>43994</v>
          </cell>
          <cell r="H2849">
            <v>15101.266408650701</v>
          </cell>
          <cell r="I2849">
            <v>69972.11</v>
          </cell>
        </row>
        <row r="2850">
          <cell r="C2850" t="str">
            <v>Homeowners</v>
          </cell>
          <cell r="E2850">
            <v>42558</v>
          </cell>
          <cell r="F2850">
            <v>42605</v>
          </cell>
          <cell r="G2850">
            <v>42692</v>
          </cell>
          <cell r="H2850">
            <v>44096.062285211199</v>
          </cell>
          <cell r="I2850">
            <v>88192.12</v>
          </cell>
        </row>
        <row r="2851">
          <cell r="C2851" t="str">
            <v>Homeowners</v>
          </cell>
          <cell r="E2851">
            <v>42558</v>
          </cell>
          <cell r="F2851">
            <v>42644</v>
          </cell>
          <cell r="G2851">
            <v>42928</v>
          </cell>
          <cell r="H2851">
            <v>3382.7885707463906</v>
          </cell>
          <cell r="I2851">
            <v>0</v>
          </cell>
        </row>
        <row r="2852">
          <cell r="C2852" t="str">
            <v>Homeowners</v>
          </cell>
          <cell r="E2852">
            <v>42553</v>
          </cell>
          <cell r="F2852">
            <v>42598</v>
          </cell>
          <cell r="G2852">
            <v>42598</v>
          </cell>
          <cell r="H2852">
            <v>38602.501928579302</v>
          </cell>
          <cell r="I2852">
            <v>77205</v>
          </cell>
        </row>
        <row r="2853">
          <cell r="C2853" t="str">
            <v>Homeowners</v>
          </cell>
          <cell r="E2853">
            <v>42558</v>
          </cell>
          <cell r="F2853">
            <v>42587</v>
          </cell>
          <cell r="G2853">
            <v>43032</v>
          </cell>
          <cell r="H2853">
            <v>48218.685897388656</v>
          </cell>
          <cell r="I2853">
            <v>128958.36</v>
          </cell>
        </row>
        <row r="2854">
          <cell r="C2854" t="str">
            <v>Homeowners</v>
          </cell>
          <cell r="E2854">
            <v>42559</v>
          </cell>
          <cell r="F2854">
            <v>42567</v>
          </cell>
          <cell r="G2854">
            <v>42603</v>
          </cell>
          <cell r="H2854">
            <v>8589.3059242641993</v>
          </cell>
          <cell r="I2854">
            <v>17178.61</v>
          </cell>
        </row>
        <row r="2855">
          <cell r="C2855" t="str">
            <v>Homeowners</v>
          </cell>
          <cell r="E2855">
            <v>42573</v>
          </cell>
          <cell r="F2855">
            <v>42813</v>
          </cell>
          <cell r="G2855">
            <v>43340</v>
          </cell>
          <cell r="H2855">
            <v>51783.358413828566</v>
          </cell>
          <cell r="I2855">
            <v>161250.91</v>
          </cell>
        </row>
        <row r="2856">
          <cell r="C2856" t="str">
            <v>Homeowners</v>
          </cell>
          <cell r="E2856">
            <v>42565</v>
          </cell>
          <cell r="F2856">
            <v>42979</v>
          </cell>
          <cell r="G2856" t="str">
            <v>NA</v>
          </cell>
          <cell r="H2856">
            <v>17891.286522246588</v>
          </cell>
          <cell r="I2856" t="str">
            <v>NA</v>
          </cell>
        </row>
        <row r="2857">
          <cell r="C2857" t="str">
            <v>Homeowners</v>
          </cell>
          <cell r="E2857">
            <v>42570</v>
          </cell>
          <cell r="F2857">
            <v>42602</v>
          </cell>
          <cell r="G2857">
            <v>43111</v>
          </cell>
          <cell r="H2857">
            <v>16507.30287411865</v>
          </cell>
          <cell r="I2857">
            <v>42897.39</v>
          </cell>
        </row>
        <row r="2858">
          <cell r="C2858" t="str">
            <v>Homeowners</v>
          </cell>
          <cell r="E2858">
            <v>42571</v>
          </cell>
          <cell r="F2858">
            <v>42836</v>
          </cell>
          <cell r="G2858">
            <v>43212</v>
          </cell>
          <cell r="H2858">
            <v>43410.141814592615</v>
          </cell>
          <cell r="I2858">
            <v>0</v>
          </cell>
        </row>
        <row r="2859">
          <cell r="C2859" t="str">
            <v>Homeowners</v>
          </cell>
          <cell r="E2859">
            <v>42577</v>
          </cell>
          <cell r="F2859">
            <v>42598</v>
          </cell>
          <cell r="G2859">
            <v>43213</v>
          </cell>
          <cell r="H2859">
            <v>41425.605237930031</v>
          </cell>
          <cell r="I2859">
            <v>119238.77</v>
          </cell>
        </row>
        <row r="2860">
          <cell r="C2860" t="str">
            <v>Homeowners</v>
          </cell>
          <cell r="E2860">
            <v>42566</v>
          </cell>
          <cell r="F2860">
            <v>42633</v>
          </cell>
          <cell r="G2860">
            <v>42654</v>
          </cell>
          <cell r="H2860">
            <v>609.59705099915504</v>
          </cell>
          <cell r="I2860">
            <v>1219.19</v>
          </cell>
        </row>
        <row r="2861">
          <cell r="C2861" t="str">
            <v>Homeowners</v>
          </cell>
          <cell r="E2861">
            <v>42562</v>
          </cell>
          <cell r="F2861">
            <v>42673</v>
          </cell>
          <cell r="G2861">
            <v>42982</v>
          </cell>
          <cell r="H2861">
            <v>6406.9039349774048</v>
          </cell>
          <cell r="I2861">
            <v>0</v>
          </cell>
        </row>
        <row r="2862">
          <cell r="C2862" t="str">
            <v>Homeowners</v>
          </cell>
          <cell r="E2862">
            <v>42565</v>
          </cell>
          <cell r="F2862">
            <v>42567</v>
          </cell>
          <cell r="G2862">
            <v>42655</v>
          </cell>
          <cell r="H2862">
            <v>18949.134489649001</v>
          </cell>
          <cell r="I2862">
            <v>37898.269999999997</v>
          </cell>
        </row>
        <row r="2863">
          <cell r="C2863" t="str">
            <v>Homeowners</v>
          </cell>
          <cell r="E2863">
            <v>42554</v>
          </cell>
          <cell r="F2863">
            <v>43516</v>
          </cell>
          <cell r="G2863">
            <v>43769</v>
          </cell>
          <cell r="H2863">
            <v>86952.780075521456</v>
          </cell>
          <cell r="I2863">
            <v>0</v>
          </cell>
        </row>
        <row r="2864">
          <cell r="C2864" t="str">
            <v>Homeowners</v>
          </cell>
          <cell r="E2864">
            <v>42555</v>
          </cell>
          <cell r="F2864">
            <v>42738</v>
          </cell>
          <cell r="G2864">
            <v>43447</v>
          </cell>
          <cell r="H2864">
            <v>69681.986042964403</v>
          </cell>
          <cell r="I2864">
            <v>176643.67</v>
          </cell>
        </row>
        <row r="2865">
          <cell r="C2865" t="str">
            <v>Homeowners</v>
          </cell>
          <cell r="E2865">
            <v>42565</v>
          </cell>
          <cell r="F2865">
            <v>42671</v>
          </cell>
          <cell r="G2865">
            <v>42781</v>
          </cell>
          <cell r="H2865">
            <v>6253.0465396187847</v>
          </cell>
          <cell r="I2865">
            <v>16155.8</v>
          </cell>
        </row>
        <row r="2866">
          <cell r="C2866" t="str">
            <v>Homeowners</v>
          </cell>
          <cell r="E2866">
            <v>42576</v>
          </cell>
          <cell r="F2866">
            <v>42589</v>
          </cell>
          <cell r="G2866">
            <v>42812</v>
          </cell>
          <cell r="H2866">
            <v>12372.119785143776</v>
          </cell>
          <cell r="I2866">
            <v>33735.480000000003</v>
          </cell>
        </row>
        <row r="2867">
          <cell r="C2867" t="str">
            <v>Homeowners</v>
          </cell>
          <cell r="E2867">
            <v>42554</v>
          </cell>
          <cell r="F2867">
            <v>42564</v>
          </cell>
          <cell r="G2867">
            <v>42566</v>
          </cell>
          <cell r="H2867">
            <v>18391.761659723201</v>
          </cell>
          <cell r="I2867">
            <v>36783.519999999997</v>
          </cell>
        </row>
        <row r="2868">
          <cell r="C2868" t="str">
            <v>Homeowners</v>
          </cell>
          <cell r="E2868">
            <v>42563</v>
          </cell>
          <cell r="F2868">
            <v>44023</v>
          </cell>
          <cell r="G2868">
            <v>44072</v>
          </cell>
          <cell r="H2868">
            <v>34530.405593182666</v>
          </cell>
          <cell r="I2868">
            <v>93406.57</v>
          </cell>
        </row>
        <row r="2869">
          <cell r="C2869" t="str">
            <v>Homeowners</v>
          </cell>
          <cell r="E2869">
            <v>42553</v>
          </cell>
          <cell r="F2869">
            <v>42638</v>
          </cell>
          <cell r="G2869">
            <v>42830</v>
          </cell>
          <cell r="H2869">
            <v>10101.401634299269</v>
          </cell>
          <cell r="I2869">
            <v>26298.18</v>
          </cell>
        </row>
        <row r="2870">
          <cell r="C2870" t="str">
            <v>Homeowners</v>
          </cell>
          <cell r="E2870">
            <v>42575</v>
          </cell>
          <cell r="F2870">
            <v>42855</v>
          </cell>
          <cell r="G2870">
            <v>42988</v>
          </cell>
          <cell r="H2870">
            <v>9093.2672330332134</v>
          </cell>
          <cell r="I2870">
            <v>0</v>
          </cell>
        </row>
        <row r="2871">
          <cell r="C2871" t="str">
            <v>Homeowners</v>
          </cell>
          <cell r="E2871">
            <v>42563</v>
          </cell>
          <cell r="F2871">
            <v>42825</v>
          </cell>
          <cell r="G2871">
            <v>43342</v>
          </cell>
          <cell r="H2871">
            <v>50628.430990374654</v>
          </cell>
          <cell r="I2871">
            <v>0</v>
          </cell>
        </row>
        <row r="2872">
          <cell r="C2872" t="str">
            <v>Homeowners</v>
          </cell>
          <cell r="E2872">
            <v>42580</v>
          </cell>
          <cell r="F2872">
            <v>42725</v>
          </cell>
          <cell r="G2872">
            <v>43759</v>
          </cell>
          <cell r="H2872">
            <v>14133.861630848294</v>
          </cell>
          <cell r="I2872">
            <v>0</v>
          </cell>
        </row>
        <row r="2873">
          <cell r="C2873" t="str">
            <v>Homeowners</v>
          </cell>
          <cell r="E2873">
            <v>42566</v>
          </cell>
          <cell r="F2873">
            <v>42688</v>
          </cell>
          <cell r="G2873">
            <v>42756</v>
          </cell>
          <cell r="H2873">
            <v>13448.40398478486</v>
          </cell>
          <cell r="I2873">
            <v>33955.279999999999</v>
          </cell>
        </row>
        <row r="2874">
          <cell r="C2874" t="str">
            <v>Homeowners</v>
          </cell>
          <cell r="E2874">
            <v>42554</v>
          </cell>
          <cell r="F2874">
            <v>42663</v>
          </cell>
          <cell r="G2874">
            <v>43055</v>
          </cell>
          <cell r="H2874">
            <v>16109.451064721265</v>
          </cell>
          <cell r="I2874">
            <v>42218.98</v>
          </cell>
        </row>
        <row r="2875">
          <cell r="C2875" t="str">
            <v>Homeowners</v>
          </cell>
          <cell r="E2875">
            <v>42555</v>
          </cell>
          <cell r="F2875">
            <v>42612</v>
          </cell>
          <cell r="G2875">
            <v>43603</v>
          </cell>
          <cell r="H2875">
            <v>11218.407133205934</v>
          </cell>
          <cell r="I2875">
            <v>0</v>
          </cell>
        </row>
        <row r="2876">
          <cell r="C2876" t="str">
            <v>Homeowners</v>
          </cell>
          <cell r="E2876">
            <v>42555</v>
          </cell>
          <cell r="F2876">
            <v>42650</v>
          </cell>
          <cell r="G2876">
            <v>43342</v>
          </cell>
          <cell r="H2876">
            <v>3546.952446499949</v>
          </cell>
          <cell r="I2876">
            <v>10253.11</v>
          </cell>
        </row>
        <row r="2877">
          <cell r="C2877" t="str">
            <v>Homeowners</v>
          </cell>
          <cell r="E2877">
            <v>42566</v>
          </cell>
          <cell r="F2877">
            <v>43056</v>
          </cell>
          <cell r="G2877">
            <v>43182</v>
          </cell>
          <cell r="H2877">
            <v>12456.811514199258</v>
          </cell>
          <cell r="I2877">
            <v>0</v>
          </cell>
        </row>
        <row r="2878">
          <cell r="C2878" t="str">
            <v>Homeowners</v>
          </cell>
          <cell r="E2878">
            <v>42580</v>
          </cell>
          <cell r="F2878">
            <v>42899</v>
          </cell>
          <cell r="G2878">
            <v>43335</v>
          </cell>
          <cell r="H2878">
            <v>87719.831520076652</v>
          </cell>
          <cell r="I2878">
            <v>243459.94</v>
          </cell>
        </row>
        <row r="2879">
          <cell r="C2879" t="str">
            <v>Homeowners</v>
          </cell>
          <cell r="E2879">
            <v>42557</v>
          </cell>
          <cell r="F2879">
            <v>42772</v>
          </cell>
          <cell r="G2879" t="str">
            <v>NA</v>
          </cell>
          <cell r="H2879">
            <v>15683.538438357451</v>
          </cell>
          <cell r="I2879" t="str">
            <v>NA</v>
          </cell>
        </row>
        <row r="2880">
          <cell r="C2880" t="str">
            <v>Homeowners</v>
          </cell>
          <cell r="E2880">
            <v>42582</v>
          </cell>
          <cell r="F2880">
            <v>42865</v>
          </cell>
          <cell r="G2880">
            <v>43250</v>
          </cell>
          <cell r="H2880">
            <v>91524.767398899887</v>
          </cell>
          <cell r="I2880">
            <v>250714.39</v>
          </cell>
        </row>
        <row r="2881">
          <cell r="C2881" t="str">
            <v>Homeowners</v>
          </cell>
          <cell r="E2881">
            <v>42569</v>
          </cell>
          <cell r="F2881">
            <v>42584</v>
          </cell>
          <cell r="G2881">
            <v>42785</v>
          </cell>
          <cell r="H2881">
            <v>8310.9843671033614</v>
          </cell>
          <cell r="I2881">
            <v>19321.54</v>
          </cell>
        </row>
        <row r="2882">
          <cell r="C2882" t="str">
            <v>Homeowners</v>
          </cell>
          <cell r="E2882">
            <v>42574</v>
          </cell>
          <cell r="F2882">
            <v>42707</v>
          </cell>
          <cell r="G2882">
            <v>42719</v>
          </cell>
          <cell r="H2882">
            <v>11352.117658192001</v>
          </cell>
          <cell r="I2882">
            <v>22704.240000000002</v>
          </cell>
        </row>
        <row r="2883">
          <cell r="C2883" t="str">
            <v>Homeowners</v>
          </cell>
          <cell r="E2883">
            <v>42572</v>
          </cell>
          <cell r="F2883">
            <v>43057</v>
          </cell>
          <cell r="G2883">
            <v>43934</v>
          </cell>
          <cell r="H2883">
            <v>5177.230502250678</v>
          </cell>
          <cell r="I2883">
            <v>0</v>
          </cell>
        </row>
        <row r="2884">
          <cell r="C2884" t="str">
            <v>Homeowners</v>
          </cell>
          <cell r="E2884">
            <v>42562</v>
          </cell>
          <cell r="F2884">
            <v>42734</v>
          </cell>
          <cell r="G2884">
            <v>42777</v>
          </cell>
          <cell r="H2884">
            <v>3700.7335423899158</v>
          </cell>
          <cell r="I2884">
            <v>10445.01</v>
          </cell>
        </row>
        <row r="2885">
          <cell r="C2885" t="str">
            <v>Homeowners</v>
          </cell>
          <cell r="E2885">
            <v>42608</v>
          </cell>
          <cell r="F2885">
            <v>42883</v>
          </cell>
          <cell r="G2885">
            <v>43032</v>
          </cell>
          <cell r="H2885">
            <v>22850.346898607728</v>
          </cell>
          <cell r="I2885">
            <v>55790.51</v>
          </cell>
        </row>
        <row r="2886">
          <cell r="C2886" t="str">
            <v>Homeowners</v>
          </cell>
          <cell r="E2886">
            <v>42601</v>
          </cell>
          <cell r="F2886">
            <v>42677</v>
          </cell>
          <cell r="G2886">
            <v>43232</v>
          </cell>
          <cell r="H2886">
            <v>10833.631742926595</v>
          </cell>
          <cell r="I2886">
            <v>0</v>
          </cell>
        </row>
        <row r="2887">
          <cell r="C2887" t="str">
            <v>Homeowners</v>
          </cell>
          <cell r="E2887">
            <v>42606</v>
          </cell>
          <cell r="F2887">
            <v>42868</v>
          </cell>
          <cell r="G2887">
            <v>43047</v>
          </cell>
          <cell r="H2887">
            <v>8198.2680439953256</v>
          </cell>
          <cell r="I2887">
            <v>0</v>
          </cell>
        </row>
        <row r="2888">
          <cell r="C2888" t="str">
            <v>Homeowners</v>
          </cell>
          <cell r="E2888">
            <v>42595</v>
          </cell>
          <cell r="F2888">
            <v>42653</v>
          </cell>
          <cell r="G2888">
            <v>42812</v>
          </cell>
          <cell r="H2888">
            <v>13937.84531703862</v>
          </cell>
          <cell r="I2888">
            <v>39306.699999999997</v>
          </cell>
        </row>
        <row r="2889">
          <cell r="C2889" t="str">
            <v>Homeowners</v>
          </cell>
          <cell r="E2889">
            <v>42607</v>
          </cell>
          <cell r="F2889">
            <v>42740</v>
          </cell>
          <cell r="G2889">
            <v>42798</v>
          </cell>
          <cell r="H2889">
            <v>36146.918348945124</v>
          </cell>
          <cell r="I2889">
            <v>87707.1</v>
          </cell>
        </row>
        <row r="2890">
          <cell r="C2890" t="str">
            <v>Homeowners</v>
          </cell>
          <cell r="E2890">
            <v>42612</v>
          </cell>
          <cell r="F2890">
            <v>42725</v>
          </cell>
          <cell r="G2890">
            <v>42835</v>
          </cell>
          <cell r="H2890">
            <v>106242.62667879938</v>
          </cell>
          <cell r="I2890">
            <v>259945.83</v>
          </cell>
        </row>
        <row r="2891">
          <cell r="C2891" t="str">
            <v>Homeowners</v>
          </cell>
          <cell r="E2891">
            <v>42591</v>
          </cell>
          <cell r="F2891">
            <v>42878</v>
          </cell>
          <cell r="G2891">
            <v>43261</v>
          </cell>
          <cell r="H2891">
            <v>10227.803646967363</v>
          </cell>
          <cell r="I2891">
            <v>32596.32</v>
          </cell>
        </row>
        <row r="2892">
          <cell r="C2892" t="str">
            <v>Homeowners</v>
          </cell>
          <cell r="E2892">
            <v>42596</v>
          </cell>
          <cell r="F2892">
            <v>42680</v>
          </cell>
          <cell r="G2892">
            <v>43089</v>
          </cell>
          <cell r="H2892">
            <v>112006.99988242454</v>
          </cell>
          <cell r="I2892">
            <v>0</v>
          </cell>
        </row>
        <row r="2893">
          <cell r="C2893" t="str">
            <v>Homeowners</v>
          </cell>
          <cell r="E2893">
            <v>42601</v>
          </cell>
          <cell r="F2893">
            <v>42673</v>
          </cell>
          <cell r="G2893">
            <v>42919</v>
          </cell>
          <cell r="H2893">
            <v>1698.6857043917096</v>
          </cell>
          <cell r="I2893">
            <v>4339.7299999999996</v>
          </cell>
        </row>
        <row r="2894">
          <cell r="C2894" t="str">
            <v>Homeowners</v>
          </cell>
          <cell r="E2894">
            <v>42594</v>
          </cell>
          <cell r="F2894">
            <v>42635</v>
          </cell>
          <cell r="G2894">
            <v>42999</v>
          </cell>
          <cell r="H2894">
            <v>67180.709846067883</v>
          </cell>
          <cell r="I2894">
            <v>170916.03</v>
          </cell>
        </row>
        <row r="2895">
          <cell r="C2895" t="str">
            <v>Homeowners</v>
          </cell>
          <cell r="E2895">
            <v>42588</v>
          </cell>
          <cell r="F2895">
            <v>42617</v>
          </cell>
          <cell r="G2895">
            <v>42631</v>
          </cell>
          <cell r="H2895">
            <v>21134.204720727848</v>
          </cell>
          <cell r="I2895">
            <v>42268.41</v>
          </cell>
        </row>
        <row r="2896">
          <cell r="C2896" t="str">
            <v>Homeowners</v>
          </cell>
          <cell r="E2896">
            <v>42611</v>
          </cell>
          <cell r="F2896">
            <v>42715</v>
          </cell>
          <cell r="G2896">
            <v>42788</v>
          </cell>
          <cell r="H2896">
            <v>33511.159778624446</v>
          </cell>
          <cell r="I2896">
            <v>84683.87</v>
          </cell>
        </row>
        <row r="2897">
          <cell r="C2897" t="str">
            <v>Homeowners</v>
          </cell>
          <cell r="E2897">
            <v>42585</v>
          </cell>
          <cell r="F2897">
            <v>42674</v>
          </cell>
          <cell r="G2897">
            <v>42695</v>
          </cell>
          <cell r="H2897">
            <v>19874.190279383449</v>
          </cell>
          <cell r="I2897">
            <v>39748.379999999997</v>
          </cell>
        </row>
        <row r="2898">
          <cell r="C2898" t="str">
            <v>Homeowners</v>
          </cell>
          <cell r="E2898">
            <v>42606</v>
          </cell>
          <cell r="F2898">
            <v>42613</v>
          </cell>
          <cell r="G2898">
            <v>42760</v>
          </cell>
          <cell r="H2898">
            <v>15791.377336376276</v>
          </cell>
          <cell r="I2898">
            <v>39325.9</v>
          </cell>
        </row>
        <row r="2899">
          <cell r="C2899" t="str">
            <v>Homeowners</v>
          </cell>
          <cell r="E2899">
            <v>42602</v>
          </cell>
          <cell r="F2899">
            <v>42703</v>
          </cell>
          <cell r="G2899">
            <v>43030</v>
          </cell>
          <cell r="H2899">
            <v>618.01905362734919</v>
          </cell>
          <cell r="I2899">
            <v>0</v>
          </cell>
        </row>
        <row r="2900">
          <cell r="C2900" t="str">
            <v>Homeowners</v>
          </cell>
          <cell r="E2900">
            <v>42604</v>
          </cell>
          <cell r="F2900">
            <v>42633</v>
          </cell>
          <cell r="G2900">
            <v>42738</v>
          </cell>
          <cell r="H2900">
            <v>15297.928282286053</v>
          </cell>
          <cell r="I2900">
            <v>41575.699999999997</v>
          </cell>
        </row>
        <row r="2901">
          <cell r="C2901" t="str">
            <v>Homeowners</v>
          </cell>
          <cell r="E2901">
            <v>42599</v>
          </cell>
          <cell r="F2901">
            <v>42639</v>
          </cell>
          <cell r="G2901">
            <v>43179</v>
          </cell>
          <cell r="H2901">
            <v>12810.077894697901</v>
          </cell>
          <cell r="I2901">
            <v>35174.089999999997</v>
          </cell>
        </row>
        <row r="2902">
          <cell r="C2902" t="str">
            <v>Homeowners</v>
          </cell>
          <cell r="E2902">
            <v>42607</v>
          </cell>
          <cell r="F2902">
            <v>43177</v>
          </cell>
          <cell r="G2902">
            <v>43815</v>
          </cell>
          <cell r="H2902">
            <v>13588.312012531736</v>
          </cell>
          <cell r="I2902">
            <v>0</v>
          </cell>
        </row>
        <row r="2903">
          <cell r="C2903" t="str">
            <v>Homeowners</v>
          </cell>
          <cell r="E2903">
            <v>42600</v>
          </cell>
          <cell r="F2903">
            <v>42612</v>
          </cell>
          <cell r="G2903">
            <v>43151</v>
          </cell>
          <cell r="H2903">
            <v>43671.931128364689</v>
          </cell>
          <cell r="I2903">
            <v>113722.22</v>
          </cell>
        </row>
        <row r="2904">
          <cell r="C2904" t="str">
            <v>Homeowners</v>
          </cell>
          <cell r="E2904">
            <v>42608</v>
          </cell>
          <cell r="F2904">
            <v>42782</v>
          </cell>
          <cell r="G2904">
            <v>42862</v>
          </cell>
          <cell r="H2904">
            <v>34274.352234558493</v>
          </cell>
          <cell r="I2904">
            <v>86575.59</v>
          </cell>
        </row>
        <row r="2905">
          <cell r="C2905" t="str">
            <v>Homeowners</v>
          </cell>
          <cell r="E2905">
            <v>42597</v>
          </cell>
          <cell r="F2905">
            <v>43007</v>
          </cell>
          <cell r="G2905">
            <v>43172</v>
          </cell>
          <cell r="H2905">
            <v>28940.270942228457</v>
          </cell>
          <cell r="I2905">
            <v>79997.06</v>
          </cell>
        </row>
        <row r="2906">
          <cell r="C2906" t="str">
            <v>Homeowners</v>
          </cell>
          <cell r="E2906">
            <v>42586</v>
          </cell>
          <cell r="F2906">
            <v>43037</v>
          </cell>
          <cell r="G2906">
            <v>44136</v>
          </cell>
          <cell r="H2906">
            <v>1825.1429424483417</v>
          </cell>
          <cell r="I2906">
            <v>8911.39</v>
          </cell>
        </row>
        <row r="2907">
          <cell r="C2907" t="str">
            <v>Homeowners</v>
          </cell>
          <cell r="E2907">
            <v>42602</v>
          </cell>
          <cell r="F2907">
            <v>42879</v>
          </cell>
          <cell r="G2907" t="str">
            <v>NA</v>
          </cell>
          <cell r="H2907">
            <v>5416.2850933816671</v>
          </cell>
          <cell r="I2907" t="str">
            <v>NA</v>
          </cell>
        </row>
        <row r="2908">
          <cell r="C2908" t="str">
            <v>Homeowners</v>
          </cell>
          <cell r="E2908">
            <v>42592</v>
          </cell>
          <cell r="F2908">
            <v>42604</v>
          </cell>
          <cell r="G2908">
            <v>42763</v>
          </cell>
          <cell r="H2908">
            <v>15684.247651017993</v>
          </cell>
          <cell r="I2908">
            <v>37870.28</v>
          </cell>
        </row>
        <row r="2909">
          <cell r="C2909" t="str">
            <v>Homeowners</v>
          </cell>
          <cell r="E2909">
            <v>42608</v>
          </cell>
          <cell r="F2909">
            <v>42737</v>
          </cell>
          <cell r="G2909" t="str">
            <v>NA</v>
          </cell>
          <cell r="H2909">
            <v>7257.7050900170752</v>
          </cell>
          <cell r="I2909" t="str">
            <v>NA</v>
          </cell>
        </row>
        <row r="2910">
          <cell r="C2910" t="str">
            <v>Homeowners</v>
          </cell>
          <cell r="E2910">
            <v>42611</v>
          </cell>
          <cell r="F2910">
            <v>43146</v>
          </cell>
          <cell r="G2910">
            <v>43751</v>
          </cell>
          <cell r="H2910">
            <v>4485.1492869105095</v>
          </cell>
          <cell r="I2910">
            <v>0</v>
          </cell>
        </row>
        <row r="2911">
          <cell r="C2911" t="str">
            <v>Homeowners</v>
          </cell>
          <cell r="E2911">
            <v>42610</v>
          </cell>
          <cell r="F2911">
            <v>42773</v>
          </cell>
          <cell r="G2911">
            <v>42924</v>
          </cell>
          <cell r="H2911">
            <v>26859.55603053511</v>
          </cell>
          <cell r="I2911">
            <v>69676.37</v>
          </cell>
        </row>
        <row r="2912">
          <cell r="C2912" t="str">
            <v>Homeowners</v>
          </cell>
          <cell r="E2912">
            <v>42593</v>
          </cell>
          <cell r="F2912">
            <v>43589</v>
          </cell>
          <cell r="G2912">
            <v>44120</v>
          </cell>
          <cell r="H2912">
            <v>16658.151566304376</v>
          </cell>
          <cell r="I2912">
            <v>51775.72</v>
          </cell>
        </row>
        <row r="2913">
          <cell r="C2913" t="str">
            <v>Homeowners</v>
          </cell>
          <cell r="E2913">
            <v>42586</v>
          </cell>
          <cell r="F2913">
            <v>42619</v>
          </cell>
          <cell r="G2913">
            <v>42740</v>
          </cell>
          <cell r="H2913">
            <v>23631.356694309652</v>
          </cell>
          <cell r="I2913">
            <v>60746.53</v>
          </cell>
        </row>
        <row r="2914">
          <cell r="C2914" t="str">
            <v>Homeowners</v>
          </cell>
          <cell r="E2914">
            <v>42600</v>
          </cell>
          <cell r="F2914">
            <v>42654</v>
          </cell>
          <cell r="G2914">
            <v>43140</v>
          </cell>
          <cell r="H2914">
            <v>61343.502802622337</v>
          </cell>
          <cell r="I2914">
            <v>0</v>
          </cell>
        </row>
        <row r="2915">
          <cell r="C2915" t="str">
            <v>Homeowners</v>
          </cell>
          <cell r="E2915">
            <v>42599</v>
          </cell>
          <cell r="F2915">
            <v>42719</v>
          </cell>
          <cell r="G2915">
            <v>43929</v>
          </cell>
          <cell r="H2915">
            <v>4849.535847975726</v>
          </cell>
          <cell r="I2915">
            <v>21228.67</v>
          </cell>
        </row>
        <row r="2916">
          <cell r="C2916" t="str">
            <v>Homeowners</v>
          </cell>
          <cell r="E2916">
            <v>42601</v>
          </cell>
          <cell r="F2916">
            <v>42772</v>
          </cell>
          <cell r="G2916">
            <v>43216</v>
          </cell>
          <cell r="H2916">
            <v>9634.0652052225723</v>
          </cell>
          <cell r="I2916">
            <v>26666.55</v>
          </cell>
        </row>
        <row r="2917">
          <cell r="C2917" t="str">
            <v>Homeowners</v>
          </cell>
          <cell r="E2917">
            <v>42587</v>
          </cell>
          <cell r="F2917">
            <v>42887</v>
          </cell>
          <cell r="G2917">
            <v>43099</v>
          </cell>
          <cell r="H2917">
            <v>809.7421694828364</v>
          </cell>
          <cell r="I2917">
            <v>2678.2</v>
          </cell>
        </row>
        <row r="2918">
          <cell r="C2918" t="str">
            <v>Homeowners</v>
          </cell>
          <cell r="E2918">
            <v>42595</v>
          </cell>
          <cell r="F2918">
            <v>42673</v>
          </cell>
          <cell r="G2918">
            <v>42875</v>
          </cell>
          <cell r="H2918">
            <v>13035.775178565385</v>
          </cell>
          <cell r="I2918">
            <v>32001.91</v>
          </cell>
        </row>
        <row r="2919">
          <cell r="C2919" t="str">
            <v>Homeowners</v>
          </cell>
          <cell r="E2919">
            <v>42605</v>
          </cell>
          <cell r="F2919">
            <v>42788</v>
          </cell>
          <cell r="G2919">
            <v>42836</v>
          </cell>
          <cell r="H2919">
            <v>9339.8298664839494</v>
          </cell>
          <cell r="I2919">
            <v>24167.02</v>
          </cell>
        </row>
        <row r="2920">
          <cell r="C2920" t="str">
            <v>Homeowners</v>
          </cell>
          <cell r="E2920">
            <v>42606</v>
          </cell>
          <cell r="F2920">
            <v>42650</v>
          </cell>
          <cell r="G2920">
            <v>42665</v>
          </cell>
          <cell r="H2920">
            <v>4685.6018408886448</v>
          </cell>
          <cell r="I2920">
            <v>9371.2000000000007</v>
          </cell>
        </row>
        <row r="2921">
          <cell r="C2921" t="str">
            <v>Homeowners</v>
          </cell>
          <cell r="E2921">
            <v>42591</v>
          </cell>
          <cell r="F2921">
            <v>42816</v>
          </cell>
          <cell r="G2921">
            <v>43202</v>
          </cell>
          <cell r="H2921">
            <v>7121.765747476411</v>
          </cell>
          <cell r="I2921">
            <v>20324.41</v>
          </cell>
        </row>
        <row r="2922">
          <cell r="C2922" t="str">
            <v>Homeowners</v>
          </cell>
          <cell r="E2922">
            <v>42611</v>
          </cell>
          <cell r="F2922">
            <v>42736</v>
          </cell>
          <cell r="G2922">
            <v>43916</v>
          </cell>
          <cell r="H2922">
            <v>14075.839118869697</v>
          </cell>
          <cell r="I2922">
            <v>64292.45</v>
          </cell>
        </row>
        <row r="2923">
          <cell r="C2923" t="str">
            <v>Homeowners</v>
          </cell>
          <cell r="E2923">
            <v>42606</v>
          </cell>
          <cell r="F2923">
            <v>42737</v>
          </cell>
          <cell r="G2923">
            <v>43217</v>
          </cell>
          <cell r="H2923">
            <v>19316.531796394578</v>
          </cell>
          <cell r="I2923">
            <v>48624.32</v>
          </cell>
        </row>
        <row r="2924">
          <cell r="C2924" t="str">
            <v>Homeowners</v>
          </cell>
          <cell r="E2924">
            <v>42610</v>
          </cell>
          <cell r="F2924">
            <v>42618</v>
          </cell>
          <cell r="G2924">
            <v>42693</v>
          </cell>
          <cell r="H2924">
            <v>23158.757037295702</v>
          </cell>
          <cell r="I2924">
            <v>46317.51</v>
          </cell>
        </row>
        <row r="2925">
          <cell r="C2925" t="str">
            <v>Homeowners</v>
          </cell>
          <cell r="E2925">
            <v>42607</v>
          </cell>
          <cell r="F2925">
            <v>42767</v>
          </cell>
          <cell r="G2925">
            <v>43684</v>
          </cell>
          <cell r="H2925">
            <v>15994.388760942906</v>
          </cell>
          <cell r="I2925">
            <v>0</v>
          </cell>
        </row>
        <row r="2926">
          <cell r="C2926" t="str">
            <v>Homeowners</v>
          </cell>
          <cell r="E2926">
            <v>42596</v>
          </cell>
          <cell r="F2926">
            <v>42615</v>
          </cell>
          <cell r="G2926">
            <v>43749</v>
          </cell>
          <cell r="H2926">
            <v>21222.220349177922</v>
          </cell>
          <cell r="I2926">
            <v>87714.11</v>
          </cell>
        </row>
        <row r="2927">
          <cell r="C2927" t="str">
            <v>Homeowners</v>
          </cell>
          <cell r="E2927">
            <v>42593</v>
          </cell>
          <cell r="F2927">
            <v>42647</v>
          </cell>
          <cell r="G2927" t="str">
            <v>NA</v>
          </cell>
          <cell r="H2927">
            <v>1220.9590039343134</v>
          </cell>
          <cell r="I2927" t="str">
            <v>NA</v>
          </cell>
        </row>
        <row r="2928">
          <cell r="C2928" t="str">
            <v>Homeowners</v>
          </cell>
          <cell r="E2928">
            <v>42607</v>
          </cell>
          <cell r="F2928">
            <v>42640</v>
          </cell>
          <cell r="G2928">
            <v>44023</v>
          </cell>
          <cell r="H2928">
            <v>4604.6464105975938</v>
          </cell>
          <cell r="I2928">
            <v>21085.82</v>
          </cell>
        </row>
        <row r="2929">
          <cell r="C2929" t="str">
            <v>Homeowners</v>
          </cell>
          <cell r="E2929">
            <v>42595</v>
          </cell>
          <cell r="F2929">
            <v>42687</v>
          </cell>
          <cell r="G2929">
            <v>42726</v>
          </cell>
          <cell r="H2929">
            <v>17202.961795415351</v>
          </cell>
          <cell r="I2929">
            <v>34405.919999999998</v>
          </cell>
        </row>
        <row r="2930">
          <cell r="C2930" t="str">
            <v>Homeowners</v>
          </cell>
          <cell r="E2930">
            <v>42609</v>
          </cell>
          <cell r="F2930">
            <v>43136</v>
          </cell>
          <cell r="G2930">
            <v>43163</v>
          </cell>
          <cell r="H2930">
            <v>5938.8824375083241</v>
          </cell>
          <cell r="I2930">
            <v>16127.19</v>
          </cell>
        </row>
        <row r="2931">
          <cell r="C2931" t="str">
            <v>Homeowners</v>
          </cell>
          <cell r="E2931">
            <v>42593</v>
          </cell>
          <cell r="F2931">
            <v>42598</v>
          </cell>
          <cell r="G2931">
            <v>43021</v>
          </cell>
          <cell r="H2931">
            <v>19836.803442736655</v>
          </cell>
          <cell r="I2931">
            <v>50452.06</v>
          </cell>
        </row>
        <row r="2932">
          <cell r="C2932" t="str">
            <v>Homeowners</v>
          </cell>
          <cell r="E2932">
            <v>42596</v>
          </cell>
          <cell r="F2932">
            <v>42604</v>
          </cell>
          <cell r="G2932">
            <v>42806</v>
          </cell>
          <cell r="H2932">
            <v>11340.319204816611</v>
          </cell>
          <cell r="I2932">
            <v>33862.589999999997</v>
          </cell>
        </row>
        <row r="2933">
          <cell r="C2933" t="str">
            <v>Homeowners</v>
          </cell>
          <cell r="E2933">
            <v>42607</v>
          </cell>
          <cell r="F2933">
            <v>42629</v>
          </cell>
          <cell r="G2933">
            <v>43361</v>
          </cell>
          <cell r="H2933">
            <v>39095.978657116822</v>
          </cell>
          <cell r="I2933">
            <v>106222.24</v>
          </cell>
        </row>
        <row r="2934">
          <cell r="C2934" t="str">
            <v>Homeowners</v>
          </cell>
          <cell r="E2934">
            <v>42601</v>
          </cell>
          <cell r="F2934">
            <v>42744</v>
          </cell>
          <cell r="G2934">
            <v>42789</v>
          </cell>
          <cell r="H2934">
            <v>44071.522852269067</v>
          </cell>
          <cell r="I2934">
            <v>116688.89</v>
          </cell>
        </row>
        <row r="2935">
          <cell r="C2935" t="str">
            <v>Homeowners</v>
          </cell>
          <cell r="E2935">
            <v>42604</v>
          </cell>
          <cell r="F2935">
            <v>42641</v>
          </cell>
          <cell r="G2935">
            <v>42864</v>
          </cell>
          <cell r="H2935">
            <v>22645.73332181287</v>
          </cell>
          <cell r="I2935">
            <v>62659.48</v>
          </cell>
        </row>
        <row r="2936">
          <cell r="C2936" t="str">
            <v>Homeowners</v>
          </cell>
          <cell r="E2936">
            <v>42593</v>
          </cell>
          <cell r="F2936">
            <v>42631</v>
          </cell>
          <cell r="G2936">
            <v>44140</v>
          </cell>
          <cell r="H2936">
            <v>15007.752406485737</v>
          </cell>
          <cell r="I2936">
            <v>45073.67</v>
          </cell>
        </row>
        <row r="2937">
          <cell r="C2937" t="str">
            <v>Homeowners</v>
          </cell>
          <cell r="E2937">
            <v>42600</v>
          </cell>
          <cell r="F2937">
            <v>42946</v>
          </cell>
          <cell r="G2937">
            <v>43530</v>
          </cell>
          <cell r="H2937">
            <v>5457.8154954530892</v>
          </cell>
          <cell r="I2937">
            <v>22440.99</v>
          </cell>
        </row>
        <row r="2938">
          <cell r="C2938" t="str">
            <v>Homeowners</v>
          </cell>
          <cell r="E2938">
            <v>42597</v>
          </cell>
          <cell r="F2938">
            <v>42631</v>
          </cell>
          <cell r="G2938">
            <v>43566</v>
          </cell>
          <cell r="H2938">
            <v>12673.922650840883</v>
          </cell>
          <cell r="I2938">
            <v>46388.86</v>
          </cell>
        </row>
        <row r="2939">
          <cell r="C2939" t="str">
            <v>Homeowners</v>
          </cell>
          <cell r="E2939">
            <v>42583</v>
          </cell>
          <cell r="F2939">
            <v>42748</v>
          </cell>
          <cell r="G2939">
            <v>42961</v>
          </cell>
          <cell r="H2939">
            <v>15119.006914408445</v>
          </cell>
          <cell r="I2939">
            <v>0</v>
          </cell>
        </row>
        <row r="2940">
          <cell r="C2940" t="str">
            <v>Homeowners</v>
          </cell>
          <cell r="E2940">
            <v>42595</v>
          </cell>
          <cell r="F2940">
            <v>42777</v>
          </cell>
          <cell r="G2940" t="str">
            <v>NA</v>
          </cell>
          <cell r="H2940">
            <v>7027.2622007098125</v>
          </cell>
          <cell r="I2940" t="str">
            <v>NA</v>
          </cell>
        </row>
        <row r="2941">
          <cell r="C2941" t="str">
            <v>Homeowners</v>
          </cell>
          <cell r="E2941">
            <v>42592</v>
          </cell>
          <cell r="F2941">
            <v>42712</v>
          </cell>
          <cell r="G2941">
            <v>44025</v>
          </cell>
          <cell r="H2941">
            <v>10002.555980817911</v>
          </cell>
          <cell r="I2941">
            <v>27758.9</v>
          </cell>
        </row>
        <row r="2942">
          <cell r="C2942" t="str">
            <v>Homeowners</v>
          </cell>
          <cell r="E2942">
            <v>42637</v>
          </cell>
          <cell r="F2942">
            <v>42783</v>
          </cell>
          <cell r="G2942" t="str">
            <v>NA</v>
          </cell>
          <cell r="H2942">
            <v>25737.240595456187</v>
          </cell>
          <cell r="I2942" t="str">
            <v>NA</v>
          </cell>
        </row>
        <row r="2943">
          <cell r="C2943" t="str">
            <v>Homeowners</v>
          </cell>
          <cell r="E2943">
            <v>42626</v>
          </cell>
          <cell r="F2943">
            <v>42631</v>
          </cell>
          <cell r="G2943">
            <v>42929</v>
          </cell>
          <cell r="H2943">
            <v>31514.391850477972</v>
          </cell>
          <cell r="I2943">
            <v>84672.66</v>
          </cell>
        </row>
        <row r="2944">
          <cell r="C2944" t="str">
            <v>Homeowners</v>
          </cell>
          <cell r="E2944">
            <v>42623</v>
          </cell>
          <cell r="F2944">
            <v>42705</v>
          </cell>
          <cell r="G2944">
            <v>42865</v>
          </cell>
          <cell r="H2944">
            <v>93006.578718540157</v>
          </cell>
          <cell r="I2944">
            <v>225345.52</v>
          </cell>
        </row>
        <row r="2945">
          <cell r="C2945" t="str">
            <v>Homeowners</v>
          </cell>
          <cell r="E2945">
            <v>42617</v>
          </cell>
          <cell r="F2945">
            <v>42620</v>
          </cell>
          <cell r="G2945">
            <v>42957</v>
          </cell>
          <cell r="H2945">
            <v>8090.5310271006292</v>
          </cell>
          <cell r="I2945">
            <v>22449.11</v>
          </cell>
        </row>
        <row r="2946">
          <cell r="C2946" t="str">
            <v>Homeowners</v>
          </cell>
          <cell r="E2946">
            <v>42627</v>
          </cell>
          <cell r="F2946">
            <v>42890</v>
          </cell>
          <cell r="G2946">
            <v>43825</v>
          </cell>
          <cell r="H2946">
            <v>579.59256078373528</v>
          </cell>
          <cell r="I2946">
            <v>1583.09</v>
          </cell>
        </row>
        <row r="2947">
          <cell r="C2947" t="str">
            <v>Homeowners</v>
          </cell>
          <cell r="E2947">
            <v>42634</v>
          </cell>
          <cell r="F2947">
            <v>43053</v>
          </cell>
          <cell r="G2947">
            <v>43138</v>
          </cell>
          <cell r="H2947">
            <v>74919.537771943316</v>
          </cell>
          <cell r="I2947">
            <v>248198.36</v>
          </cell>
        </row>
        <row r="2948">
          <cell r="C2948" t="str">
            <v>Homeowners</v>
          </cell>
          <cell r="E2948">
            <v>42638</v>
          </cell>
          <cell r="F2948">
            <v>42738</v>
          </cell>
          <cell r="G2948">
            <v>43798</v>
          </cell>
          <cell r="H2948">
            <v>3021.4526776591797</v>
          </cell>
          <cell r="I2948">
            <v>11695.37</v>
          </cell>
        </row>
        <row r="2949">
          <cell r="C2949" t="str">
            <v>Homeowners</v>
          </cell>
          <cell r="E2949">
            <v>42640</v>
          </cell>
          <cell r="F2949">
            <v>43155</v>
          </cell>
          <cell r="G2949">
            <v>43709</v>
          </cell>
          <cell r="H2949">
            <v>32564.153994860935</v>
          </cell>
          <cell r="I2949">
            <v>126038.11</v>
          </cell>
        </row>
        <row r="2950">
          <cell r="C2950" t="str">
            <v>Homeowners</v>
          </cell>
          <cell r="E2950">
            <v>42625</v>
          </cell>
          <cell r="F2950">
            <v>42808</v>
          </cell>
          <cell r="G2950">
            <v>43516</v>
          </cell>
          <cell r="H2950">
            <v>30267.422010682672</v>
          </cell>
          <cell r="I2950">
            <v>0</v>
          </cell>
        </row>
        <row r="2951">
          <cell r="C2951" t="str">
            <v>Homeowners</v>
          </cell>
          <cell r="E2951">
            <v>42622</v>
          </cell>
          <cell r="F2951">
            <v>43073</v>
          </cell>
          <cell r="G2951">
            <v>44155</v>
          </cell>
          <cell r="H2951">
            <v>18363.012013818057</v>
          </cell>
          <cell r="I2951">
            <v>147270.20000000001</v>
          </cell>
        </row>
        <row r="2952">
          <cell r="C2952" t="str">
            <v>Homeowners</v>
          </cell>
          <cell r="E2952">
            <v>42636</v>
          </cell>
          <cell r="F2952">
            <v>42641</v>
          </cell>
          <cell r="G2952">
            <v>42713</v>
          </cell>
          <cell r="H2952">
            <v>970.26436991671005</v>
          </cell>
          <cell r="I2952">
            <v>1940.53</v>
          </cell>
        </row>
        <row r="2953">
          <cell r="C2953" t="str">
            <v>Homeowners</v>
          </cell>
          <cell r="E2953">
            <v>42619</v>
          </cell>
          <cell r="F2953">
            <v>42802</v>
          </cell>
          <cell r="G2953">
            <v>42966</v>
          </cell>
          <cell r="H2953">
            <v>10146.422986855181</v>
          </cell>
          <cell r="I2953">
            <v>24719.119999999999</v>
          </cell>
        </row>
        <row r="2954">
          <cell r="C2954" t="str">
            <v>Homeowners</v>
          </cell>
          <cell r="E2954">
            <v>42623</v>
          </cell>
          <cell r="F2954">
            <v>42770</v>
          </cell>
          <cell r="G2954">
            <v>43267</v>
          </cell>
          <cell r="H2954">
            <v>46042.757917391413</v>
          </cell>
          <cell r="I2954">
            <v>122910.83</v>
          </cell>
        </row>
        <row r="2955">
          <cell r="C2955" t="str">
            <v>Homeowners</v>
          </cell>
          <cell r="E2955">
            <v>42632</v>
          </cell>
          <cell r="F2955">
            <v>42658</v>
          </cell>
          <cell r="G2955">
            <v>42845</v>
          </cell>
          <cell r="H2955">
            <v>26119.609314974034</v>
          </cell>
          <cell r="I2955">
            <v>66009.64</v>
          </cell>
        </row>
        <row r="2956">
          <cell r="C2956" t="str">
            <v>Homeowners</v>
          </cell>
          <cell r="E2956">
            <v>42615</v>
          </cell>
          <cell r="F2956">
            <v>42890</v>
          </cell>
          <cell r="G2956">
            <v>42923</v>
          </cell>
          <cell r="H2956">
            <v>3014.0776568031201</v>
          </cell>
          <cell r="I2956">
            <v>7517.37</v>
          </cell>
        </row>
        <row r="2957">
          <cell r="C2957" t="str">
            <v>Homeowners</v>
          </cell>
          <cell r="E2957">
            <v>42631</v>
          </cell>
          <cell r="F2957">
            <v>42974</v>
          </cell>
          <cell r="G2957" t="str">
            <v>NA</v>
          </cell>
          <cell r="H2957">
            <v>17932.99101159495</v>
          </cell>
          <cell r="I2957" t="str">
            <v>NA</v>
          </cell>
        </row>
        <row r="2958">
          <cell r="C2958" t="str">
            <v>Homeowners</v>
          </cell>
          <cell r="E2958">
            <v>42623</v>
          </cell>
          <cell r="F2958">
            <v>42656</v>
          </cell>
          <cell r="G2958">
            <v>42669</v>
          </cell>
          <cell r="H2958">
            <v>32092.280615828699</v>
          </cell>
          <cell r="I2958">
            <v>64184.56</v>
          </cell>
        </row>
        <row r="2959">
          <cell r="C2959" t="str">
            <v>Homeowners</v>
          </cell>
          <cell r="E2959">
            <v>42640</v>
          </cell>
          <cell r="F2959">
            <v>43140</v>
          </cell>
          <cell r="G2959">
            <v>43916</v>
          </cell>
          <cell r="H2959">
            <v>12268.243061974006</v>
          </cell>
          <cell r="I2959">
            <v>54073.95</v>
          </cell>
        </row>
        <row r="2960">
          <cell r="C2960" t="str">
            <v>Homeowners</v>
          </cell>
          <cell r="E2960">
            <v>42640</v>
          </cell>
          <cell r="F2960">
            <v>42849</v>
          </cell>
          <cell r="G2960">
            <v>43080</v>
          </cell>
          <cell r="H2960">
            <v>4222.0268815301279</v>
          </cell>
          <cell r="I2960">
            <v>10783.9</v>
          </cell>
        </row>
        <row r="2961">
          <cell r="C2961" t="str">
            <v>Homeowners</v>
          </cell>
          <cell r="E2961">
            <v>42631</v>
          </cell>
          <cell r="F2961">
            <v>42820</v>
          </cell>
          <cell r="G2961" t="str">
            <v>NA</v>
          </cell>
          <cell r="H2961">
            <v>56201.060302816346</v>
          </cell>
          <cell r="I2961" t="str">
            <v>NA</v>
          </cell>
        </row>
        <row r="2962">
          <cell r="C2962" t="str">
            <v>Homeowners</v>
          </cell>
          <cell r="E2962">
            <v>42620</v>
          </cell>
          <cell r="F2962">
            <v>42835</v>
          </cell>
          <cell r="G2962" t="str">
            <v>NA</v>
          </cell>
          <cell r="H2962">
            <v>15140.910412092169</v>
          </cell>
          <cell r="I2962" t="str">
            <v>NA</v>
          </cell>
        </row>
        <row r="2963">
          <cell r="C2963" t="str">
            <v>Homeowners</v>
          </cell>
          <cell r="E2963">
            <v>42634</v>
          </cell>
          <cell r="F2963">
            <v>42651</v>
          </cell>
          <cell r="G2963">
            <v>42678</v>
          </cell>
          <cell r="H2963">
            <v>29352.175733131149</v>
          </cell>
          <cell r="I2963">
            <v>58704.35</v>
          </cell>
        </row>
        <row r="2964">
          <cell r="C2964" t="str">
            <v>Homeowners</v>
          </cell>
          <cell r="E2964">
            <v>42630</v>
          </cell>
          <cell r="F2964">
            <v>42682</v>
          </cell>
          <cell r="G2964">
            <v>43372</v>
          </cell>
          <cell r="H2964">
            <v>5219.6757128306726</v>
          </cell>
          <cell r="I2964">
            <v>0</v>
          </cell>
        </row>
        <row r="2965">
          <cell r="C2965" t="str">
            <v>Homeowners</v>
          </cell>
          <cell r="E2965">
            <v>42641</v>
          </cell>
          <cell r="F2965">
            <v>43318</v>
          </cell>
          <cell r="G2965">
            <v>43340</v>
          </cell>
          <cell r="H2965">
            <v>86147.946019990748</v>
          </cell>
          <cell r="I2965">
            <v>225748.76</v>
          </cell>
        </row>
        <row r="2966">
          <cell r="C2966" t="str">
            <v>Homeowners</v>
          </cell>
          <cell r="E2966">
            <v>42625</v>
          </cell>
          <cell r="F2966">
            <v>42641</v>
          </cell>
          <cell r="G2966">
            <v>43121</v>
          </cell>
          <cell r="H2966">
            <v>13648.057221115534</v>
          </cell>
          <cell r="I2966">
            <v>42595.99</v>
          </cell>
        </row>
        <row r="2967">
          <cell r="C2967" t="str">
            <v>Homeowners</v>
          </cell>
          <cell r="E2967">
            <v>42621</v>
          </cell>
          <cell r="F2967">
            <v>42669</v>
          </cell>
          <cell r="G2967">
            <v>42760</v>
          </cell>
          <cell r="H2967">
            <v>57786.933998438508</v>
          </cell>
          <cell r="I2967">
            <v>136544.4</v>
          </cell>
        </row>
        <row r="2968">
          <cell r="C2968" t="str">
            <v>Homeowners</v>
          </cell>
          <cell r="E2968">
            <v>42627</v>
          </cell>
          <cell r="F2968">
            <v>42820</v>
          </cell>
          <cell r="G2968">
            <v>43257</v>
          </cell>
          <cell r="H2968">
            <v>18757.22602741497</v>
          </cell>
          <cell r="I2968">
            <v>53821.61</v>
          </cell>
        </row>
        <row r="2969">
          <cell r="C2969" t="str">
            <v>Homeowners</v>
          </cell>
          <cell r="E2969">
            <v>42634</v>
          </cell>
          <cell r="F2969">
            <v>42715</v>
          </cell>
          <cell r="G2969">
            <v>42817</v>
          </cell>
          <cell r="H2969">
            <v>10159.400439842027</v>
          </cell>
          <cell r="I2969">
            <v>25353.69</v>
          </cell>
        </row>
        <row r="2970">
          <cell r="C2970" t="str">
            <v>Homeowners</v>
          </cell>
          <cell r="E2970">
            <v>42639</v>
          </cell>
          <cell r="F2970">
            <v>42745</v>
          </cell>
          <cell r="G2970">
            <v>43211</v>
          </cell>
          <cell r="H2970">
            <v>13888.533947834158</v>
          </cell>
          <cell r="I2970">
            <v>0</v>
          </cell>
        </row>
        <row r="2971">
          <cell r="C2971" t="str">
            <v>Homeowners</v>
          </cell>
          <cell r="E2971">
            <v>42641</v>
          </cell>
          <cell r="F2971">
            <v>42658</v>
          </cell>
          <cell r="G2971">
            <v>43071</v>
          </cell>
          <cell r="H2971">
            <v>6303.4724388935201</v>
          </cell>
          <cell r="I2971">
            <v>0</v>
          </cell>
        </row>
        <row r="2972">
          <cell r="C2972" t="str">
            <v>Homeowners</v>
          </cell>
          <cell r="E2972">
            <v>42623</v>
          </cell>
          <cell r="F2972">
            <v>42845</v>
          </cell>
          <cell r="G2972">
            <v>43002</v>
          </cell>
          <cell r="H2972">
            <v>20229.285684135048</v>
          </cell>
          <cell r="I2972">
            <v>54722.44</v>
          </cell>
        </row>
        <row r="2973">
          <cell r="C2973" t="str">
            <v>Homeowners</v>
          </cell>
          <cell r="E2973">
            <v>42616</v>
          </cell>
          <cell r="F2973">
            <v>42788</v>
          </cell>
          <cell r="G2973">
            <v>42872</v>
          </cell>
          <cell r="H2973">
            <v>37972.268267137559</v>
          </cell>
          <cell r="I2973">
            <v>89048.2</v>
          </cell>
        </row>
        <row r="2974">
          <cell r="C2974" t="str">
            <v>Homeowners</v>
          </cell>
          <cell r="E2974">
            <v>42634</v>
          </cell>
          <cell r="F2974">
            <v>43089</v>
          </cell>
          <cell r="G2974">
            <v>43747</v>
          </cell>
          <cell r="H2974">
            <v>51360.393788045047</v>
          </cell>
          <cell r="I2974">
            <v>160275.41</v>
          </cell>
        </row>
        <row r="2975">
          <cell r="C2975" t="str">
            <v>Homeowners</v>
          </cell>
          <cell r="E2975">
            <v>42640</v>
          </cell>
          <cell r="F2975">
            <v>42652</v>
          </cell>
          <cell r="G2975">
            <v>43446</v>
          </cell>
          <cell r="H2975">
            <v>24732.719213260843</v>
          </cell>
          <cell r="I2975">
            <v>61724.13</v>
          </cell>
        </row>
        <row r="2976">
          <cell r="C2976" t="str">
            <v>Homeowners</v>
          </cell>
          <cell r="E2976">
            <v>42619</v>
          </cell>
          <cell r="F2976">
            <v>42808</v>
          </cell>
          <cell r="G2976">
            <v>42980</v>
          </cell>
          <cell r="H2976">
            <v>29331.1580724126</v>
          </cell>
          <cell r="I2976">
            <v>65284.76</v>
          </cell>
        </row>
        <row r="2977">
          <cell r="C2977" t="str">
            <v>Homeowners</v>
          </cell>
          <cell r="E2977">
            <v>42628</v>
          </cell>
          <cell r="F2977">
            <v>42701</v>
          </cell>
          <cell r="G2977">
            <v>42793</v>
          </cell>
          <cell r="H2977">
            <v>11036.648800193381</v>
          </cell>
          <cell r="I2977">
            <v>28624.51</v>
          </cell>
        </row>
        <row r="2978">
          <cell r="C2978" t="str">
            <v>Homeowners</v>
          </cell>
          <cell r="E2978">
            <v>42629</v>
          </cell>
          <cell r="F2978">
            <v>42714</v>
          </cell>
          <cell r="G2978">
            <v>42832</v>
          </cell>
          <cell r="H2978">
            <v>1339.2230486694746</v>
          </cell>
          <cell r="I2978">
            <v>3147.81</v>
          </cell>
        </row>
        <row r="2979">
          <cell r="C2979" t="str">
            <v>Homeowners</v>
          </cell>
          <cell r="E2979">
            <v>42619</v>
          </cell>
          <cell r="F2979">
            <v>43348</v>
          </cell>
          <cell r="G2979">
            <v>43434</v>
          </cell>
          <cell r="H2979">
            <v>15741.086930459098</v>
          </cell>
          <cell r="I2979">
            <v>55029.33</v>
          </cell>
        </row>
        <row r="2980">
          <cell r="C2980" t="str">
            <v>Homeowners</v>
          </cell>
          <cell r="E2980">
            <v>42634</v>
          </cell>
          <cell r="F2980">
            <v>42649</v>
          </cell>
          <cell r="G2980">
            <v>42750</v>
          </cell>
          <cell r="H2980">
            <v>10210.495235227101</v>
          </cell>
          <cell r="I2980">
            <v>25984.18</v>
          </cell>
        </row>
        <row r="2981">
          <cell r="C2981" t="str">
            <v>Homeowners</v>
          </cell>
          <cell r="E2981">
            <v>42622</v>
          </cell>
          <cell r="F2981">
            <v>42637</v>
          </cell>
          <cell r="G2981">
            <v>42875</v>
          </cell>
          <cell r="H2981">
            <v>46363.596834217286</v>
          </cell>
          <cell r="I2981">
            <v>121468.17</v>
          </cell>
        </row>
        <row r="2982">
          <cell r="C2982" t="str">
            <v>Homeowners</v>
          </cell>
          <cell r="E2982">
            <v>42629</v>
          </cell>
          <cell r="F2982">
            <v>42704</v>
          </cell>
          <cell r="G2982">
            <v>42912</v>
          </cell>
          <cell r="H2982">
            <v>51760.070079488003</v>
          </cell>
          <cell r="I2982">
            <v>135982.09</v>
          </cell>
        </row>
        <row r="2983">
          <cell r="C2983" t="str">
            <v>Homeowners</v>
          </cell>
          <cell r="E2983">
            <v>42629</v>
          </cell>
          <cell r="F2983">
            <v>42664</v>
          </cell>
          <cell r="G2983">
            <v>43031</v>
          </cell>
          <cell r="H2983">
            <v>14425.259719268695</v>
          </cell>
          <cell r="I2983">
            <v>36725.94</v>
          </cell>
        </row>
        <row r="2984">
          <cell r="C2984" t="str">
            <v>Homeowners</v>
          </cell>
          <cell r="E2984">
            <v>42632</v>
          </cell>
          <cell r="F2984">
            <v>42708</v>
          </cell>
          <cell r="G2984">
            <v>43331</v>
          </cell>
          <cell r="H2984">
            <v>6411.4609103811435</v>
          </cell>
          <cell r="I2984">
            <v>0</v>
          </cell>
        </row>
        <row r="2985">
          <cell r="C2985" t="str">
            <v>Homeowners</v>
          </cell>
          <cell r="E2985">
            <v>42634</v>
          </cell>
          <cell r="F2985">
            <v>42647</v>
          </cell>
          <cell r="G2985">
            <v>42819</v>
          </cell>
          <cell r="H2985">
            <v>24065.567072732727</v>
          </cell>
          <cell r="I2985">
            <v>61841.98</v>
          </cell>
        </row>
        <row r="2986">
          <cell r="C2986" t="str">
            <v>Homeowners</v>
          </cell>
          <cell r="E2986">
            <v>42634</v>
          </cell>
          <cell r="F2986">
            <v>43236</v>
          </cell>
          <cell r="G2986" t="str">
            <v>NA</v>
          </cell>
          <cell r="H2986">
            <v>39655.282398941934</v>
          </cell>
          <cell r="I2986" t="str">
            <v>NA</v>
          </cell>
        </row>
        <row r="2987">
          <cell r="C2987" t="str">
            <v>Homeowners</v>
          </cell>
          <cell r="E2987">
            <v>42622</v>
          </cell>
          <cell r="F2987">
            <v>42648</v>
          </cell>
          <cell r="G2987">
            <v>42703</v>
          </cell>
          <cell r="H2987">
            <v>14448.6513160923</v>
          </cell>
          <cell r="I2987">
            <v>28897.3</v>
          </cell>
        </row>
        <row r="2988">
          <cell r="C2988" t="str">
            <v>Homeowners</v>
          </cell>
          <cell r="E2988">
            <v>42648</v>
          </cell>
          <cell r="F2988">
            <v>42803</v>
          </cell>
          <cell r="G2988">
            <v>43192</v>
          </cell>
          <cell r="H2988">
            <v>26253.025148704935</v>
          </cell>
          <cell r="I2988">
            <v>77160.539999999994</v>
          </cell>
        </row>
        <row r="2989">
          <cell r="C2989" t="str">
            <v>Homeowners</v>
          </cell>
          <cell r="E2989">
            <v>42646</v>
          </cell>
          <cell r="F2989">
            <v>43332</v>
          </cell>
          <cell r="G2989">
            <v>43353</v>
          </cell>
          <cell r="H2989">
            <v>79877.826150925772</v>
          </cell>
          <cell r="I2989">
            <v>0</v>
          </cell>
        </row>
        <row r="2990">
          <cell r="C2990" t="str">
            <v>Homeowners</v>
          </cell>
          <cell r="E2990">
            <v>42644</v>
          </cell>
          <cell r="F2990">
            <v>42734</v>
          </cell>
          <cell r="G2990">
            <v>42925</v>
          </cell>
          <cell r="H2990">
            <v>44447.328329232667</v>
          </cell>
          <cell r="I2990">
            <v>106257.03</v>
          </cell>
        </row>
        <row r="2991">
          <cell r="C2991" t="str">
            <v>Homeowners</v>
          </cell>
          <cell r="E2991">
            <v>42645</v>
          </cell>
          <cell r="F2991">
            <v>42715</v>
          </cell>
          <cell r="G2991">
            <v>43709</v>
          </cell>
          <cell r="H2991">
            <v>17551.578393802072</v>
          </cell>
          <cell r="I2991">
            <v>102272.16</v>
          </cell>
        </row>
        <row r="2992">
          <cell r="C2992" t="str">
            <v>Homeowners</v>
          </cell>
          <cell r="E2992">
            <v>42661</v>
          </cell>
          <cell r="F2992">
            <v>43206</v>
          </cell>
          <cell r="G2992">
            <v>44008</v>
          </cell>
          <cell r="H2992">
            <v>11217.71980182128</v>
          </cell>
          <cell r="I2992">
            <v>46815.69</v>
          </cell>
        </row>
        <row r="2993">
          <cell r="C2993" t="str">
            <v>Homeowners</v>
          </cell>
          <cell r="E2993">
            <v>42666</v>
          </cell>
          <cell r="F2993">
            <v>42807</v>
          </cell>
          <cell r="G2993">
            <v>43079</v>
          </cell>
          <cell r="H2993">
            <v>24173.117746045038</v>
          </cell>
          <cell r="I2993">
            <v>59822.65</v>
          </cell>
        </row>
        <row r="2994">
          <cell r="C2994" t="str">
            <v>Homeowners</v>
          </cell>
          <cell r="E2994">
            <v>42670</v>
          </cell>
          <cell r="F2994">
            <v>42691</v>
          </cell>
          <cell r="G2994">
            <v>44179</v>
          </cell>
          <cell r="H2994">
            <v>6341.1720012888209</v>
          </cell>
          <cell r="I2994">
            <v>17806.189999999999</v>
          </cell>
        </row>
        <row r="2995">
          <cell r="C2995" t="str">
            <v>Homeowners</v>
          </cell>
          <cell r="E2995">
            <v>42660</v>
          </cell>
          <cell r="F2995">
            <v>42698</v>
          </cell>
          <cell r="G2995">
            <v>43429</v>
          </cell>
          <cell r="H2995">
            <v>6219.2841186658361</v>
          </cell>
          <cell r="I2995">
            <v>15786.66</v>
          </cell>
        </row>
        <row r="2996">
          <cell r="C2996" t="str">
            <v>Homeowners</v>
          </cell>
          <cell r="E2996">
            <v>42673</v>
          </cell>
          <cell r="F2996">
            <v>42691</v>
          </cell>
          <cell r="G2996">
            <v>42999</v>
          </cell>
          <cell r="H2996">
            <v>5026.5743149175041</v>
          </cell>
          <cell r="I2996">
            <v>12258.19</v>
          </cell>
        </row>
        <row r="2997">
          <cell r="C2997" t="str">
            <v>Homeowners</v>
          </cell>
          <cell r="E2997">
            <v>42674</v>
          </cell>
          <cell r="F2997">
            <v>42708</v>
          </cell>
          <cell r="G2997">
            <v>43078</v>
          </cell>
          <cell r="H2997">
            <v>56668.868981770269</v>
          </cell>
          <cell r="I2997">
            <v>152656.51999999999</v>
          </cell>
        </row>
        <row r="2998">
          <cell r="C2998" t="str">
            <v>Homeowners</v>
          </cell>
          <cell r="E2998">
            <v>42648</v>
          </cell>
          <cell r="F2998">
            <v>42677</v>
          </cell>
          <cell r="G2998">
            <v>43335</v>
          </cell>
          <cell r="H2998">
            <v>9098.6358251851198</v>
          </cell>
          <cell r="I2998">
            <v>0</v>
          </cell>
        </row>
        <row r="2999">
          <cell r="C2999" t="str">
            <v>Homeowners</v>
          </cell>
          <cell r="E2999">
            <v>42660</v>
          </cell>
          <cell r="F2999">
            <v>43020</v>
          </cell>
          <cell r="G2999" t="str">
            <v>NA</v>
          </cell>
          <cell r="H2999">
            <v>107949.66158953839</v>
          </cell>
          <cell r="I2999" t="str">
            <v>NA</v>
          </cell>
        </row>
        <row r="3000">
          <cell r="C3000" t="str">
            <v>Homeowners</v>
          </cell>
          <cell r="E3000">
            <v>42657</v>
          </cell>
          <cell r="F3000">
            <v>42693</v>
          </cell>
          <cell r="G3000">
            <v>43079</v>
          </cell>
          <cell r="H3000">
            <v>11776.148016415575</v>
          </cell>
          <cell r="I3000">
            <v>33834.93</v>
          </cell>
        </row>
        <row r="3001">
          <cell r="C3001" t="str">
            <v>Homeowners</v>
          </cell>
          <cell r="E3001">
            <v>42662</v>
          </cell>
          <cell r="F3001">
            <v>43073</v>
          </cell>
          <cell r="G3001">
            <v>43302</v>
          </cell>
          <cell r="H3001">
            <v>16922.117989974384</v>
          </cell>
          <cell r="I3001">
            <v>0</v>
          </cell>
        </row>
        <row r="3002">
          <cell r="C3002" t="str">
            <v>Homeowners</v>
          </cell>
          <cell r="E3002">
            <v>42661</v>
          </cell>
          <cell r="F3002">
            <v>42905</v>
          </cell>
          <cell r="G3002">
            <v>42914</v>
          </cell>
          <cell r="H3002">
            <v>27905.172657210249</v>
          </cell>
          <cell r="I3002">
            <v>72122.52</v>
          </cell>
        </row>
        <row r="3003">
          <cell r="C3003" t="str">
            <v>Homeowners</v>
          </cell>
          <cell r="E3003">
            <v>42662</v>
          </cell>
          <cell r="F3003">
            <v>42790</v>
          </cell>
          <cell r="G3003">
            <v>43248</v>
          </cell>
          <cell r="H3003">
            <v>7824.2768306822809</v>
          </cell>
          <cell r="I3003">
            <v>21529.83</v>
          </cell>
        </row>
        <row r="3004">
          <cell r="C3004" t="str">
            <v>Homeowners</v>
          </cell>
          <cell r="E3004">
            <v>42669</v>
          </cell>
          <cell r="F3004">
            <v>42744</v>
          </cell>
          <cell r="G3004">
            <v>42822</v>
          </cell>
          <cell r="H3004">
            <v>48250.869979577394</v>
          </cell>
          <cell r="I3004">
            <v>149136.67000000001</v>
          </cell>
        </row>
        <row r="3005">
          <cell r="C3005" t="str">
            <v>Homeowners</v>
          </cell>
          <cell r="E3005">
            <v>42665</v>
          </cell>
          <cell r="F3005">
            <v>42917</v>
          </cell>
          <cell r="G3005">
            <v>43138</v>
          </cell>
          <cell r="H3005">
            <v>13150.795917053763</v>
          </cell>
          <cell r="I3005">
            <v>35693.879999999997</v>
          </cell>
        </row>
        <row r="3006">
          <cell r="C3006" t="str">
            <v>Homeowners</v>
          </cell>
          <cell r="E3006">
            <v>42674</v>
          </cell>
          <cell r="F3006">
            <v>42780</v>
          </cell>
          <cell r="G3006">
            <v>43057</v>
          </cell>
          <cell r="H3006">
            <v>5808.7447004610785</v>
          </cell>
          <cell r="I3006">
            <v>15872.07</v>
          </cell>
        </row>
        <row r="3007">
          <cell r="C3007" t="str">
            <v>Homeowners</v>
          </cell>
          <cell r="E3007">
            <v>42652</v>
          </cell>
          <cell r="F3007">
            <v>42784</v>
          </cell>
          <cell r="G3007">
            <v>42939</v>
          </cell>
          <cell r="H3007">
            <v>84580.073218749938</v>
          </cell>
          <cell r="I3007">
            <v>220411.22</v>
          </cell>
        </row>
        <row r="3008">
          <cell r="C3008" t="str">
            <v>Homeowners</v>
          </cell>
          <cell r="E3008">
            <v>42669</v>
          </cell>
          <cell r="F3008">
            <v>43309</v>
          </cell>
          <cell r="G3008">
            <v>43997</v>
          </cell>
          <cell r="H3008">
            <v>3425.5340054482986</v>
          </cell>
          <cell r="I3008">
            <v>8937.2900000000009</v>
          </cell>
        </row>
        <row r="3009">
          <cell r="C3009" t="str">
            <v>Homeowners</v>
          </cell>
          <cell r="E3009">
            <v>42652</v>
          </cell>
          <cell r="F3009">
            <v>42984</v>
          </cell>
          <cell r="G3009">
            <v>43155</v>
          </cell>
          <cell r="H3009">
            <v>10089.944674345184</v>
          </cell>
          <cell r="I3009">
            <v>27820.07</v>
          </cell>
        </row>
        <row r="3010">
          <cell r="C3010" t="str">
            <v>Homeowners</v>
          </cell>
          <cell r="E3010">
            <v>42645</v>
          </cell>
          <cell r="F3010">
            <v>43092</v>
          </cell>
          <cell r="G3010">
            <v>43860</v>
          </cell>
          <cell r="H3010">
            <v>9344.674794303166</v>
          </cell>
          <cell r="I3010">
            <v>38774.79</v>
          </cell>
        </row>
        <row r="3011">
          <cell r="C3011" t="str">
            <v>Homeowners</v>
          </cell>
          <cell r="E3011">
            <v>42667</v>
          </cell>
          <cell r="F3011">
            <v>42705</v>
          </cell>
          <cell r="G3011">
            <v>43460</v>
          </cell>
          <cell r="H3011">
            <v>7116.4197681503983</v>
          </cell>
          <cell r="I3011">
            <v>22126</v>
          </cell>
        </row>
        <row r="3012">
          <cell r="C3012" t="str">
            <v>Homeowners</v>
          </cell>
          <cell r="E3012">
            <v>42666</v>
          </cell>
          <cell r="F3012">
            <v>42703</v>
          </cell>
          <cell r="G3012">
            <v>43234</v>
          </cell>
          <cell r="H3012">
            <v>92361.702401000541</v>
          </cell>
          <cell r="I3012">
            <v>248256.36</v>
          </cell>
        </row>
        <row r="3013">
          <cell r="C3013" t="str">
            <v>Homeowners</v>
          </cell>
          <cell r="E3013">
            <v>42649</v>
          </cell>
          <cell r="F3013">
            <v>42667</v>
          </cell>
          <cell r="G3013">
            <v>43194</v>
          </cell>
          <cell r="H3013">
            <v>6443.9323003428281</v>
          </cell>
          <cell r="I3013">
            <v>16779.48</v>
          </cell>
        </row>
        <row r="3014">
          <cell r="C3014" t="str">
            <v>Homeowners</v>
          </cell>
          <cell r="E3014">
            <v>42669</v>
          </cell>
          <cell r="F3014">
            <v>42907</v>
          </cell>
          <cell r="G3014">
            <v>42911</v>
          </cell>
          <cell r="H3014">
            <v>1315.4706202578459</v>
          </cell>
          <cell r="I3014">
            <v>3483.41</v>
          </cell>
        </row>
        <row r="3015">
          <cell r="C3015" t="str">
            <v>Homeowners</v>
          </cell>
          <cell r="E3015">
            <v>42657</v>
          </cell>
          <cell r="F3015">
            <v>42919</v>
          </cell>
          <cell r="G3015">
            <v>43731</v>
          </cell>
          <cell r="H3015">
            <v>20935.266216615652</v>
          </cell>
          <cell r="I3015">
            <v>106398.69</v>
          </cell>
        </row>
        <row r="3016">
          <cell r="C3016" t="str">
            <v>Homeowners</v>
          </cell>
          <cell r="E3016">
            <v>42672</v>
          </cell>
          <cell r="F3016">
            <v>42714</v>
          </cell>
          <cell r="G3016">
            <v>43005</v>
          </cell>
          <cell r="H3016">
            <v>42226.971502298104</v>
          </cell>
          <cell r="I3016">
            <v>112639.4</v>
          </cell>
        </row>
        <row r="3017">
          <cell r="C3017" t="str">
            <v>Homeowners</v>
          </cell>
          <cell r="E3017">
            <v>42658</v>
          </cell>
          <cell r="F3017">
            <v>42748</v>
          </cell>
          <cell r="G3017">
            <v>42755</v>
          </cell>
          <cell r="H3017">
            <v>2385.6388003433053</v>
          </cell>
          <cell r="I3017">
            <v>6375.2</v>
          </cell>
        </row>
        <row r="3018">
          <cell r="C3018" t="str">
            <v>Homeowners</v>
          </cell>
          <cell r="E3018">
            <v>42670</v>
          </cell>
          <cell r="F3018">
            <v>42925</v>
          </cell>
          <cell r="G3018">
            <v>43156</v>
          </cell>
          <cell r="H3018">
            <v>46525.66729106327</v>
          </cell>
          <cell r="I3018">
            <v>0</v>
          </cell>
        </row>
        <row r="3019">
          <cell r="C3019" t="str">
            <v>Homeowners</v>
          </cell>
          <cell r="E3019">
            <v>42653</v>
          </cell>
          <cell r="F3019">
            <v>42825</v>
          </cell>
          <cell r="G3019">
            <v>42927</v>
          </cell>
          <cell r="H3019">
            <v>18206.867935393464</v>
          </cell>
          <cell r="I3019">
            <v>45731.8</v>
          </cell>
        </row>
        <row r="3020">
          <cell r="C3020" t="str">
            <v>Homeowners</v>
          </cell>
          <cell r="E3020">
            <v>42655</v>
          </cell>
          <cell r="F3020">
            <v>42670</v>
          </cell>
          <cell r="G3020">
            <v>42798</v>
          </cell>
          <cell r="H3020">
            <v>3404.8361436335526</v>
          </cell>
          <cell r="I3020">
            <v>10075.370000000001</v>
          </cell>
        </row>
        <row r="3021">
          <cell r="C3021" t="str">
            <v>Homeowners</v>
          </cell>
          <cell r="E3021">
            <v>42665</v>
          </cell>
          <cell r="F3021">
            <v>42736</v>
          </cell>
          <cell r="G3021">
            <v>43052</v>
          </cell>
          <cell r="H3021">
            <v>37450.024478728898</v>
          </cell>
          <cell r="I3021">
            <v>91979.41</v>
          </cell>
        </row>
        <row r="3022">
          <cell r="C3022" t="str">
            <v>Homeowners</v>
          </cell>
          <cell r="E3022">
            <v>42656</v>
          </cell>
          <cell r="F3022">
            <v>43122</v>
          </cell>
          <cell r="G3022">
            <v>43224</v>
          </cell>
          <cell r="H3022">
            <v>43304.968983896513</v>
          </cell>
          <cell r="I3022">
            <v>136000.01999999999</v>
          </cell>
        </row>
        <row r="3023">
          <cell r="C3023" t="str">
            <v>Homeowners</v>
          </cell>
          <cell r="E3023">
            <v>42649</v>
          </cell>
          <cell r="F3023">
            <v>42650</v>
          </cell>
          <cell r="G3023">
            <v>42740</v>
          </cell>
          <cell r="H3023">
            <v>262.72875778768872</v>
          </cell>
          <cell r="I3023">
            <v>684.7</v>
          </cell>
        </row>
        <row r="3024">
          <cell r="C3024" t="str">
            <v>Homeowners</v>
          </cell>
          <cell r="E3024">
            <v>42669</v>
          </cell>
          <cell r="F3024">
            <v>42781</v>
          </cell>
          <cell r="G3024">
            <v>43791</v>
          </cell>
          <cell r="H3024">
            <v>50819.130346465114</v>
          </cell>
          <cell r="I3024">
            <v>174437.92</v>
          </cell>
        </row>
        <row r="3025">
          <cell r="C3025" t="str">
            <v>Homeowners</v>
          </cell>
          <cell r="E3025">
            <v>42669</v>
          </cell>
          <cell r="F3025">
            <v>42820</v>
          </cell>
          <cell r="G3025">
            <v>43072</v>
          </cell>
          <cell r="H3025">
            <v>175741.41283314917</v>
          </cell>
          <cell r="I3025">
            <v>429777.61</v>
          </cell>
        </row>
        <row r="3026">
          <cell r="C3026" t="str">
            <v>Homeowners</v>
          </cell>
          <cell r="E3026">
            <v>42650</v>
          </cell>
          <cell r="F3026">
            <v>43400</v>
          </cell>
          <cell r="G3026" t="str">
            <v>NA</v>
          </cell>
          <cell r="H3026">
            <v>13528.34076697403</v>
          </cell>
          <cell r="I3026" t="str">
            <v>NA</v>
          </cell>
        </row>
        <row r="3027">
          <cell r="C3027" t="str">
            <v>Homeowners</v>
          </cell>
          <cell r="E3027">
            <v>42664</v>
          </cell>
          <cell r="F3027">
            <v>42768</v>
          </cell>
          <cell r="G3027">
            <v>42925</v>
          </cell>
          <cell r="H3027">
            <v>39741.523734652197</v>
          </cell>
          <cell r="I3027">
            <v>116865.06</v>
          </cell>
        </row>
        <row r="3028">
          <cell r="C3028" t="str">
            <v>Homeowners</v>
          </cell>
          <cell r="E3028">
            <v>42672</v>
          </cell>
          <cell r="F3028">
            <v>42784</v>
          </cell>
          <cell r="G3028">
            <v>43504</v>
          </cell>
          <cell r="H3028">
            <v>6224.7684999561443</v>
          </cell>
          <cell r="I3028">
            <v>15280.66</v>
          </cell>
        </row>
        <row r="3029">
          <cell r="C3029" t="str">
            <v>Homeowners</v>
          </cell>
          <cell r="E3029">
            <v>42651</v>
          </cell>
          <cell r="F3029">
            <v>42809</v>
          </cell>
          <cell r="G3029">
            <v>43371</v>
          </cell>
          <cell r="H3029">
            <v>99041.171293601452</v>
          </cell>
          <cell r="I3029">
            <v>263087.87</v>
          </cell>
        </row>
        <row r="3030">
          <cell r="C3030" t="str">
            <v>Homeowners</v>
          </cell>
          <cell r="E3030">
            <v>42647</v>
          </cell>
          <cell r="F3030">
            <v>42698</v>
          </cell>
          <cell r="G3030">
            <v>42768</v>
          </cell>
          <cell r="H3030">
            <v>50223.42081532599</v>
          </cell>
          <cell r="I3030">
            <v>146769.46</v>
          </cell>
        </row>
        <row r="3031">
          <cell r="C3031" t="str">
            <v>Homeowners</v>
          </cell>
          <cell r="E3031">
            <v>42661</v>
          </cell>
          <cell r="F3031">
            <v>42768</v>
          </cell>
          <cell r="G3031">
            <v>43050</v>
          </cell>
          <cell r="H3031">
            <v>9548.2441540949785</v>
          </cell>
          <cell r="I3031">
            <v>0</v>
          </cell>
        </row>
        <row r="3032">
          <cell r="C3032" t="str">
            <v>Homeowners</v>
          </cell>
          <cell r="E3032">
            <v>42662</v>
          </cell>
          <cell r="F3032">
            <v>42740</v>
          </cell>
          <cell r="G3032">
            <v>43437</v>
          </cell>
          <cell r="H3032">
            <v>9307.8345764082296</v>
          </cell>
          <cell r="I3032">
            <v>23683.39</v>
          </cell>
        </row>
        <row r="3033">
          <cell r="C3033" t="str">
            <v>Homeowners</v>
          </cell>
          <cell r="E3033">
            <v>42700</v>
          </cell>
          <cell r="F3033">
            <v>43198</v>
          </cell>
          <cell r="G3033">
            <v>43894</v>
          </cell>
          <cell r="H3033">
            <v>3204.5565892101604</v>
          </cell>
          <cell r="I3033">
            <v>0</v>
          </cell>
        </row>
        <row r="3034">
          <cell r="C3034" t="str">
            <v>Homeowners</v>
          </cell>
          <cell r="E3034">
            <v>42684</v>
          </cell>
          <cell r="F3034">
            <v>43135</v>
          </cell>
          <cell r="G3034">
            <v>43529</v>
          </cell>
          <cell r="H3034">
            <v>8781.61221834963</v>
          </cell>
          <cell r="I3034">
            <v>34461.21</v>
          </cell>
        </row>
        <row r="3035">
          <cell r="C3035" t="str">
            <v>Homeowners</v>
          </cell>
          <cell r="E3035">
            <v>42688</v>
          </cell>
          <cell r="F3035">
            <v>42759</v>
          </cell>
          <cell r="G3035">
            <v>42835</v>
          </cell>
          <cell r="H3035">
            <v>2305.0666659434532</v>
          </cell>
          <cell r="I3035">
            <v>5572.9</v>
          </cell>
        </row>
        <row r="3036">
          <cell r="C3036" t="str">
            <v>Homeowners</v>
          </cell>
          <cell r="E3036">
            <v>42698</v>
          </cell>
          <cell r="F3036">
            <v>42838</v>
          </cell>
          <cell r="G3036">
            <v>43020</v>
          </cell>
          <cell r="H3036">
            <v>76646.409548607975</v>
          </cell>
          <cell r="I3036">
            <v>206466.14</v>
          </cell>
        </row>
        <row r="3037">
          <cell r="C3037" t="str">
            <v>Homeowners</v>
          </cell>
          <cell r="E3037">
            <v>42695</v>
          </cell>
          <cell r="F3037">
            <v>42789</v>
          </cell>
          <cell r="G3037">
            <v>42958</v>
          </cell>
          <cell r="H3037">
            <v>1025.924483715308</v>
          </cell>
          <cell r="I3037">
            <v>3098.8</v>
          </cell>
        </row>
        <row r="3038">
          <cell r="C3038" t="str">
            <v>Homeowners</v>
          </cell>
          <cell r="E3038">
            <v>42693</v>
          </cell>
          <cell r="F3038">
            <v>42961</v>
          </cell>
          <cell r="G3038">
            <v>43236</v>
          </cell>
          <cell r="H3038">
            <v>40091.248574177203</v>
          </cell>
          <cell r="I3038">
            <v>120144.68</v>
          </cell>
        </row>
        <row r="3039">
          <cell r="C3039" t="str">
            <v>Homeowners</v>
          </cell>
          <cell r="E3039">
            <v>42676</v>
          </cell>
          <cell r="F3039">
            <v>42904</v>
          </cell>
          <cell r="G3039">
            <v>43009</v>
          </cell>
          <cell r="H3039">
            <v>63766.764408032308</v>
          </cell>
          <cell r="I3039">
            <v>146132.38</v>
          </cell>
        </row>
        <row r="3040">
          <cell r="C3040" t="str">
            <v>Homeowners</v>
          </cell>
          <cell r="E3040">
            <v>42699</v>
          </cell>
          <cell r="F3040">
            <v>42881</v>
          </cell>
          <cell r="G3040">
            <v>42967</v>
          </cell>
          <cell r="H3040">
            <v>78128.356574432444</v>
          </cell>
          <cell r="I3040">
            <v>206776.04</v>
          </cell>
        </row>
        <row r="3041">
          <cell r="C3041" t="str">
            <v>Homeowners</v>
          </cell>
          <cell r="E3041">
            <v>42686</v>
          </cell>
          <cell r="F3041">
            <v>42836</v>
          </cell>
          <cell r="G3041">
            <v>43154</v>
          </cell>
          <cell r="H3041">
            <v>51027.411252309626</v>
          </cell>
          <cell r="I3041">
            <v>132308.04</v>
          </cell>
        </row>
        <row r="3042">
          <cell r="C3042" t="str">
            <v>Homeowners</v>
          </cell>
          <cell r="E3042">
            <v>42677</v>
          </cell>
          <cell r="F3042">
            <v>42797</v>
          </cell>
          <cell r="G3042">
            <v>42890</v>
          </cell>
          <cell r="H3042">
            <v>10193.610561277888</v>
          </cell>
          <cell r="I3042">
            <v>25783.94</v>
          </cell>
        </row>
        <row r="3043">
          <cell r="C3043" t="str">
            <v>Homeowners</v>
          </cell>
          <cell r="E3043">
            <v>42681</v>
          </cell>
          <cell r="F3043">
            <v>42855</v>
          </cell>
          <cell r="G3043">
            <v>43147</v>
          </cell>
          <cell r="H3043">
            <v>5028.0720227487582</v>
          </cell>
          <cell r="I3043">
            <v>14347.27</v>
          </cell>
        </row>
        <row r="3044">
          <cell r="C3044" t="str">
            <v>Homeowners</v>
          </cell>
          <cell r="E3044">
            <v>42681</v>
          </cell>
          <cell r="F3044">
            <v>42773</v>
          </cell>
          <cell r="G3044">
            <v>42964</v>
          </cell>
          <cell r="H3044">
            <v>36454.825810920825</v>
          </cell>
          <cell r="I3044">
            <v>95139.41</v>
          </cell>
        </row>
        <row r="3045">
          <cell r="C3045" t="str">
            <v>Homeowners</v>
          </cell>
          <cell r="E3045">
            <v>42684</v>
          </cell>
          <cell r="F3045">
            <v>42965</v>
          </cell>
          <cell r="G3045">
            <v>43129</v>
          </cell>
          <cell r="H3045">
            <v>14812.584444030166</v>
          </cell>
          <cell r="I3045">
            <v>42276.66</v>
          </cell>
        </row>
        <row r="3046">
          <cell r="C3046" t="str">
            <v>Homeowners</v>
          </cell>
          <cell r="E3046">
            <v>42692</v>
          </cell>
          <cell r="F3046">
            <v>42709</v>
          </cell>
          <cell r="G3046">
            <v>43221</v>
          </cell>
          <cell r="H3046">
            <v>66458.684892534729</v>
          </cell>
          <cell r="I3046">
            <v>0</v>
          </cell>
        </row>
        <row r="3047">
          <cell r="C3047" t="str">
            <v>Homeowners</v>
          </cell>
          <cell r="E3047">
            <v>42697</v>
          </cell>
          <cell r="F3047">
            <v>42707</v>
          </cell>
          <cell r="G3047">
            <v>43949</v>
          </cell>
          <cell r="H3047">
            <v>6819.0251001715205</v>
          </cell>
          <cell r="I3047">
            <v>33400.03</v>
          </cell>
        </row>
        <row r="3048">
          <cell r="C3048" t="str">
            <v>Homeowners</v>
          </cell>
          <cell r="E3048">
            <v>42688</v>
          </cell>
          <cell r="F3048">
            <v>43120</v>
          </cell>
          <cell r="G3048">
            <v>43196</v>
          </cell>
          <cell r="H3048">
            <v>29123.169518840114</v>
          </cell>
          <cell r="I3048">
            <v>0</v>
          </cell>
        </row>
        <row r="3049">
          <cell r="C3049" t="str">
            <v>Homeowners</v>
          </cell>
          <cell r="E3049">
            <v>42690</v>
          </cell>
          <cell r="F3049">
            <v>43229</v>
          </cell>
          <cell r="G3049">
            <v>43472</v>
          </cell>
          <cell r="H3049">
            <v>4911.6761101323964</v>
          </cell>
          <cell r="I3049">
            <v>17280.52</v>
          </cell>
        </row>
        <row r="3050">
          <cell r="C3050" t="str">
            <v>Homeowners</v>
          </cell>
          <cell r="E3050">
            <v>42684</v>
          </cell>
          <cell r="F3050">
            <v>42887</v>
          </cell>
          <cell r="G3050">
            <v>43490</v>
          </cell>
          <cell r="H3050">
            <v>57104.195744839373</v>
          </cell>
          <cell r="I3050">
            <v>247044.18</v>
          </cell>
        </row>
        <row r="3051">
          <cell r="C3051" t="str">
            <v>Homeowners</v>
          </cell>
          <cell r="E3051">
            <v>42678</v>
          </cell>
          <cell r="F3051">
            <v>42846</v>
          </cell>
          <cell r="G3051">
            <v>42885</v>
          </cell>
          <cell r="H3051">
            <v>5330.2545713394411</v>
          </cell>
          <cell r="I3051">
            <v>13033.95</v>
          </cell>
        </row>
        <row r="3052">
          <cell r="C3052" t="str">
            <v>Homeowners</v>
          </cell>
          <cell r="E3052">
            <v>42691</v>
          </cell>
          <cell r="F3052">
            <v>42833</v>
          </cell>
          <cell r="G3052">
            <v>43135</v>
          </cell>
          <cell r="H3052">
            <v>105897.83634661039</v>
          </cell>
          <cell r="I3052">
            <v>275305.51</v>
          </cell>
        </row>
        <row r="3053">
          <cell r="C3053" t="str">
            <v>Homeowners</v>
          </cell>
          <cell r="E3053">
            <v>42682</v>
          </cell>
          <cell r="F3053">
            <v>42792</v>
          </cell>
          <cell r="G3053">
            <v>42960</v>
          </cell>
          <cell r="H3053">
            <v>27410.126909585266</v>
          </cell>
          <cell r="I3053">
            <v>63825.58</v>
          </cell>
        </row>
        <row r="3054">
          <cell r="C3054" t="str">
            <v>Homeowners</v>
          </cell>
          <cell r="E3054">
            <v>42691</v>
          </cell>
          <cell r="F3054">
            <v>42730</v>
          </cell>
          <cell r="G3054">
            <v>42775</v>
          </cell>
          <cell r="H3054">
            <v>46192.246293823737</v>
          </cell>
          <cell r="I3054">
            <v>121981.51</v>
          </cell>
        </row>
        <row r="3055">
          <cell r="C3055" t="str">
            <v>Homeowners</v>
          </cell>
          <cell r="E3055">
            <v>42703</v>
          </cell>
          <cell r="F3055">
            <v>42929</v>
          </cell>
          <cell r="G3055">
            <v>43035</v>
          </cell>
          <cell r="H3055">
            <v>37921.415967796609</v>
          </cell>
          <cell r="I3055">
            <v>96712.73</v>
          </cell>
        </row>
        <row r="3056">
          <cell r="C3056" t="str">
            <v>Homeowners</v>
          </cell>
          <cell r="E3056">
            <v>42702</v>
          </cell>
          <cell r="F3056">
            <v>42977</v>
          </cell>
          <cell r="G3056">
            <v>43969</v>
          </cell>
          <cell r="H3056">
            <v>88955.877777243033</v>
          </cell>
          <cell r="I3056">
            <v>393239.13</v>
          </cell>
        </row>
        <row r="3057">
          <cell r="C3057" t="str">
            <v>Homeowners</v>
          </cell>
          <cell r="E3057">
            <v>42684</v>
          </cell>
          <cell r="F3057">
            <v>42868</v>
          </cell>
          <cell r="G3057">
            <v>42951</v>
          </cell>
          <cell r="H3057">
            <v>5333.9096060237389</v>
          </cell>
          <cell r="I3057">
            <v>12688.88</v>
          </cell>
        </row>
        <row r="3058">
          <cell r="C3058" t="str">
            <v>Homeowners</v>
          </cell>
          <cell r="E3058">
            <v>42692</v>
          </cell>
          <cell r="F3058">
            <v>42945</v>
          </cell>
          <cell r="G3058">
            <v>43263</v>
          </cell>
          <cell r="H3058">
            <v>19820.504478847251</v>
          </cell>
          <cell r="I3058">
            <v>61669.760000000002</v>
          </cell>
        </row>
        <row r="3059">
          <cell r="C3059" t="str">
            <v>Homeowners</v>
          </cell>
          <cell r="E3059">
            <v>42678</v>
          </cell>
          <cell r="F3059">
            <v>43238</v>
          </cell>
          <cell r="G3059">
            <v>43334</v>
          </cell>
          <cell r="H3059">
            <v>33269.443509310891</v>
          </cell>
          <cell r="I3059">
            <v>91402.77</v>
          </cell>
        </row>
        <row r="3060">
          <cell r="C3060" t="str">
            <v>Homeowners</v>
          </cell>
          <cell r="E3060">
            <v>42699</v>
          </cell>
          <cell r="F3060">
            <v>43208</v>
          </cell>
          <cell r="G3060">
            <v>43304</v>
          </cell>
          <cell r="H3060">
            <v>20866.661917343761</v>
          </cell>
          <cell r="I3060">
            <v>63346.559999999998</v>
          </cell>
        </row>
        <row r="3061">
          <cell r="C3061" t="str">
            <v>Homeowners</v>
          </cell>
          <cell r="E3061">
            <v>42702</v>
          </cell>
          <cell r="F3061">
            <v>42824</v>
          </cell>
          <cell r="G3061">
            <v>43006</v>
          </cell>
          <cell r="H3061">
            <v>3160.8964512958096</v>
          </cell>
          <cell r="I3061">
            <v>8711.27</v>
          </cell>
        </row>
        <row r="3062">
          <cell r="C3062" t="str">
            <v>Homeowners</v>
          </cell>
          <cell r="E3062">
            <v>42686</v>
          </cell>
          <cell r="F3062">
            <v>43143</v>
          </cell>
          <cell r="G3062">
            <v>43266</v>
          </cell>
          <cell r="H3062">
            <v>5516.5892060521164</v>
          </cell>
          <cell r="I3062">
            <v>13838.02</v>
          </cell>
        </row>
        <row r="3063">
          <cell r="C3063" t="str">
            <v>Homeowners</v>
          </cell>
          <cell r="E3063">
            <v>42690</v>
          </cell>
          <cell r="F3063">
            <v>42716</v>
          </cell>
          <cell r="G3063">
            <v>42720</v>
          </cell>
          <cell r="H3063">
            <v>12727.5745697405</v>
          </cell>
          <cell r="I3063">
            <v>25455.15</v>
          </cell>
        </row>
        <row r="3064">
          <cell r="C3064" t="str">
            <v>Homeowners</v>
          </cell>
          <cell r="E3064">
            <v>42682</v>
          </cell>
          <cell r="F3064">
            <v>42777</v>
          </cell>
          <cell r="G3064">
            <v>43303</v>
          </cell>
          <cell r="H3064">
            <v>44347.068911570561</v>
          </cell>
          <cell r="I3064">
            <v>121220.23</v>
          </cell>
        </row>
        <row r="3065">
          <cell r="C3065" t="str">
            <v>Homeowners</v>
          </cell>
          <cell r="E3065">
            <v>42703</v>
          </cell>
          <cell r="F3065">
            <v>43107</v>
          </cell>
          <cell r="G3065">
            <v>43598</v>
          </cell>
          <cell r="H3065">
            <v>19583.164185424317</v>
          </cell>
          <cell r="I3065">
            <v>62680.22</v>
          </cell>
        </row>
        <row r="3066">
          <cell r="C3066" t="str">
            <v>Homeowners</v>
          </cell>
          <cell r="E3066">
            <v>42696</v>
          </cell>
          <cell r="F3066">
            <v>42723</v>
          </cell>
          <cell r="G3066">
            <v>42890</v>
          </cell>
          <cell r="H3066">
            <v>6909.1910328416243</v>
          </cell>
          <cell r="I3066">
            <v>18848.330000000002</v>
          </cell>
        </row>
        <row r="3067">
          <cell r="C3067" t="str">
            <v>Homeowners</v>
          </cell>
          <cell r="E3067">
            <v>42683</v>
          </cell>
          <cell r="F3067">
            <v>42683</v>
          </cell>
          <cell r="G3067">
            <v>43342</v>
          </cell>
          <cell r="H3067">
            <v>6895.3390924931537</v>
          </cell>
          <cell r="I3067">
            <v>0</v>
          </cell>
        </row>
        <row r="3068">
          <cell r="C3068" t="str">
            <v>Homeowners</v>
          </cell>
          <cell r="E3068">
            <v>42682</v>
          </cell>
          <cell r="F3068">
            <v>42935</v>
          </cell>
          <cell r="G3068">
            <v>43457</v>
          </cell>
          <cell r="H3068">
            <v>22280.09437142143</v>
          </cell>
          <cell r="I3068">
            <v>58320.639999999999</v>
          </cell>
        </row>
        <row r="3069">
          <cell r="C3069" t="str">
            <v>Homeowners</v>
          </cell>
          <cell r="E3069">
            <v>42676</v>
          </cell>
          <cell r="F3069">
            <v>42738</v>
          </cell>
          <cell r="G3069">
            <v>42844</v>
          </cell>
          <cell r="H3069">
            <v>7760.5166714398219</v>
          </cell>
          <cell r="I3069">
            <v>21131.72</v>
          </cell>
        </row>
        <row r="3070">
          <cell r="C3070" t="str">
            <v>Homeowners</v>
          </cell>
          <cell r="E3070">
            <v>42701</v>
          </cell>
          <cell r="F3070">
            <v>42813</v>
          </cell>
          <cell r="G3070" t="str">
            <v>NA</v>
          </cell>
          <cell r="H3070">
            <v>13516.726207763531</v>
          </cell>
          <cell r="I3070" t="str">
            <v>NA</v>
          </cell>
        </row>
        <row r="3071">
          <cell r="C3071" t="str">
            <v>Homeowners</v>
          </cell>
          <cell r="E3071">
            <v>42694</v>
          </cell>
          <cell r="F3071">
            <v>42767</v>
          </cell>
          <cell r="G3071">
            <v>43242</v>
          </cell>
          <cell r="H3071">
            <v>19210.58088220406</v>
          </cell>
          <cell r="I3071">
            <v>53665.75</v>
          </cell>
        </row>
        <row r="3072">
          <cell r="C3072" t="str">
            <v>Homeowners</v>
          </cell>
          <cell r="E3072">
            <v>42699</v>
          </cell>
          <cell r="F3072">
            <v>42721</v>
          </cell>
          <cell r="G3072">
            <v>43460</v>
          </cell>
          <cell r="H3072">
            <v>61696.282973219677</v>
          </cell>
          <cell r="I3072">
            <v>0</v>
          </cell>
        </row>
        <row r="3073">
          <cell r="C3073" t="str">
            <v>Homeowners</v>
          </cell>
          <cell r="E3073">
            <v>42688</v>
          </cell>
          <cell r="F3073">
            <v>43137</v>
          </cell>
          <cell r="G3073">
            <v>43814</v>
          </cell>
          <cell r="H3073">
            <v>6517.1065798258469</v>
          </cell>
          <cell r="I3073">
            <v>40167.97</v>
          </cell>
        </row>
        <row r="3074">
          <cell r="C3074" t="str">
            <v>Homeowners</v>
          </cell>
          <cell r="E3074">
            <v>42697</v>
          </cell>
          <cell r="F3074">
            <v>42701</v>
          </cell>
          <cell r="G3074">
            <v>42934</v>
          </cell>
          <cell r="H3074">
            <v>14491.137695764435</v>
          </cell>
          <cell r="I3074">
            <v>40025.68</v>
          </cell>
        </row>
        <row r="3075">
          <cell r="C3075" t="str">
            <v>Homeowners</v>
          </cell>
          <cell r="E3075">
            <v>42698</v>
          </cell>
          <cell r="F3075">
            <v>42848</v>
          </cell>
          <cell r="G3075">
            <v>43923</v>
          </cell>
          <cell r="H3075">
            <v>30220.326915700676</v>
          </cell>
          <cell r="I3075">
            <v>168838.53</v>
          </cell>
        </row>
        <row r="3076">
          <cell r="C3076" t="str">
            <v>Homeowners</v>
          </cell>
          <cell r="E3076">
            <v>42713</v>
          </cell>
          <cell r="F3076">
            <v>42818</v>
          </cell>
          <cell r="G3076">
            <v>42850</v>
          </cell>
          <cell r="H3076">
            <v>46437.912793187839</v>
          </cell>
          <cell r="I3076">
            <v>114897.18</v>
          </cell>
        </row>
        <row r="3077">
          <cell r="C3077" t="str">
            <v>Homeowners</v>
          </cell>
          <cell r="E3077">
            <v>42723</v>
          </cell>
          <cell r="F3077">
            <v>43221</v>
          </cell>
          <cell r="G3077" t="str">
            <v>NA</v>
          </cell>
          <cell r="H3077">
            <v>22776.251087869492</v>
          </cell>
          <cell r="I3077" t="str">
            <v>NA</v>
          </cell>
        </row>
        <row r="3078">
          <cell r="C3078" t="str">
            <v>Homeowners</v>
          </cell>
          <cell r="E3078">
            <v>42719</v>
          </cell>
          <cell r="F3078">
            <v>42963</v>
          </cell>
          <cell r="G3078">
            <v>43253</v>
          </cell>
          <cell r="H3078">
            <v>91153.40979834841</v>
          </cell>
          <cell r="I3078">
            <v>234487.77</v>
          </cell>
        </row>
        <row r="3079">
          <cell r="C3079" t="str">
            <v>Homeowners</v>
          </cell>
          <cell r="E3079">
            <v>42735</v>
          </cell>
          <cell r="F3079">
            <v>42815</v>
          </cell>
          <cell r="G3079">
            <v>43779</v>
          </cell>
          <cell r="H3079">
            <v>16351.458047292821</v>
          </cell>
          <cell r="I3079">
            <v>103573.38</v>
          </cell>
        </row>
        <row r="3080">
          <cell r="C3080" t="str">
            <v>Homeowners</v>
          </cell>
          <cell r="E3080">
            <v>42734</v>
          </cell>
          <cell r="F3080">
            <v>42739</v>
          </cell>
          <cell r="G3080">
            <v>42919</v>
          </cell>
          <cell r="H3080">
            <v>526.28396723517585</v>
          </cell>
          <cell r="I3080">
            <v>1277.72</v>
          </cell>
        </row>
        <row r="3081">
          <cell r="C3081" t="str">
            <v>Homeowners</v>
          </cell>
          <cell r="E3081">
            <v>42706</v>
          </cell>
          <cell r="F3081">
            <v>43181</v>
          </cell>
          <cell r="G3081">
            <v>43191</v>
          </cell>
          <cell r="H3081">
            <v>674.39025954192573</v>
          </cell>
          <cell r="I3081">
            <v>1803.04</v>
          </cell>
        </row>
        <row r="3082">
          <cell r="C3082" t="str">
            <v>Homeowners</v>
          </cell>
          <cell r="E3082">
            <v>42735</v>
          </cell>
          <cell r="F3082">
            <v>42860</v>
          </cell>
          <cell r="G3082">
            <v>43056</v>
          </cell>
          <cell r="H3082">
            <v>74927.33316504251</v>
          </cell>
          <cell r="I3082">
            <v>201900.32</v>
          </cell>
        </row>
        <row r="3083">
          <cell r="C3083" t="str">
            <v>Homeowners</v>
          </cell>
          <cell r="E3083">
            <v>42731</v>
          </cell>
          <cell r="F3083">
            <v>43046</v>
          </cell>
          <cell r="G3083">
            <v>43246</v>
          </cell>
          <cell r="H3083">
            <v>16878.673600550967</v>
          </cell>
          <cell r="I3083">
            <v>44301.35</v>
          </cell>
        </row>
        <row r="3084">
          <cell r="C3084" t="str">
            <v>Homeowners</v>
          </cell>
          <cell r="E3084">
            <v>42708</v>
          </cell>
          <cell r="F3084">
            <v>42835</v>
          </cell>
          <cell r="G3084" t="str">
            <v>NA</v>
          </cell>
          <cell r="H3084">
            <v>9274.0868269701932</v>
          </cell>
          <cell r="I3084" t="str">
            <v>NA</v>
          </cell>
        </row>
        <row r="3085">
          <cell r="C3085" t="str">
            <v>Homeowners</v>
          </cell>
          <cell r="E3085">
            <v>42724</v>
          </cell>
          <cell r="F3085">
            <v>42811</v>
          </cell>
          <cell r="G3085">
            <v>42992</v>
          </cell>
          <cell r="H3085">
            <v>15676.915909040648</v>
          </cell>
          <cell r="I3085">
            <v>43575.23</v>
          </cell>
        </row>
        <row r="3086">
          <cell r="C3086" t="str">
            <v>Homeowners</v>
          </cell>
          <cell r="E3086">
            <v>42722</v>
          </cell>
          <cell r="F3086">
            <v>43027</v>
          </cell>
          <cell r="G3086">
            <v>43184</v>
          </cell>
          <cell r="H3086">
            <v>784.54938289606116</v>
          </cell>
          <cell r="I3086">
            <v>2196.08</v>
          </cell>
        </row>
        <row r="3087">
          <cell r="C3087" t="str">
            <v>Homeowners</v>
          </cell>
          <cell r="E3087">
            <v>42712</v>
          </cell>
          <cell r="F3087">
            <v>42849</v>
          </cell>
          <cell r="G3087">
            <v>43096</v>
          </cell>
          <cell r="H3087">
            <v>63866.2505483102</v>
          </cell>
          <cell r="I3087">
            <v>161531.44</v>
          </cell>
        </row>
        <row r="3088">
          <cell r="C3088" t="str">
            <v>Homeowners</v>
          </cell>
          <cell r="E3088">
            <v>42727</v>
          </cell>
          <cell r="F3088">
            <v>42851</v>
          </cell>
          <cell r="G3088">
            <v>43173</v>
          </cell>
          <cell r="H3088">
            <v>43398.203215115143</v>
          </cell>
          <cell r="I3088">
            <v>108498.25</v>
          </cell>
        </row>
        <row r="3089">
          <cell r="C3089" t="str">
            <v>Homeowners</v>
          </cell>
          <cell r="E3089">
            <v>42727</v>
          </cell>
          <cell r="F3089">
            <v>42906</v>
          </cell>
          <cell r="G3089">
            <v>43921</v>
          </cell>
          <cell r="H3089">
            <v>36196.329069884821</v>
          </cell>
          <cell r="I3089">
            <v>0</v>
          </cell>
        </row>
        <row r="3090">
          <cell r="C3090" t="str">
            <v>Homeowners</v>
          </cell>
          <cell r="E3090">
            <v>42719</v>
          </cell>
          <cell r="F3090">
            <v>43092</v>
          </cell>
          <cell r="G3090">
            <v>44105</v>
          </cell>
          <cell r="H3090">
            <v>18463.590517869437</v>
          </cell>
          <cell r="I3090">
            <v>0</v>
          </cell>
        </row>
        <row r="3091">
          <cell r="C3091" t="str">
            <v>Homeowners</v>
          </cell>
          <cell r="E3091">
            <v>42726</v>
          </cell>
          <cell r="F3091">
            <v>42778</v>
          </cell>
          <cell r="G3091">
            <v>42923</v>
          </cell>
          <cell r="H3091">
            <v>7178.4676630663635</v>
          </cell>
          <cell r="I3091">
            <v>18293.73</v>
          </cell>
        </row>
        <row r="3092">
          <cell r="C3092" t="str">
            <v>Homeowners</v>
          </cell>
          <cell r="E3092">
            <v>42718</v>
          </cell>
          <cell r="F3092">
            <v>42730</v>
          </cell>
          <cell r="G3092">
            <v>43878</v>
          </cell>
          <cell r="H3092">
            <v>81280.70534004744</v>
          </cell>
          <cell r="I3092">
            <v>0</v>
          </cell>
        </row>
        <row r="3093">
          <cell r="C3093" t="str">
            <v>Homeowners</v>
          </cell>
          <cell r="E3093">
            <v>42711</v>
          </cell>
          <cell r="F3093">
            <v>42770</v>
          </cell>
          <cell r="G3093">
            <v>43748</v>
          </cell>
          <cell r="H3093">
            <v>21306.657727797803</v>
          </cell>
          <cell r="I3093">
            <v>93100.33</v>
          </cell>
        </row>
        <row r="3094">
          <cell r="C3094" t="str">
            <v>Homeowners</v>
          </cell>
          <cell r="E3094">
            <v>42722</v>
          </cell>
          <cell r="F3094">
            <v>43087</v>
          </cell>
          <cell r="G3094">
            <v>43278</v>
          </cell>
          <cell r="H3094">
            <v>64561.399293314142</v>
          </cell>
          <cell r="I3094">
            <v>0</v>
          </cell>
        </row>
        <row r="3095">
          <cell r="C3095" t="str">
            <v>Homeowners</v>
          </cell>
          <cell r="E3095">
            <v>42729</v>
          </cell>
          <cell r="F3095">
            <v>43488</v>
          </cell>
          <cell r="G3095">
            <v>43860</v>
          </cell>
          <cell r="H3095">
            <v>7348.9577008087053</v>
          </cell>
          <cell r="I3095">
            <v>34676.42</v>
          </cell>
        </row>
        <row r="3096">
          <cell r="C3096" t="str">
            <v>Homeowners</v>
          </cell>
          <cell r="E3096">
            <v>42719</v>
          </cell>
          <cell r="F3096">
            <v>42855</v>
          </cell>
          <cell r="G3096">
            <v>43123</v>
          </cell>
          <cell r="H3096">
            <v>11423.764065208095</v>
          </cell>
          <cell r="I3096">
            <v>0</v>
          </cell>
        </row>
        <row r="3097">
          <cell r="C3097" t="str">
            <v>Homeowners</v>
          </cell>
          <cell r="E3097">
            <v>42735</v>
          </cell>
          <cell r="F3097">
            <v>42990</v>
          </cell>
          <cell r="G3097">
            <v>43074</v>
          </cell>
          <cell r="H3097">
            <v>24074.931461043696</v>
          </cell>
          <cell r="I3097">
            <v>66229.2</v>
          </cell>
        </row>
        <row r="3098">
          <cell r="C3098" t="str">
            <v>Homeowners</v>
          </cell>
          <cell r="E3098">
            <v>42725</v>
          </cell>
          <cell r="F3098">
            <v>42808</v>
          </cell>
          <cell r="G3098">
            <v>43267</v>
          </cell>
          <cell r="H3098">
            <v>5649.5472728353743</v>
          </cell>
          <cell r="I3098">
            <v>16273.39</v>
          </cell>
        </row>
        <row r="3099">
          <cell r="C3099" t="str">
            <v>Homeowners</v>
          </cell>
          <cell r="E3099">
            <v>42707</v>
          </cell>
          <cell r="F3099">
            <v>42832</v>
          </cell>
          <cell r="G3099">
            <v>42980</v>
          </cell>
          <cell r="H3099">
            <v>26979.086180193539</v>
          </cell>
          <cell r="I3099">
            <v>83523.83</v>
          </cell>
        </row>
        <row r="3100">
          <cell r="C3100" t="str">
            <v>Homeowners</v>
          </cell>
          <cell r="E3100">
            <v>42715</v>
          </cell>
          <cell r="F3100">
            <v>42931</v>
          </cell>
          <cell r="G3100">
            <v>43329</v>
          </cell>
          <cell r="H3100">
            <v>7679.5363448856706</v>
          </cell>
          <cell r="I3100">
            <v>0</v>
          </cell>
        </row>
        <row r="3101">
          <cell r="C3101" t="str">
            <v>Homeowners</v>
          </cell>
          <cell r="E3101">
            <v>42707</v>
          </cell>
          <cell r="F3101">
            <v>42999</v>
          </cell>
          <cell r="G3101">
            <v>43183</v>
          </cell>
          <cell r="H3101">
            <v>31584.85933245633</v>
          </cell>
          <cell r="I3101">
            <v>90476.07</v>
          </cell>
        </row>
        <row r="3102">
          <cell r="C3102" t="str">
            <v>Homeowners</v>
          </cell>
          <cell r="E3102">
            <v>42713</v>
          </cell>
          <cell r="F3102">
            <v>43096</v>
          </cell>
          <cell r="G3102">
            <v>43113</v>
          </cell>
          <cell r="H3102">
            <v>22253.736582303703</v>
          </cell>
          <cell r="I3102">
            <v>0</v>
          </cell>
        </row>
        <row r="3103">
          <cell r="C3103" t="str">
            <v>Homeowners</v>
          </cell>
          <cell r="E3103">
            <v>42730</v>
          </cell>
          <cell r="F3103">
            <v>42768</v>
          </cell>
          <cell r="G3103">
            <v>42777</v>
          </cell>
          <cell r="H3103">
            <v>11388.498362865605</v>
          </cell>
          <cell r="I3103">
            <v>28296.85</v>
          </cell>
        </row>
        <row r="3104">
          <cell r="C3104" t="str">
            <v>Homeowners</v>
          </cell>
          <cell r="E3104">
            <v>42731</v>
          </cell>
          <cell r="F3104">
            <v>42846</v>
          </cell>
          <cell r="G3104">
            <v>42874</v>
          </cell>
          <cell r="H3104">
            <v>2530.8949189361679</v>
          </cell>
          <cell r="I3104">
            <v>6852.91</v>
          </cell>
        </row>
        <row r="3105">
          <cell r="C3105" t="str">
            <v>Homeowners</v>
          </cell>
          <cell r="E3105">
            <v>42708</v>
          </cell>
          <cell r="F3105">
            <v>42747</v>
          </cell>
          <cell r="G3105">
            <v>42783</v>
          </cell>
          <cell r="H3105">
            <v>79534.699568104857</v>
          </cell>
          <cell r="I3105">
            <v>211133.4</v>
          </cell>
        </row>
        <row r="3106">
          <cell r="C3106" t="str">
            <v>Homeowners</v>
          </cell>
          <cell r="E3106">
            <v>42738</v>
          </cell>
          <cell r="F3106">
            <v>42779</v>
          </cell>
          <cell r="G3106">
            <v>42785</v>
          </cell>
          <cell r="H3106">
            <v>84448.810814158001</v>
          </cell>
          <cell r="I3106">
            <v>168897.62</v>
          </cell>
        </row>
        <row r="3107">
          <cell r="C3107" t="str">
            <v>Homeowners</v>
          </cell>
          <cell r="E3107">
            <v>42758</v>
          </cell>
          <cell r="F3107">
            <v>42882</v>
          </cell>
          <cell r="G3107">
            <v>43014</v>
          </cell>
          <cell r="H3107">
            <v>1492.9537101348801</v>
          </cell>
          <cell r="I3107">
            <v>2985.91</v>
          </cell>
        </row>
        <row r="3108">
          <cell r="C3108" t="str">
            <v>Homeowners</v>
          </cell>
          <cell r="E3108">
            <v>42764</v>
          </cell>
          <cell r="F3108">
            <v>42773</v>
          </cell>
          <cell r="G3108">
            <v>43082</v>
          </cell>
          <cell r="H3108">
            <v>17449.52068717435</v>
          </cell>
          <cell r="I3108">
            <v>34899.040000000001</v>
          </cell>
        </row>
        <row r="3109">
          <cell r="C3109" t="str">
            <v>Homeowners</v>
          </cell>
          <cell r="E3109">
            <v>42749</v>
          </cell>
          <cell r="F3109">
            <v>42765</v>
          </cell>
          <cell r="G3109">
            <v>42793</v>
          </cell>
          <cell r="H3109">
            <v>72679.330008769</v>
          </cell>
          <cell r="I3109">
            <v>145358.66</v>
          </cell>
        </row>
        <row r="3110">
          <cell r="C3110" t="str">
            <v>Homeowners</v>
          </cell>
          <cell r="E3110">
            <v>42741</v>
          </cell>
          <cell r="F3110">
            <v>42795</v>
          </cell>
          <cell r="G3110">
            <v>42809</v>
          </cell>
          <cell r="H3110">
            <v>15583.807870147701</v>
          </cell>
          <cell r="I3110">
            <v>31167.62</v>
          </cell>
        </row>
        <row r="3111">
          <cell r="C3111" t="str">
            <v>Homeowners</v>
          </cell>
          <cell r="E3111">
            <v>42757</v>
          </cell>
          <cell r="F3111">
            <v>42920</v>
          </cell>
          <cell r="G3111">
            <v>43353</v>
          </cell>
          <cell r="H3111">
            <v>3097.935727689648</v>
          </cell>
          <cell r="I3111">
            <v>7173.55</v>
          </cell>
        </row>
        <row r="3112">
          <cell r="C3112" t="str">
            <v>Homeowners</v>
          </cell>
          <cell r="E3112">
            <v>42761</v>
          </cell>
          <cell r="F3112">
            <v>42908</v>
          </cell>
          <cell r="G3112">
            <v>42950</v>
          </cell>
          <cell r="H3112">
            <v>43999.732826515952</v>
          </cell>
          <cell r="I3112">
            <v>87999.47</v>
          </cell>
        </row>
        <row r="3113">
          <cell r="C3113" t="str">
            <v>Homeowners</v>
          </cell>
          <cell r="E3113">
            <v>42746</v>
          </cell>
          <cell r="F3113">
            <v>42882</v>
          </cell>
          <cell r="G3113">
            <v>42935</v>
          </cell>
          <cell r="H3113">
            <v>32670.403079910149</v>
          </cell>
          <cell r="I3113">
            <v>65340.81</v>
          </cell>
        </row>
        <row r="3114">
          <cell r="C3114" t="str">
            <v>Homeowners</v>
          </cell>
          <cell r="E3114">
            <v>42749</v>
          </cell>
          <cell r="F3114">
            <v>42965</v>
          </cell>
          <cell r="G3114">
            <v>43314</v>
          </cell>
          <cell r="H3114">
            <v>22361.923718283771</v>
          </cell>
          <cell r="I3114">
            <v>58771.48</v>
          </cell>
        </row>
        <row r="3115">
          <cell r="C3115" t="str">
            <v>Homeowners</v>
          </cell>
          <cell r="E3115">
            <v>42743</v>
          </cell>
          <cell r="F3115">
            <v>42870</v>
          </cell>
          <cell r="G3115">
            <v>43483</v>
          </cell>
          <cell r="H3115">
            <v>8684.3205924500253</v>
          </cell>
          <cell r="I3115">
            <v>23889.360000000001</v>
          </cell>
        </row>
        <row r="3116">
          <cell r="C3116" t="str">
            <v>Homeowners</v>
          </cell>
          <cell r="E3116">
            <v>42759</v>
          </cell>
          <cell r="F3116">
            <v>42820</v>
          </cell>
          <cell r="G3116">
            <v>43244</v>
          </cell>
          <cell r="H3116">
            <v>10532.281240696761</v>
          </cell>
          <cell r="I3116">
            <v>25975.47</v>
          </cell>
        </row>
        <row r="3117">
          <cell r="C3117" t="str">
            <v>Homeowners</v>
          </cell>
          <cell r="E3117">
            <v>42748</v>
          </cell>
          <cell r="F3117">
            <v>42813</v>
          </cell>
          <cell r="G3117">
            <v>43630</v>
          </cell>
          <cell r="H3117">
            <v>21353.374762508498</v>
          </cell>
          <cell r="I3117">
            <v>54257.29</v>
          </cell>
        </row>
        <row r="3118">
          <cell r="C3118" t="str">
            <v>Homeowners</v>
          </cell>
          <cell r="E3118">
            <v>42760</v>
          </cell>
          <cell r="F3118">
            <v>42881</v>
          </cell>
          <cell r="G3118">
            <v>42899</v>
          </cell>
          <cell r="H3118">
            <v>14066.3611437615</v>
          </cell>
          <cell r="I3118">
            <v>28132.720000000001</v>
          </cell>
        </row>
        <row r="3119">
          <cell r="C3119" t="str">
            <v>Homeowners</v>
          </cell>
          <cell r="E3119">
            <v>42751</v>
          </cell>
          <cell r="F3119">
            <v>42977</v>
          </cell>
          <cell r="G3119">
            <v>43632</v>
          </cell>
          <cell r="H3119">
            <v>2866.1328295176427</v>
          </cell>
          <cell r="I3119">
            <v>0</v>
          </cell>
        </row>
        <row r="3120">
          <cell r="C3120" t="str">
            <v>Homeowners</v>
          </cell>
          <cell r="E3120">
            <v>42760</v>
          </cell>
          <cell r="F3120">
            <v>43174</v>
          </cell>
          <cell r="G3120">
            <v>43456</v>
          </cell>
          <cell r="H3120">
            <v>81178.788083188454</v>
          </cell>
          <cell r="I3120">
            <v>0</v>
          </cell>
        </row>
        <row r="3121">
          <cell r="C3121" t="str">
            <v>Homeowners</v>
          </cell>
          <cell r="E3121">
            <v>42743</v>
          </cell>
          <cell r="F3121">
            <v>42869</v>
          </cell>
          <cell r="G3121">
            <v>43088</v>
          </cell>
          <cell r="H3121">
            <v>5110.9057711531505</v>
          </cell>
          <cell r="I3121">
            <v>10221.81</v>
          </cell>
        </row>
        <row r="3122">
          <cell r="C3122" t="str">
            <v>Homeowners</v>
          </cell>
          <cell r="E3122">
            <v>42764</v>
          </cell>
          <cell r="F3122">
            <v>42806</v>
          </cell>
          <cell r="G3122">
            <v>43520</v>
          </cell>
          <cell r="H3122">
            <v>10279.246875333933</v>
          </cell>
          <cell r="I3122">
            <v>28901.17</v>
          </cell>
        </row>
        <row r="3123">
          <cell r="C3123" t="str">
            <v>Homeowners</v>
          </cell>
          <cell r="E3123">
            <v>42750</v>
          </cell>
          <cell r="F3123">
            <v>42750</v>
          </cell>
          <cell r="G3123">
            <v>43093</v>
          </cell>
          <cell r="H3123">
            <v>12216.972470343149</v>
          </cell>
          <cell r="I3123">
            <v>24433.94</v>
          </cell>
        </row>
        <row r="3124">
          <cell r="C3124" t="str">
            <v>Homeowners</v>
          </cell>
          <cell r="E3124">
            <v>42739</v>
          </cell>
          <cell r="F3124">
            <v>42828</v>
          </cell>
          <cell r="G3124">
            <v>42876</v>
          </cell>
          <cell r="H3124">
            <v>65932.018562157493</v>
          </cell>
          <cell r="I3124">
            <v>131864.04</v>
          </cell>
        </row>
        <row r="3125">
          <cell r="C3125" t="str">
            <v>Homeowners</v>
          </cell>
          <cell r="E3125">
            <v>42743</v>
          </cell>
          <cell r="F3125">
            <v>42798</v>
          </cell>
          <cell r="G3125">
            <v>43481</v>
          </cell>
          <cell r="H3125">
            <v>13852.308245999102</v>
          </cell>
          <cell r="I3125">
            <v>44323.78</v>
          </cell>
        </row>
        <row r="3126">
          <cell r="C3126" t="str">
            <v>Homeowners</v>
          </cell>
          <cell r="E3126">
            <v>42756</v>
          </cell>
          <cell r="F3126">
            <v>42848</v>
          </cell>
          <cell r="G3126">
            <v>43781</v>
          </cell>
          <cell r="H3126">
            <v>6508.4644840279616</v>
          </cell>
          <cell r="I3126">
            <v>17854.73</v>
          </cell>
        </row>
        <row r="3127">
          <cell r="C3127" t="str">
            <v>Homeowners</v>
          </cell>
          <cell r="E3127">
            <v>42759</v>
          </cell>
          <cell r="F3127">
            <v>42776</v>
          </cell>
          <cell r="G3127">
            <v>42846</v>
          </cell>
          <cell r="H3127">
            <v>7948.3794865482996</v>
          </cell>
          <cell r="I3127">
            <v>15896.76</v>
          </cell>
        </row>
        <row r="3128">
          <cell r="C3128" t="str">
            <v>Homeowners</v>
          </cell>
          <cell r="E3128">
            <v>42760</v>
          </cell>
          <cell r="F3128">
            <v>42944</v>
          </cell>
          <cell r="G3128">
            <v>43310</v>
          </cell>
          <cell r="H3128">
            <v>18552.7975597976</v>
          </cell>
          <cell r="I3128">
            <v>42330.41</v>
          </cell>
        </row>
        <row r="3129">
          <cell r="C3129" t="str">
            <v>Homeowners</v>
          </cell>
          <cell r="E3129">
            <v>42740</v>
          </cell>
          <cell r="F3129">
            <v>42972</v>
          </cell>
          <cell r="G3129">
            <v>43054</v>
          </cell>
          <cell r="H3129">
            <v>28082.67611344875</v>
          </cell>
          <cell r="I3129">
            <v>56165.35</v>
          </cell>
        </row>
        <row r="3130">
          <cell r="C3130" t="str">
            <v>Homeowners</v>
          </cell>
          <cell r="E3130">
            <v>42752</v>
          </cell>
          <cell r="F3130">
            <v>42799</v>
          </cell>
          <cell r="G3130">
            <v>42809</v>
          </cell>
          <cell r="H3130">
            <v>21232.427861363351</v>
          </cell>
          <cell r="I3130">
            <v>42464.86</v>
          </cell>
        </row>
        <row r="3131">
          <cell r="C3131" t="str">
            <v>Homeowners</v>
          </cell>
          <cell r="E3131">
            <v>42762</v>
          </cell>
          <cell r="F3131">
            <v>42814</v>
          </cell>
          <cell r="G3131">
            <v>42839</v>
          </cell>
          <cell r="H3131">
            <v>52196.586757448502</v>
          </cell>
          <cell r="I3131">
            <v>104393.17</v>
          </cell>
        </row>
        <row r="3132">
          <cell r="C3132" t="str">
            <v>Homeowners</v>
          </cell>
          <cell r="E3132">
            <v>42747</v>
          </cell>
          <cell r="F3132">
            <v>42817</v>
          </cell>
          <cell r="G3132">
            <v>43124</v>
          </cell>
          <cell r="H3132">
            <v>447.59659871959417</v>
          </cell>
          <cell r="I3132">
            <v>1231.27</v>
          </cell>
        </row>
        <row r="3133">
          <cell r="C3133" t="str">
            <v>Homeowners</v>
          </cell>
          <cell r="E3133">
            <v>42762</v>
          </cell>
          <cell r="F3133">
            <v>43263</v>
          </cell>
          <cell r="G3133" t="str">
            <v>NA</v>
          </cell>
          <cell r="H3133">
            <v>6945.0058862891274</v>
          </cell>
          <cell r="I3133" t="str">
            <v>NA</v>
          </cell>
        </row>
        <row r="3134">
          <cell r="C3134" t="str">
            <v>Homeowners</v>
          </cell>
          <cell r="E3134">
            <v>42738</v>
          </cell>
          <cell r="F3134">
            <v>42746</v>
          </cell>
          <cell r="G3134">
            <v>43840</v>
          </cell>
          <cell r="H3134">
            <v>6372.6405285072096</v>
          </cell>
          <cell r="I3134">
            <v>0</v>
          </cell>
        </row>
        <row r="3135">
          <cell r="C3135" t="str">
            <v>Homeowners</v>
          </cell>
          <cell r="E3135">
            <v>42764</v>
          </cell>
          <cell r="F3135">
            <v>42925</v>
          </cell>
          <cell r="G3135">
            <v>42966</v>
          </cell>
          <cell r="H3135">
            <v>20566.1544278949</v>
          </cell>
          <cell r="I3135">
            <v>41132.31</v>
          </cell>
        </row>
        <row r="3136">
          <cell r="C3136" t="str">
            <v>Homeowners</v>
          </cell>
          <cell r="E3136">
            <v>42737</v>
          </cell>
          <cell r="F3136">
            <v>42949</v>
          </cell>
          <cell r="G3136">
            <v>42956</v>
          </cell>
          <cell r="H3136">
            <v>60046.518631323001</v>
          </cell>
          <cell r="I3136">
            <v>120093.04</v>
          </cell>
        </row>
        <row r="3137">
          <cell r="C3137" t="str">
            <v>Homeowners</v>
          </cell>
          <cell r="E3137">
            <v>42764</v>
          </cell>
          <cell r="F3137">
            <v>42805</v>
          </cell>
          <cell r="G3137">
            <v>43165</v>
          </cell>
          <cell r="H3137">
            <v>25667.077111240105</v>
          </cell>
          <cell r="I3137">
            <v>65584.38</v>
          </cell>
        </row>
        <row r="3138">
          <cell r="C3138" t="str">
            <v>Homeowners</v>
          </cell>
          <cell r="E3138">
            <v>42759</v>
          </cell>
          <cell r="F3138">
            <v>43240</v>
          </cell>
          <cell r="G3138">
            <v>43791</v>
          </cell>
          <cell r="H3138">
            <v>9878.7224458013134</v>
          </cell>
          <cell r="I3138">
            <v>24822.17</v>
          </cell>
        </row>
        <row r="3139">
          <cell r="C3139" t="str">
            <v>Homeowners</v>
          </cell>
          <cell r="E3139">
            <v>42755</v>
          </cell>
          <cell r="F3139">
            <v>43105</v>
          </cell>
          <cell r="G3139">
            <v>44026</v>
          </cell>
          <cell r="H3139">
            <v>55062.29588979244</v>
          </cell>
          <cell r="I3139">
            <v>0</v>
          </cell>
        </row>
        <row r="3140">
          <cell r="C3140" t="str">
            <v>Homeowners</v>
          </cell>
          <cell r="E3140">
            <v>42761</v>
          </cell>
          <cell r="F3140">
            <v>42941</v>
          </cell>
          <cell r="G3140">
            <v>43505</v>
          </cell>
          <cell r="H3140">
            <v>34228.225941761477</v>
          </cell>
          <cell r="I3140">
            <v>101640.69</v>
          </cell>
        </row>
        <row r="3141">
          <cell r="C3141" t="str">
            <v>Homeowners</v>
          </cell>
          <cell r="E3141">
            <v>42740</v>
          </cell>
          <cell r="F3141">
            <v>43216</v>
          </cell>
          <cell r="G3141">
            <v>43326</v>
          </cell>
          <cell r="H3141">
            <v>47373.026553988071</v>
          </cell>
          <cell r="I3141">
            <v>108910.39999999999</v>
          </cell>
        </row>
        <row r="3142">
          <cell r="C3142" t="str">
            <v>Homeowners</v>
          </cell>
          <cell r="E3142">
            <v>42742</v>
          </cell>
          <cell r="F3142">
            <v>42890</v>
          </cell>
          <cell r="G3142" t="str">
            <v>NA</v>
          </cell>
          <cell r="H3142">
            <v>48740.61335593398</v>
          </cell>
          <cell r="I3142" t="str">
            <v>NA</v>
          </cell>
        </row>
        <row r="3143">
          <cell r="C3143" t="str">
            <v>Homeowners</v>
          </cell>
          <cell r="E3143">
            <v>42738</v>
          </cell>
          <cell r="F3143">
            <v>42979</v>
          </cell>
          <cell r="G3143">
            <v>43658</v>
          </cell>
          <cell r="H3143">
            <v>26879.866919087901</v>
          </cell>
          <cell r="I3143">
            <v>71210.899999999994</v>
          </cell>
        </row>
        <row r="3144">
          <cell r="C3144" t="str">
            <v>Homeowners</v>
          </cell>
          <cell r="E3144">
            <v>42759</v>
          </cell>
          <cell r="F3144">
            <v>43174</v>
          </cell>
          <cell r="G3144">
            <v>43293</v>
          </cell>
          <cell r="H3144">
            <v>16763.674923180348</v>
          </cell>
          <cell r="I3144">
            <v>39774.879999999997</v>
          </cell>
        </row>
        <row r="3145">
          <cell r="C3145" t="str">
            <v>Homeowners</v>
          </cell>
          <cell r="E3145">
            <v>42755</v>
          </cell>
          <cell r="F3145">
            <v>42951</v>
          </cell>
          <cell r="G3145" t="str">
            <v>NA</v>
          </cell>
          <cell r="H3145">
            <v>17725.798050112997</v>
          </cell>
          <cell r="I3145" t="str">
            <v>NA</v>
          </cell>
        </row>
        <row r="3146">
          <cell r="C3146" t="str">
            <v>Homeowners</v>
          </cell>
          <cell r="E3146">
            <v>42765</v>
          </cell>
          <cell r="F3146">
            <v>42790</v>
          </cell>
          <cell r="G3146">
            <v>42953</v>
          </cell>
          <cell r="H3146">
            <v>9401.5390902208492</v>
          </cell>
          <cell r="I3146">
            <v>18803.080000000002</v>
          </cell>
        </row>
        <row r="3147">
          <cell r="C3147" t="str">
            <v>Homeowners</v>
          </cell>
          <cell r="E3147">
            <v>42743</v>
          </cell>
          <cell r="F3147">
            <v>42923</v>
          </cell>
          <cell r="G3147">
            <v>42958</v>
          </cell>
          <cell r="H3147">
            <v>28661.650468087599</v>
          </cell>
          <cell r="I3147">
            <v>57323.3</v>
          </cell>
        </row>
        <row r="3148">
          <cell r="C3148" t="str">
            <v>Homeowners</v>
          </cell>
          <cell r="E3148">
            <v>42747</v>
          </cell>
          <cell r="F3148">
            <v>42850</v>
          </cell>
          <cell r="G3148">
            <v>43638</v>
          </cell>
          <cell r="H3148">
            <v>25177.775511003241</v>
          </cell>
          <cell r="I3148">
            <v>79097.679999999993</v>
          </cell>
        </row>
        <row r="3149">
          <cell r="C3149" t="str">
            <v>Homeowners</v>
          </cell>
          <cell r="E3149">
            <v>42741</v>
          </cell>
          <cell r="F3149">
            <v>42835</v>
          </cell>
          <cell r="G3149">
            <v>42841</v>
          </cell>
          <cell r="H3149">
            <v>52827.086185104999</v>
          </cell>
          <cell r="I3149">
            <v>105654.17</v>
          </cell>
        </row>
        <row r="3150">
          <cell r="C3150" t="str">
            <v>Homeowners</v>
          </cell>
          <cell r="E3150">
            <v>42759</v>
          </cell>
          <cell r="F3150">
            <v>42801</v>
          </cell>
          <cell r="G3150">
            <v>43196</v>
          </cell>
          <cell r="H3150">
            <v>25208.699328914903</v>
          </cell>
          <cell r="I3150">
            <v>63499.27</v>
          </cell>
        </row>
        <row r="3151">
          <cell r="C3151" t="str">
            <v>Homeowners</v>
          </cell>
          <cell r="E3151">
            <v>42750</v>
          </cell>
          <cell r="F3151">
            <v>42838</v>
          </cell>
          <cell r="G3151">
            <v>42879</v>
          </cell>
          <cell r="H3151">
            <v>28808.134680690651</v>
          </cell>
          <cell r="I3151">
            <v>57616.27</v>
          </cell>
        </row>
        <row r="3152">
          <cell r="C3152" t="str">
            <v>Homeowners</v>
          </cell>
          <cell r="E3152">
            <v>42752</v>
          </cell>
          <cell r="F3152">
            <v>42754</v>
          </cell>
          <cell r="G3152">
            <v>42820</v>
          </cell>
          <cell r="H3152">
            <v>18202.07226800135</v>
          </cell>
          <cell r="I3152">
            <v>36404.14</v>
          </cell>
        </row>
        <row r="3153">
          <cell r="C3153" t="str">
            <v>Homeowners</v>
          </cell>
          <cell r="E3153">
            <v>42760</v>
          </cell>
          <cell r="F3153">
            <v>42775</v>
          </cell>
          <cell r="G3153">
            <v>42918</v>
          </cell>
          <cell r="H3153">
            <v>11839.135559742001</v>
          </cell>
          <cell r="I3153">
            <v>23678.27</v>
          </cell>
        </row>
        <row r="3154">
          <cell r="C3154" t="str">
            <v>Homeowners</v>
          </cell>
          <cell r="E3154">
            <v>42741</v>
          </cell>
          <cell r="F3154">
            <v>42763</v>
          </cell>
          <cell r="G3154">
            <v>43251</v>
          </cell>
          <cell r="H3154">
            <v>10111.2688334185</v>
          </cell>
          <cell r="I3154">
            <v>25307.71</v>
          </cell>
        </row>
        <row r="3155">
          <cell r="C3155" t="str">
            <v>Homeowners</v>
          </cell>
          <cell r="E3155">
            <v>42748</v>
          </cell>
          <cell r="F3155">
            <v>42754</v>
          </cell>
          <cell r="G3155">
            <v>43005</v>
          </cell>
          <cell r="H3155">
            <v>4688.2257992131199</v>
          </cell>
          <cell r="I3155">
            <v>9376.4500000000007</v>
          </cell>
        </row>
        <row r="3156">
          <cell r="C3156" t="str">
            <v>Homeowners</v>
          </cell>
          <cell r="E3156">
            <v>42788</v>
          </cell>
          <cell r="F3156">
            <v>43070</v>
          </cell>
          <cell r="G3156">
            <v>43105</v>
          </cell>
          <cell r="H3156">
            <v>6805.3118910646999</v>
          </cell>
          <cell r="I3156">
            <v>17558.36</v>
          </cell>
        </row>
        <row r="3157">
          <cell r="C3157" t="str">
            <v>Homeowners</v>
          </cell>
          <cell r="E3157">
            <v>42776</v>
          </cell>
          <cell r="F3157">
            <v>43283</v>
          </cell>
          <cell r="G3157">
            <v>43354</v>
          </cell>
          <cell r="H3157">
            <v>9397.7958813402056</v>
          </cell>
          <cell r="I3157">
            <v>23807</v>
          </cell>
        </row>
        <row r="3158">
          <cell r="C3158" t="str">
            <v>Homeowners</v>
          </cell>
          <cell r="E3158">
            <v>42789</v>
          </cell>
          <cell r="F3158">
            <v>42791</v>
          </cell>
          <cell r="G3158">
            <v>43284</v>
          </cell>
          <cell r="H3158">
            <v>23656.789331578486</v>
          </cell>
          <cell r="I3158">
            <v>55861.95</v>
          </cell>
        </row>
        <row r="3159">
          <cell r="C3159" t="str">
            <v>Homeowners</v>
          </cell>
          <cell r="E3159">
            <v>42776</v>
          </cell>
          <cell r="F3159">
            <v>42819</v>
          </cell>
          <cell r="G3159">
            <v>43217</v>
          </cell>
          <cell r="H3159">
            <v>83415.453171317917</v>
          </cell>
          <cell r="I3159">
            <v>211990.46</v>
          </cell>
        </row>
        <row r="3160">
          <cell r="C3160" t="str">
            <v>Homeowners</v>
          </cell>
          <cell r="E3160">
            <v>42794</v>
          </cell>
          <cell r="F3160">
            <v>43027</v>
          </cell>
          <cell r="G3160">
            <v>43364</v>
          </cell>
          <cell r="H3160">
            <v>14954.666743692826</v>
          </cell>
          <cell r="I3160">
            <v>46120.47</v>
          </cell>
        </row>
        <row r="3161">
          <cell r="C3161" t="str">
            <v>Homeowners</v>
          </cell>
          <cell r="E3161">
            <v>42772</v>
          </cell>
          <cell r="F3161">
            <v>43127</v>
          </cell>
          <cell r="G3161">
            <v>43466</v>
          </cell>
          <cell r="H3161">
            <v>38478.23837112714</v>
          </cell>
          <cell r="I3161">
            <v>105752.68</v>
          </cell>
        </row>
        <row r="3162">
          <cell r="C3162" t="str">
            <v>Homeowners</v>
          </cell>
          <cell r="E3162">
            <v>42781</v>
          </cell>
          <cell r="F3162">
            <v>42785</v>
          </cell>
          <cell r="G3162">
            <v>42920</v>
          </cell>
          <cell r="H3162">
            <v>22561.226344221399</v>
          </cell>
          <cell r="I3162">
            <v>45122.45</v>
          </cell>
        </row>
        <row r="3163">
          <cell r="C3163" t="str">
            <v>Homeowners</v>
          </cell>
          <cell r="E3163">
            <v>42770</v>
          </cell>
          <cell r="F3163">
            <v>42868</v>
          </cell>
          <cell r="G3163">
            <v>43108</v>
          </cell>
          <cell r="H3163">
            <v>48595.479671532354</v>
          </cell>
          <cell r="I3163">
            <v>133383.12</v>
          </cell>
        </row>
        <row r="3164">
          <cell r="C3164" t="str">
            <v>Homeowners</v>
          </cell>
          <cell r="E3164">
            <v>42769</v>
          </cell>
          <cell r="F3164">
            <v>42860</v>
          </cell>
          <cell r="G3164">
            <v>42990</v>
          </cell>
          <cell r="H3164">
            <v>5931.5713016280997</v>
          </cell>
          <cell r="I3164">
            <v>11863.14</v>
          </cell>
        </row>
        <row r="3165">
          <cell r="C3165" t="str">
            <v>Homeowners</v>
          </cell>
          <cell r="E3165">
            <v>42779</v>
          </cell>
          <cell r="F3165">
            <v>42909</v>
          </cell>
          <cell r="G3165">
            <v>43260</v>
          </cell>
          <cell r="H3165">
            <v>876.14024197463391</v>
          </cell>
          <cell r="I3165">
            <v>2573.9699999999998</v>
          </cell>
        </row>
        <row r="3166">
          <cell r="C3166" t="str">
            <v>Homeowners</v>
          </cell>
          <cell r="E3166">
            <v>42793</v>
          </cell>
          <cell r="F3166">
            <v>42919</v>
          </cell>
          <cell r="G3166">
            <v>43273</v>
          </cell>
          <cell r="H3166">
            <v>3764.65690846292</v>
          </cell>
          <cell r="I3166">
            <v>11470.31</v>
          </cell>
        </row>
        <row r="3167">
          <cell r="C3167" t="str">
            <v>Homeowners</v>
          </cell>
          <cell r="E3167">
            <v>42794</v>
          </cell>
          <cell r="F3167">
            <v>42804</v>
          </cell>
          <cell r="G3167">
            <v>43449</v>
          </cell>
          <cell r="H3167">
            <v>76599.740850309725</v>
          </cell>
          <cell r="I3167">
            <v>188718.07999999999</v>
          </cell>
        </row>
        <row r="3168">
          <cell r="C3168" t="str">
            <v>Homeowners</v>
          </cell>
          <cell r="E3168">
            <v>42775</v>
          </cell>
          <cell r="F3168">
            <v>43021</v>
          </cell>
          <cell r="G3168" t="str">
            <v>NA</v>
          </cell>
          <cell r="H3168">
            <v>57695.217194472512</v>
          </cell>
          <cell r="I3168" t="str">
            <v>NA</v>
          </cell>
        </row>
        <row r="3169">
          <cell r="C3169" t="str">
            <v>Homeowners</v>
          </cell>
          <cell r="E3169">
            <v>42789</v>
          </cell>
          <cell r="F3169">
            <v>43348</v>
          </cell>
          <cell r="G3169" t="str">
            <v>NA</v>
          </cell>
          <cell r="H3169">
            <v>32582.705698478585</v>
          </cell>
          <cell r="I3169" t="str">
            <v>NA</v>
          </cell>
        </row>
        <row r="3170">
          <cell r="C3170" t="str">
            <v>Homeowners</v>
          </cell>
          <cell r="E3170">
            <v>42769</v>
          </cell>
          <cell r="F3170">
            <v>42792</v>
          </cell>
          <cell r="G3170">
            <v>42920</v>
          </cell>
          <cell r="H3170">
            <v>12442.43340379005</v>
          </cell>
          <cell r="I3170">
            <v>24884.87</v>
          </cell>
        </row>
        <row r="3171">
          <cell r="C3171" t="str">
            <v>Homeowners</v>
          </cell>
          <cell r="E3171">
            <v>42775</v>
          </cell>
          <cell r="F3171">
            <v>43030</v>
          </cell>
          <cell r="G3171">
            <v>43757</v>
          </cell>
          <cell r="H3171">
            <v>9950.9385940365919</v>
          </cell>
          <cell r="I3171">
            <v>0</v>
          </cell>
        </row>
        <row r="3172">
          <cell r="C3172" t="str">
            <v>Homeowners</v>
          </cell>
          <cell r="E3172">
            <v>42770</v>
          </cell>
          <cell r="F3172">
            <v>42802</v>
          </cell>
          <cell r="G3172">
            <v>42881</v>
          </cell>
          <cell r="H3172">
            <v>12684.479709722251</v>
          </cell>
          <cell r="I3172">
            <v>25368.959999999999</v>
          </cell>
        </row>
        <row r="3173">
          <cell r="C3173" t="str">
            <v>Homeowners</v>
          </cell>
          <cell r="E3173">
            <v>42772</v>
          </cell>
          <cell r="F3173">
            <v>42852</v>
          </cell>
          <cell r="G3173">
            <v>43618</v>
          </cell>
          <cell r="H3173">
            <v>58687.069855902388</v>
          </cell>
          <cell r="I3173">
            <v>166965.03</v>
          </cell>
        </row>
        <row r="3174">
          <cell r="C3174" t="str">
            <v>Homeowners</v>
          </cell>
          <cell r="E3174">
            <v>42773</v>
          </cell>
          <cell r="F3174">
            <v>42818</v>
          </cell>
          <cell r="G3174">
            <v>43467</v>
          </cell>
          <cell r="H3174">
            <v>50167.556353207488</v>
          </cell>
          <cell r="I3174">
            <v>0</v>
          </cell>
        </row>
        <row r="3175">
          <cell r="C3175" t="str">
            <v>Homeowners</v>
          </cell>
          <cell r="E3175">
            <v>42790</v>
          </cell>
          <cell r="F3175">
            <v>42819</v>
          </cell>
          <cell r="G3175">
            <v>43336</v>
          </cell>
          <cell r="H3175">
            <v>19758.295149064696</v>
          </cell>
          <cell r="I3175">
            <v>0</v>
          </cell>
        </row>
        <row r="3176">
          <cell r="C3176" t="str">
            <v>Homeowners</v>
          </cell>
          <cell r="E3176">
            <v>42779</v>
          </cell>
          <cell r="F3176">
            <v>43394</v>
          </cell>
          <cell r="G3176">
            <v>43886</v>
          </cell>
          <cell r="H3176">
            <v>7092.3821482814747</v>
          </cell>
          <cell r="I3176">
            <v>0</v>
          </cell>
        </row>
        <row r="3177">
          <cell r="C3177" t="str">
            <v>Homeowners</v>
          </cell>
          <cell r="E3177">
            <v>42785</v>
          </cell>
          <cell r="F3177">
            <v>43503</v>
          </cell>
          <cell r="G3177">
            <v>43935</v>
          </cell>
          <cell r="H3177">
            <v>21185.285892951368</v>
          </cell>
          <cell r="I3177">
            <v>45543.78</v>
          </cell>
        </row>
        <row r="3178">
          <cell r="C3178" t="str">
            <v>Homeowners</v>
          </cell>
          <cell r="E3178">
            <v>42792</v>
          </cell>
          <cell r="F3178">
            <v>42970</v>
          </cell>
          <cell r="G3178">
            <v>43036</v>
          </cell>
          <cell r="H3178">
            <v>124020.4554195755</v>
          </cell>
          <cell r="I3178">
            <v>248040.91</v>
          </cell>
        </row>
        <row r="3179">
          <cell r="C3179" t="str">
            <v>Homeowners</v>
          </cell>
          <cell r="E3179">
            <v>42794</v>
          </cell>
          <cell r="F3179">
            <v>42795</v>
          </cell>
          <cell r="G3179">
            <v>42982</v>
          </cell>
          <cell r="H3179">
            <v>12345.403849325599</v>
          </cell>
          <cell r="I3179">
            <v>24690.81</v>
          </cell>
        </row>
        <row r="3180">
          <cell r="C3180" t="str">
            <v>Homeowners</v>
          </cell>
          <cell r="E3180">
            <v>42773</v>
          </cell>
          <cell r="F3180">
            <v>42786</v>
          </cell>
          <cell r="G3180">
            <v>43660</v>
          </cell>
          <cell r="H3180">
            <v>66231.340581750032</v>
          </cell>
          <cell r="I3180">
            <v>185965.65</v>
          </cell>
        </row>
        <row r="3181">
          <cell r="C3181" t="str">
            <v>Homeowners</v>
          </cell>
          <cell r="E3181">
            <v>42787</v>
          </cell>
          <cell r="F3181">
            <v>42905</v>
          </cell>
          <cell r="G3181">
            <v>42953</v>
          </cell>
          <cell r="H3181">
            <v>7502.2924527007999</v>
          </cell>
          <cell r="I3181">
            <v>15004.58</v>
          </cell>
        </row>
        <row r="3182">
          <cell r="C3182" t="str">
            <v>Homeowners</v>
          </cell>
          <cell r="E3182">
            <v>42792</v>
          </cell>
          <cell r="F3182">
            <v>43022</v>
          </cell>
          <cell r="G3182">
            <v>43034</v>
          </cell>
          <cell r="H3182">
            <v>26221.87778123395</v>
          </cell>
          <cell r="I3182">
            <v>52443.76</v>
          </cell>
        </row>
        <row r="3183">
          <cell r="C3183" t="str">
            <v>Homeowners</v>
          </cell>
          <cell r="E3183">
            <v>42791</v>
          </cell>
          <cell r="F3183">
            <v>42893</v>
          </cell>
          <cell r="G3183">
            <v>43122</v>
          </cell>
          <cell r="H3183">
            <v>26339.27948892217</v>
          </cell>
          <cell r="I3183">
            <v>70425.460000000006</v>
          </cell>
        </row>
        <row r="3184">
          <cell r="C3184" t="str">
            <v>Homeowners</v>
          </cell>
          <cell r="E3184">
            <v>42792</v>
          </cell>
          <cell r="F3184">
            <v>43081</v>
          </cell>
          <cell r="G3184">
            <v>43697</v>
          </cell>
          <cell r="H3184">
            <v>2798.1230363709165</v>
          </cell>
          <cell r="I3184">
            <v>0</v>
          </cell>
        </row>
        <row r="3185">
          <cell r="C3185" t="str">
            <v>Homeowners</v>
          </cell>
          <cell r="E3185">
            <v>42792</v>
          </cell>
          <cell r="F3185">
            <v>42883</v>
          </cell>
          <cell r="G3185">
            <v>42912</v>
          </cell>
          <cell r="H3185">
            <v>2043.14133973102</v>
          </cell>
          <cell r="I3185">
            <v>4086.28</v>
          </cell>
        </row>
        <row r="3186">
          <cell r="C3186" t="str">
            <v>Homeowners</v>
          </cell>
          <cell r="E3186">
            <v>42783</v>
          </cell>
          <cell r="F3186">
            <v>43202</v>
          </cell>
          <cell r="G3186">
            <v>43619</v>
          </cell>
          <cell r="H3186">
            <v>18504.735818033158</v>
          </cell>
          <cell r="I3186">
            <v>47079.25</v>
          </cell>
        </row>
        <row r="3187">
          <cell r="C3187" t="str">
            <v>Homeowners</v>
          </cell>
          <cell r="E3187">
            <v>42788</v>
          </cell>
          <cell r="F3187">
            <v>42790</v>
          </cell>
          <cell r="G3187">
            <v>43087</v>
          </cell>
          <cell r="H3187">
            <v>7824.4912872239001</v>
          </cell>
          <cell r="I3187">
            <v>15648.98</v>
          </cell>
        </row>
        <row r="3188">
          <cell r="C3188" t="str">
            <v>Homeowners</v>
          </cell>
          <cell r="E3188">
            <v>42793</v>
          </cell>
          <cell r="F3188">
            <v>43127</v>
          </cell>
          <cell r="G3188">
            <v>43180</v>
          </cell>
          <cell r="H3188">
            <v>3385.8119921310013</v>
          </cell>
          <cell r="I3188">
            <v>0</v>
          </cell>
        </row>
        <row r="3189">
          <cell r="C3189" t="str">
            <v>Homeowners</v>
          </cell>
          <cell r="E3189">
            <v>42780</v>
          </cell>
          <cell r="F3189">
            <v>42897</v>
          </cell>
          <cell r="G3189">
            <v>43004</v>
          </cell>
          <cell r="H3189">
            <v>62911.957314755498</v>
          </cell>
          <cell r="I3189">
            <v>125823.91</v>
          </cell>
        </row>
        <row r="3190">
          <cell r="C3190" t="str">
            <v>Homeowners</v>
          </cell>
          <cell r="E3190">
            <v>42780</v>
          </cell>
          <cell r="F3190">
            <v>42869</v>
          </cell>
          <cell r="G3190">
            <v>43828</v>
          </cell>
          <cell r="H3190">
            <v>10119.456875626882</v>
          </cell>
          <cell r="I3190">
            <v>27222.63</v>
          </cell>
        </row>
        <row r="3191">
          <cell r="C3191" t="str">
            <v>Homeowners</v>
          </cell>
          <cell r="E3191">
            <v>42768</v>
          </cell>
          <cell r="F3191">
            <v>42985</v>
          </cell>
          <cell r="G3191">
            <v>43384</v>
          </cell>
          <cell r="H3191">
            <v>20731.926394944792</v>
          </cell>
          <cell r="I3191">
            <v>63566.45</v>
          </cell>
        </row>
        <row r="3192">
          <cell r="C3192" t="str">
            <v>Homeowners</v>
          </cell>
          <cell r="E3192">
            <v>42778</v>
          </cell>
          <cell r="F3192">
            <v>42839</v>
          </cell>
          <cell r="G3192">
            <v>43324</v>
          </cell>
          <cell r="H3192">
            <v>74216.537190788455</v>
          </cell>
          <cell r="I3192">
            <v>0</v>
          </cell>
        </row>
        <row r="3193">
          <cell r="C3193" t="str">
            <v>Homeowners</v>
          </cell>
          <cell r="E3193">
            <v>42783</v>
          </cell>
          <cell r="F3193">
            <v>42790</v>
          </cell>
          <cell r="G3193">
            <v>43237</v>
          </cell>
          <cell r="H3193">
            <v>84501.889903660602</v>
          </cell>
          <cell r="I3193">
            <v>233056.55</v>
          </cell>
        </row>
        <row r="3194">
          <cell r="C3194" t="str">
            <v>Homeowners</v>
          </cell>
          <cell r="E3194">
            <v>42775</v>
          </cell>
          <cell r="F3194">
            <v>43580</v>
          </cell>
          <cell r="G3194">
            <v>43585</v>
          </cell>
          <cell r="H3194">
            <v>48532.71669226596</v>
          </cell>
          <cell r="I3194">
            <v>0</v>
          </cell>
        </row>
        <row r="3195">
          <cell r="C3195" t="str">
            <v>Homeowners</v>
          </cell>
          <cell r="E3195">
            <v>42789</v>
          </cell>
          <cell r="F3195">
            <v>43323</v>
          </cell>
          <cell r="G3195">
            <v>43499</v>
          </cell>
          <cell r="H3195">
            <v>47246.906367281001</v>
          </cell>
          <cell r="I3195">
            <v>122770.45</v>
          </cell>
        </row>
        <row r="3196">
          <cell r="C3196" t="str">
            <v>Homeowners</v>
          </cell>
          <cell r="E3196">
            <v>42782</v>
          </cell>
          <cell r="F3196">
            <v>42821</v>
          </cell>
          <cell r="G3196">
            <v>43076</v>
          </cell>
          <cell r="H3196">
            <v>37786.417600479654</v>
          </cell>
          <cell r="I3196">
            <v>75572.84</v>
          </cell>
        </row>
        <row r="3197">
          <cell r="C3197" t="str">
            <v>Homeowners</v>
          </cell>
          <cell r="E3197">
            <v>42788</v>
          </cell>
          <cell r="F3197">
            <v>43100</v>
          </cell>
          <cell r="G3197">
            <v>43359</v>
          </cell>
          <cell r="H3197">
            <v>47893.192166249668</v>
          </cell>
          <cell r="I3197">
            <v>122255.05</v>
          </cell>
        </row>
        <row r="3198">
          <cell r="C3198" t="str">
            <v>Homeowners</v>
          </cell>
          <cell r="E3198">
            <v>42772</v>
          </cell>
          <cell r="F3198">
            <v>42815</v>
          </cell>
          <cell r="G3198">
            <v>43711</v>
          </cell>
          <cell r="H3198">
            <v>7910.2235101209872</v>
          </cell>
          <cell r="I3198">
            <v>23967.119999999999</v>
          </cell>
        </row>
        <row r="3199">
          <cell r="C3199" t="str">
            <v>Homeowners</v>
          </cell>
          <cell r="E3199">
            <v>42791</v>
          </cell>
          <cell r="F3199">
            <v>42966</v>
          </cell>
          <cell r="G3199">
            <v>43215</v>
          </cell>
          <cell r="H3199">
            <v>31990.856562260546</v>
          </cell>
          <cell r="I3199">
            <v>89991.84</v>
          </cell>
        </row>
        <row r="3200">
          <cell r="C3200" t="str">
            <v>Homeowners</v>
          </cell>
          <cell r="E3200">
            <v>42770</v>
          </cell>
          <cell r="F3200">
            <v>43676</v>
          </cell>
          <cell r="G3200">
            <v>44162</v>
          </cell>
          <cell r="H3200">
            <v>983.22760596032663</v>
          </cell>
          <cell r="I3200">
            <v>4326.51</v>
          </cell>
        </row>
        <row r="3201">
          <cell r="C3201" t="str">
            <v>Homeowners</v>
          </cell>
          <cell r="E3201">
            <v>42788</v>
          </cell>
          <cell r="F3201">
            <v>42899</v>
          </cell>
          <cell r="G3201">
            <v>42950</v>
          </cell>
          <cell r="H3201">
            <v>84032.953872441503</v>
          </cell>
          <cell r="I3201">
            <v>168065.91</v>
          </cell>
        </row>
        <row r="3202">
          <cell r="C3202" t="str">
            <v>Homeowners</v>
          </cell>
          <cell r="E3202">
            <v>42771</v>
          </cell>
          <cell r="F3202">
            <v>42891</v>
          </cell>
          <cell r="G3202">
            <v>42942</v>
          </cell>
          <cell r="H3202">
            <v>101436.13003034949</v>
          </cell>
          <cell r="I3202">
            <v>202872.26</v>
          </cell>
        </row>
        <row r="3203">
          <cell r="C3203" t="str">
            <v>Homeowners</v>
          </cell>
          <cell r="E3203">
            <v>42788</v>
          </cell>
          <cell r="F3203">
            <v>42858</v>
          </cell>
          <cell r="G3203">
            <v>43017</v>
          </cell>
          <cell r="H3203">
            <v>6844.4288103939998</v>
          </cell>
          <cell r="I3203">
            <v>13688.86</v>
          </cell>
        </row>
        <row r="3204">
          <cell r="C3204" t="str">
            <v>Homeowners</v>
          </cell>
          <cell r="E3204">
            <v>42816</v>
          </cell>
          <cell r="F3204">
            <v>43141</v>
          </cell>
          <cell r="G3204">
            <v>43886</v>
          </cell>
          <cell r="H3204">
            <v>5863.4867344574577</v>
          </cell>
          <cell r="I3204">
            <v>0</v>
          </cell>
        </row>
        <row r="3205">
          <cell r="C3205" t="str">
            <v>Homeowners</v>
          </cell>
          <cell r="E3205">
            <v>42805</v>
          </cell>
          <cell r="F3205">
            <v>43290</v>
          </cell>
          <cell r="G3205">
            <v>43663</v>
          </cell>
          <cell r="H3205">
            <v>18753.78775042784</v>
          </cell>
          <cell r="I3205">
            <v>52354</v>
          </cell>
        </row>
        <row r="3206">
          <cell r="C3206" t="str">
            <v>Homeowners</v>
          </cell>
          <cell r="E3206">
            <v>42823</v>
          </cell>
          <cell r="F3206">
            <v>42837</v>
          </cell>
          <cell r="G3206">
            <v>43010</v>
          </cell>
          <cell r="H3206">
            <v>41228.205947805298</v>
          </cell>
          <cell r="I3206">
            <v>82456.41</v>
          </cell>
        </row>
        <row r="3207">
          <cell r="C3207" t="str">
            <v>Homeowners</v>
          </cell>
          <cell r="E3207">
            <v>42811</v>
          </cell>
          <cell r="F3207">
            <v>42821</v>
          </cell>
          <cell r="G3207">
            <v>42888</v>
          </cell>
          <cell r="H3207">
            <v>19364.295742945749</v>
          </cell>
          <cell r="I3207">
            <v>38728.589999999997</v>
          </cell>
        </row>
        <row r="3208">
          <cell r="C3208" t="str">
            <v>Homeowners</v>
          </cell>
          <cell r="E3208">
            <v>42818</v>
          </cell>
          <cell r="F3208">
            <v>42850</v>
          </cell>
          <cell r="G3208">
            <v>42936</v>
          </cell>
          <cell r="H3208">
            <v>22306.514458143149</v>
          </cell>
          <cell r="I3208">
            <v>44613.03</v>
          </cell>
        </row>
        <row r="3209">
          <cell r="C3209" t="str">
            <v>Homeowners</v>
          </cell>
          <cell r="E3209">
            <v>42796</v>
          </cell>
          <cell r="F3209">
            <v>43015</v>
          </cell>
          <cell r="G3209">
            <v>43112</v>
          </cell>
          <cell r="H3209">
            <v>3885.981182786968</v>
          </cell>
          <cell r="I3209">
            <v>9791.4599999999991</v>
          </cell>
        </row>
        <row r="3210">
          <cell r="C3210" t="str">
            <v>Homeowners</v>
          </cell>
          <cell r="E3210">
            <v>42816</v>
          </cell>
          <cell r="F3210">
            <v>43403</v>
          </cell>
          <cell r="G3210">
            <v>44062</v>
          </cell>
          <cell r="H3210">
            <v>15146.826601768351</v>
          </cell>
          <cell r="I3210">
            <v>56449.82</v>
          </cell>
        </row>
        <row r="3211">
          <cell r="C3211" t="str">
            <v>Homeowners</v>
          </cell>
          <cell r="E3211">
            <v>42810</v>
          </cell>
          <cell r="F3211">
            <v>42966</v>
          </cell>
          <cell r="G3211">
            <v>43259</v>
          </cell>
          <cell r="H3211">
            <v>51053.094848384957</v>
          </cell>
          <cell r="I3211">
            <v>148595.6</v>
          </cell>
        </row>
        <row r="3212">
          <cell r="C3212" t="str">
            <v>Homeowners</v>
          </cell>
          <cell r="E3212">
            <v>42814</v>
          </cell>
          <cell r="F3212">
            <v>43275</v>
          </cell>
          <cell r="G3212">
            <v>43500</v>
          </cell>
          <cell r="H3212">
            <v>6382.4937021237893</v>
          </cell>
          <cell r="I3212">
            <v>16320.31</v>
          </cell>
        </row>
        <row r="3213">
          <cell r="C3213" t="str">
            <v>Homeowners</v>
          </cell>
          <cell r="E3213">
            <v>42817</v>
          </cell>
          <cell r="F3213">
            <v>42950</v>
          </cell>
          <cell r="G3213">
            <v>43035</v>
          </cell>
          <cell r="H3213">
            <v>119501.3343742295</v>
          </cell>
          <cell r="I3213">
            <v>239002.67</v>
          </cell>
        </row>
        <row r="3214">
          <cell r="C3214" t="str">
            <v>Homeowners</v>
          </cell>
          <cell r="E3214">
            <v>42820</v>
          </cell>
          <cell r="F3214">
            <v>42986</v>
          </cell>
          <cell r="G3214" t="str">
            <v>NA</v>
          </cell>
          <cell r="H3214">
            <v>14705.526166664727</v>
          </cell>
          <cell r="I3214" t="str">
            <v>NA</v>
          </cell>
        </row>
        <row r="3215">
          <cell r="C3215" t="str">
            <v>Homeowners</v>
          </cell>
          <cell r="E3215">
            <v>42811</v>
          </cell>
          <cell r="F3215">
            <v>42813</v>
          </cell>
          <cell r="G3215">
            <v>43121</v>
          </cell>
          <cell r="H3215">
            <v>13022.829604548308</v>
          </cell>
          <cell r="I3215">
            <v>31666.639999999999</v>
          </cell>
        </row>
        <row r="3216">
          <cell r="C3216" t="str">
            <v>Homeowners</v>
          </cell>
          <cell r="E3216">
            <v>42821</v>
          </cell>
          <cell r="F3216">
            <v>42918</v>
          </cell>
          <cell r="G3216">
            <v>43155</v>
          </cell>
          <cell r="H3216">
            <v>116812.50809402658</v>
          </cell>
          <cell r="I3216">
            <v>326313.77</v>
          </cell>
        </row>
        <row r="3217">
          <cell r="C3217" t="str">
            <v>Homeowners</v>
          </cell>
          <cell r="E3217">
            <v>42798</v>
          </cell>
          <cell r="F3217">
            <v>43112</v>
          </cell>
          <cell r="G3217">
            <v>43555</v>
          </cell>
          <cell r="H3217">
            <v>51263.888976540271</v>
          </cell>
          <cell r="I3217">
            <v>148275.72</v>
          </cell>
        </row>
        <row r="3218">
          <cell r="C3218" t="str">
            <v>Homeowners</v>
          </cell>
          <cell r="E3218">
            <v>42813</v>
          </cell>
          <cell r="F3218">
            <v>42865</v>
          </cell>
          <cell r="G3218">
            <v>43445</v>
          </cell>
          <cell r="H3218">
            <v>20471.655485045747</v>
          </cell>
          <cell r="I3218">
            <v>0</v>
          </cell>
        </row>
        <row r="3219">
          <cell r="C3219" t="str">
            <v>Homeowners</v>
          </cell>
          <cell r="E3219">
            <v>42821</v>
          </cell>
          <cell r="F3219">
            <v>42943</v>
          </cell>
          <cell r="G3219">
            <v>42996</v>
          </cell>
          <cell r="H3219">
            <v>15246.465495511549</v>
          </cell>
          <cell r="I3219">
            <v>30492.93</v>
          </cell>
        </row>
        <row r="3220">
          <cell r="C3220" t="str">
            <v>Homeowners</v>
          </cell>
          <cell r="E3220">
            <v>42804</v>
          </cell>
          <cell r="F3220">
            <v>42897</v>
          </cell>
          <cell r="G3220">
            <v>42906</v>
          </cell>
          <cell r="H3220">
            <v>26955.277580173701</v>
          </cell>
          <cell r="I3220">
            <v>53910.559999999998</v>
          </cell>
        </row>
        <row r="3221">
          <cell r="C3221" t="str">
            <v>Homeowners</v>
          </cell>
          <cell r="E3221">
            <v>42805</v>
          </cell>
          <cell r="F3221">
            <v>43085</v>
          </cell>
          <cell r="G3221">
            <v>43615</v>
          </cell>
          <cell r="H3221">
            <v>85764.06498698151</v>
          </cell>
          <cell r="I3221">
            <v>215121.17</v>
          </cell>
        </row>
        <row r="3222">
          <cell r="C3222" t="str">
            <v>Homeowners</v>
          </cell>
          <cell r="E3222">
            <v>42808</v>
          </cell>
          <cell r="F3222">
            <v>42881</v>
          </cell>
          <cell r="G3222">
            <v>43113</v>
          </cell>
          <cell r="H3222">
            <v>47120.002376489945</v>
          </cell>
          <cell r="I3222">
            <v>118307.24</v>
          </cell>
        </row>
        <row r="3223">
          <cell r="C3223" t="str">
            <v>Homeowners</v>
          </cell>
          <cell r="E3223">
            <v>42821</v>
          </cell>
          <cell r="F3223">
            <v>42853</v>
          </cell>
          <cell r="G3223">
            <v>43713</v>
          </cell>
          <cell r="H3223">
            <v>13375.742494807741</v>
          </cell>
          <cell r="I3223">
            <v>38613.58</v>
          </cell>
        </row>
        <row r="3224">
          <cell r="C3224" t="str">
            <v>Homeowners</v>
          </cell>
          <cell r="E3224">
            <v>42823</v>
          </cell>
          <cell r="F3224">
            <v>43245</v>
          </cell>
          <cell r="G3224">
            <v>43560</v>
          </cell>
          <cell r="H3224">
            <v>20954.293975505359</v>
          </cell>
          <cell r="I3224">
            <v>0</v>
          </cell>
        </row>
        <row r="3225">
          <cell r="C3225" t="str">
            <v>Homeowners</v>
          </cell>
          <cell r="E3225">
            <v>42823</v>
          </cell>
          <cell r="F3225">
            <v>42864</v>
          </cell>
          <cell r="G3225">
            <v>43846</v>
          </cell>
          <cell r="H3225">
            <v>29169.756113432941</v>
          </cell>
          <cell r="I3225">
            <v>84202.74</v>
          </cell>
        </row>
        <row r="3226">
          <cell r="C3226" t="str">
            <v>Homeowners</v>
          </cell>
          <cell r="E3226">
            <v>42818</v>
          </cell>
          <cell r="F3226">
            <v>42899</v>
          </cell>
          <cell r="G3226">
            <v>43002</v>
          </cell>
          <cell r="H3226">
            <v>9578.4284073244507</v>
          </cell>
          <cell r="I3226">
            <v>19156.86</v>
          </cell>
        </row>
        <row r="3227">
          <cell r="C3227" t="str">
            <v>Homeowners</v>
          </cell>
          <cell r="E3227">
            <v>42820</v>
          </cell>
          <cell r="F3227">
            <v>42841</v>
          </cell>
          <cell r="G3227">
            <v>42911</v>
          </cell>
          <cell r="H3227">
            <v>44798.782200051697</v>
          </cell>
          <cell r="I3227">
            <v>89597.56</v>
          </cell>
        </row>
        <row r="3228">
          <cell r="C3228" t="str">
            <v>Homeowners</v>
          </cell>
          <cell r="E3228">
            <v>42824</v>
          </cell>
          <cell r="F3228">
            <v>42988</v>
          </cell>
          <cell r="G3228">
            <v>43317</v>
          </cell>
          <cell r="H3228">
            <v>62036.625757160036</v>
          </cell>
          <cell r="I3228">
            <v>164760.26999999999</v>
          </cell>
        </row>
        <row r="3229">
          <cell r="C3229" t="str">
            <v>Homeowners</v>
          </cell>
          <cell r="E3229">
            <v>42796</v>
          </cell>
          <cell r="F3229">
            <v>43099</v>
          </cell>
          <cell r="G3229">
            <v>43368</v>
          </cell>
          <cell r="H3229">
            <v>2321.2654304647972</v>
          </cell>
          <cell r="I3229">
            <v>0</v>
          </cell>
        </row>
        <row r="3230">
          <cell r="C3230" t="str">
            <v>Homeowners</v>
          </cell>
          <cell r="E3230">
            <v>42805</v>
          </cell>
          <cell r="F3230">
            <v>42848</v>
          </cell>
          <cell r="G3230">
            <v>43334</v>
          </cell>
          <cell r="H3230">
            <v>9867.1201253150193</v>
          </cell>
          <cell r="I3230">
            <v>0</v>
          </cell>
        </row>
        <row r="3231">
          <cell r="C3231" t="str">
            <v>Homeowners</v>
          </cell>
          <cell r="E3231">
            <v>42822</v>
          </cell>
          <cell r="F3231">
            <v>42827</v>
          </cell>
          <cell r="G3231">
            <v>43464</v>
          </cell>
          <cell r="H3231">
            <v>2021.5003115882803</v>
          </cell>
          <cell r="I3231">
            <v>4779.16</v>
          </cell>
        </row>
        <row r="3232">
          <cell r="C3232" t="str">
            <v>Homeowners</v>
          </cell>
          <cell r="E3232">
            <v>42802</v>
          </cell>
          <cell r="F3232">
            <v>43386</v>
          </cell>
          <cell r="G3232">
            <v>43775</v>
          </cell>
          <cell r="H3232">
            <v>15567.46937712892</v>
          </cell>
          <cell r="I3232">
            <v>46433.75</v>
          </cell>
        </row>
        <row r="3233">
          <cell r="C3233" t="str">
            <v>Homeowners</v>
          </cell>
          <cell r="E3233">
            <v>42804</v>
          </cell>
          <cell r="F3233">
            <v>42821</v>
          </cell>
          <cell r="G3233">
            <v>44064</v>
          </cell>
          <cell r="H3233">
            <v>1982.7363830666843</v>
          </cell>
          <cell r="I3233">
            <v>9342.68</v>
          </cell>
        </row>
        <row r="3234">
          <cell r="C3234" t="str">
            <v>Homeowners</v>
          </cell>
          <cell r="E3234">
            <v>42819</v>
          </cell>
          <cell r="F3234">
            <v>42881</v>
          </cell>
          <cell r="G3234">
            <v>43411</v>
          </cell>
          <cell r="H3234">
            <v>34189.882074623914</v>
          </cell>
          <cell r="I3234">
            <v>0</v>
          </cell>
        </row>
        <row r="3235">
          <cell r="C3235" t="str">
            <v>Homeowners</v>
          </cell>
          <cell r="E3235">
            <v>42817</v>
          </cell>
          <cell r="F3235">
            <v>42824</v>
          </cell>
          <cell r="G3235">
            <v>43363</v>
          </cell>
          <cell r="H3235">
            <v>23289.710714917037</v>
          </cell>
          <cell r="I3235">
            <v>59459.02</v>
          </cell>
        </row>
        <row r="3236">
          <cell r="C3236" t="str">
            <v>Homeowners</v>
          </cell>
          <cell r="E3236">
            <v>42807</v>
          </cell>
          <cell r="F3236">
            <v>42935</v>
          </cell>
          <cell r="G3236">
            <v>43270</v>
          </cell>
          <cell r="H3236">
            <v>30256.488761351127</v>
          </cell>
          <cell r="I3236">
            <v>0</v>
          </cell>
        </row>
        <row r="3237">
          <cell r="C3237" t="str">
            <v>Homeowners</v>
          </cell>
          <cell r="E3237">
            <v>42815</v>
          </cell>
          <cell r="F3237">
            <v>42836</v>
          </cell>
          <cell r="G3237">
            <v>43150</v>
          </cell>
          <cell r="H3237">
            <v>30275.739959081166</v>
          </cell>
          <cell r="I3237">
            <v>73742.44</v>
          </cell>
        </row>
        <row r="3238">
          <cell r="C3238" t="str">
            <v>Homeowners</v>
          </cell>
          <cell r="E3238">
            <v>42813</v>
          </cell>
          <cell r="F3238">
            <v>42836</v>
          </cell>
          <cell r="G3238">
            <v>43499</v>
          </cell>
          <cell r="H3238">
            <v>38947.502717318792</v>
          </cell>
          <cell r="I3238">
            <v>122659.35</v>
          </cell>
        </row>
        <row r="3239">
          <cell r="C3239" t="str">
            <v>Homeowners</v>
          </cell>
          <cell r="E3239">
            <v>42799</v>
          </cell>
          <cell r="F3239">
            <v>42897</v>
          </cell>
          <cell r="G3239">
            <v>43131</v>
          </cell>
          <cell r="H3239">
            <v>18137.937012491002</v>
          </cell>
          <cell r="I3239">
            <v>57157.25</v>
          </cell>
        </row>
        <row r="3240">
          <cell r="C3240" t="str">
            <v>Homeowners</v>
          </cell>
          <cell r="E3240">
            <v>42812</v>
          </cell>
          <cell r="F3240">
            <v>42825</v>
          </cell>
          <cell r="G3240">
            <v>42949</v>
          </cell>
          <cell r="H3240">
            <v>13569.721705031499</v>
          </cell>
          <cell r="I3240">
            <v>27139.439999999999</v>
          </cell>
        </row>
        <row r="3241">
          <cell r="C3241" t="str">
            <v>Homeowners</v>
          </cell>
          <cell r="E3241">
            <v>42796</v>
          </cell>
          <cell r="F3241">
            <v>42941</v>
          </cell>
          <cell r="G3241">
            <v>43014</v>
          </cell>
          <cell r="H3241">
            <v>16425.046119815601</v>
          </cell>
          <cell r="I3241">
            <v>32850.089999999997</v>
          </cell>
        </row>
        <row r="3242">
          <cell r="C3242" t="str">
            <v>Homeowners</v>
          </cell>
          <cell r="E3242">
            <v>42805</v>
          </cell>
          <cell r="F3242">
            <v>42878</v>
          </cell>
          <cell r="G3242">
            <v>42909</v>
          </cell>
          <cell r="H3242">
            <v>6692.0564091523001</v>
          </cell>
          <cell r="I3242">
            <v>13384.11</v>
          </cell>
        </row>
        <row r="3243">
          <cell r="C3243" t="str">
            <v>Homeowners</v>
          </cell>
          <cell r="E3243">
            <v>42812</v>
          </cell>
          <cell r="F3243">
            <v>43164</v>
          </cell>
          <cell r="G3243">
            <v>44020</v>
          </cell>
          <cell r="H3243">
            <v>8130.3848137822752</v>
          </cell>
          <cell r="I3243">
            <v>0</v>
          </cell>
        </row>
        <row r="3244">
          <cell r="C3244" t="str">
            <v>Homeowners</v>
          </cell>
          <cell r="E3244">
            <v>42797</v>
          </cell>
          <cell r="F3244">
            <v>43023</v>
          </cell>
          <cell r="G3244">
            <v>43872</v>
          </cell>
          <cell r="H3244">
            <v>2267.6541508657538</v>
          </cell>
          <cell r="I3244">
            <v>22647.63</v>
          </cell>
        </row>
        <row r="3245">
          <cell r="C3245" t="str">
            <v>Homeowners</v>
          </cell>
          <cell r="E3245">
            <v>42815</v>
          </cell>
          <cell r="F3245">
            <v>42849</v>
          </cell>
          <cell r="G3245">
            <v>42859</v>
          </cell>
          <cell r="H3245">
            <v>23401.489045454251</v>
          </cell>
          <cell r="I3245">
            <v>46802.98</v>
          </cell>
        </row>
        <row r="3246">
          <cell r="C3246" t="str">
            <v>Homeowners</v>
          </cell>
          <cell r="E3246">
            <v>42807</v>
          </cell>
          <cell r="F3246">
            <v>42919</v>
          </cell>
          <cell r="G3246">
            <v>43587</v>
          </cell>
          <cell r="H3246">
            <v>28592.970470706387</v>
          </cell>
          <cell r="I3246">
            <v>81881.91</v>
          </cell>
        </row>
        <row r="3247">
          <cell r="C3247" t="str">
            <v>Homeowners</v>
          </cell>
          <cell r="E3247">
            <v>42816</v>
          </cell>
          <cell r="F3247">
            <v>42825</v>
          </cell>
          <cell r="G3247">
            <v>44094</v>
          </cell>
          <cell r="H3247">
            <v>4348.9737803030293</v>
          </cell>
          <cell r="I3247">
            <v>0</v>
          </cell>
        </row>
        <row r="3248">
          <cell r="C3248" t="str">
            <v>Homeowners</v>
          </cell>
          <cell r="E3248">
            <v>42797</v>
          </cell>
          <cell r="F3248">
            <v>42798</v>
          </cell>
          <cell r="G3248">
            <v>43063</v>
          </cell>
          <cell r="H3248">
            <v>48089.380562906947</v>
          </cell>
          <cell r="I3248">
            <v>96178.76</v>
          </cell>
        </row>
        <row r="3249">
          <cell r="C3249" t="str">
            <v>Homeowners</v>
          </cell>
          <cell r="E3249">
            <v>42808</v>
          </cell>
          <cell r="F3249">
            <v>42998</v>
          </cell>
          <cell r="G3249">
            <v>43610</v>
          </cell>
          <cell r="H3249">
            <v>60594.957020780224</v>
          </cell>
          <cell r="I3249">
            <v>169043.88</v>
          </cell>
        </row>
        <row r="3250">
          <cell r="C3250" t="str">
            <v>Homeowners</v>
          </cell>
          <cell r="E3250">
            <v>42818</v>
          </cell>
          <cell r="F3250">
            <v>42821</v>
          </cell>
          <cell r="G3250">
            <v>43276</v>
          </cell>
          <cell r="H3250">
            <v>41743.969034209222</v>
          </cell>
          <cell r="I3250">
            <v>105764.44</v>
          </cell>
        </row>
        <row r="3251">
          <cell r="C3251" t="str">
            <v>Homeowners</v>
          </cell>
          <cell r="E3251">
            <v>42804</v>
          </cell>
          <cell r="F3251">
            <v>42999</v>
          </cell>
          <cell r="G3251">
            <v>44109</v>
          </cell>
          <cell r="H3251">
            <v>440.542427773518</v>
          </cell>
          <cell r="I3251">
            <v>920.44</v>
          </cell>
        </row>
        <row r="3252">
          <cell r="C3252" t="str">
            <v>Homeowners</v>
          </cell>
          <cell r="E3252">
            <v>42816</v>
          </cell>
          <cell r="F3252">
            <v>42923</v>
          </cell>
          <cell r="G3252" t="str">
            <v>NA</v>
          </cell>
          <cell r="H3252">
            <v>14299.003766888563</v>
          </cell>
          <cell r="I3252" t="str">
            <v>NA</v>
          </cell>
        </row>
        <row r="3253">
          <cell r="C3253" t="str">
            <v>Homeowners</v>
          </cell>
          <cell r="E3253">
            <v>42818</v>
          </cell>
          <cell r="F3253">
            <v>42839</v>
          </cell>
          <cell r="G3253">
            <v>42855</v>
          </cell>
          <cell r="H3253">
            <v>15240.46885442205</v>
          </cell>
          <cell r="I3253">
            <v>30480.94</v>
          </cell>
        </row>
        <row r="3254">
          <cell r="C3254" t="str">
            <v>Homeowners</v>
          </cell>
          <cell r="E3254">
            <v>42801</v>
          </cell>
          <cell r="F3254">
            <v>42831</v>
          </cell>
          <cell r="G3254">
            <v>42832</v>
          </cell>
          <cell r="H3254">
            <v>45229.181307321953</v>
          </cell>
          <cell r="I3254">
            <v>90458.36</v>
          </cell>
        </row>
        <row r="3255">
          <cell r="C3255" t="str">
            <v>Homeowners</v>
          </cell>
          <cell r="E3255">
            <v>42804</v>
          </cell>
          <cell r="F3255">
            <v>42841</v>
          </cell>
          <cell r="G3255">
            <v>43456</v>
          </cell>
          <cell r="H3255">
            <v>35.616909119499667</v>
          </cell>
          <cell r="I3255">
            <v>96.24</v>
          </cell>
        </row>
        <row r="3256">
          <cell r="C3256" t="str">
            <v>Homeowners</v>
          </cell>
          <cell r="E3256">
            <v>42823</v>
          </cell>
          <cell r="F3256">
            <v>42979</v>
          </cell>
          <cell r="G3256">
            <v>43335</v>
          </cell>
          <cell r="H3256">
            <v>13232.083121337237</v>
          </cell>
          <cell r="I3256">
            <v>36358.47</v>
          </cell>
        </row>
        <row r="3257">
          <cell r="C3257" t="str">
            <v>Homeowners</v>
          </cell>
          <cell r="E3257">
            <v>42811</v>
          </cell>
          <cell r="F3257">
            <v>43052</v>
          </cell>
          <cell r="G3257">
            <v>43990</v>
          </cell>
          <cell r="H3257">
            <v>21367.947234249441</v>
          </cell>
          <cell r="I3257">
            <v>129235.1</v>
          </cell>
        </row>
        <row r="3258">
          <cell r="C3258" t="str">
            <v>Homeowners</v>
          </cell>
          <cell r="E3258">
            <v>42820</v>
          </cell>
          <cell r="F3258">
            <v>43139</v>
          </cell>
          <cell r="G3258">
            <v>43934</v>
          </cell>
          <cell r="H3258">
            <v>30936.703307040283</v>
          </cell>
          <cell r="I3258">
            <v>137797.96</v>
          </cell>
        </row>
        <row r="3259">
          <cell r="C3259" t="str">
            <v>Homeowners</v>
          </cell>
          <cell r="E3259">
            <v>42816</v>
          </cell>
          <cell r="F3259">
            <v>43030</v>
          </cell>
          <cell r="G3259" t="str">
            <v>NA</v>
          </cell>
          <cell r="H3259">
            <v>15191.442483310795</v>
          </cell>
          <cell r="I3259" t="str">
            <v>NA</v>
          </cell>
        </row>
        <row r="3260">
          <cell r="C3260" t="str">
            <v>Homeowners</v>
          </cell>
          <cell r="E3260">
            <v>42843</v>
          </cell>
          <cell r="F3260">
            <v>42975</v>
          </cell>
          <cell r="G3260" t="str">
            <v>NA</v>
          </cell>
          <cell r="H3260">
            <v>9909.04303176551</v>
          </cell>
          <cell r="I3260" t="str">
            <v>NA</v>
          </cell>
        </row>
        <row r="3261">
          <cell r="C3261" t="str">
            <v>Homeowners</v>
          </cell>
          <cell r="E3261">
            <v>42838</v>
          </cell>
          <cell r="F3261">
            <v>42927</v>
          </cell>
          <cell r="G3261">
            <v>43132</v>
          </cell>
          <cell r="H3261">
            <v>12961.192375922767</v>
          </cell>
          <cell r="I3261">
            <v>39887.53</v>
          </cell>
        </row>
        <row r="3262">
          <cell r="C3262" t="str">
            <v>Homeowners</v>
          </cell>
          <cell r="E3262">
            <v>42826</v>
          </cell>
          <cell r="F3262">
            <v>43187</v>
          </cell>
          <cell r="G3262">
            <v>43968</v>
          </cell>
          <cell r="H3262">
            <v>389.13882734470383</v>
          </cell>
          <cell r="I3262">
            <v>0</v>
          </cell>
        </row>
        <row r="3263">
          <cell r="C3263" t="str">
            <v>Homeowners</v>
          </cell>
          <cell r="E3263">
            <v>42835</v>
          </cell>
          <cell r="F3263">
            <v>43017</v>
          </cell>
          <cell r="G3263">
            <v>43359</v>
          </cell>
          <cell r="H3263">
            <v>46499.352894406038</v>
          </cell>
          <cell r="I3263">
            <v>118656.08</v>
          </cell>
        </row>
        <row r="3264">
          <cell r="C3264" t="str">
            <v>Homeowners</v>
          </cell>
          <cell r="E3264">
            <v>42830</v>
          </cell>
          <cell r="F3264">
            <v>43051</v>
          </cell>
          <cell r="G3264">
            <v>43856</v>
          </cell>
          <cell r="H3264">
            <v>2407.449814273341</v>
          </cell>
          <cell r="I3264">
            <v>15838.02</v>
          </cell>
        </row>
        <row r="3265">
          <cell r="C3265" t="str">
            <v>Homeowners</v>
          </cell>
          <cell r="E3265">
            <v>42840</v>
          </cell>
          <cell r="F3265">
            <v>42918</v>
          </cell>
          <cell r="G3265">
            <v>43805</v>
          </cell>
          <cell r="H3265">
            <v>78070.180727570449</v>
          </cell>
          <cell r="I3265">
            <v>0</v>
          </cell>
        </row>
        <row r="3266">
          <cell r="C3266" t="str">
            <v>Homeowners</v>
          </cell>
          <cell r="E3266">
            <v>42840</v>
          </cell>
          <cell r="F3266">
            <v>42861</v>
          </cell>
          <cell r="G3266">
            <v>43275</v>
          </cell>
          <cell r="H3266">
            <v>37620.128316271344</v>
          </cell>
          <cell r="I3266">
            <v>103661.54</v>
          </cell>
        </row>
        <row r="3267">
          <cell r="C3267" t="str">
            <v>Homeowners</v>
          </cell>
          <cell r="E3267">
            <v>42840</v>
          </cell>
          <cell r="F3267">
            <v>42913</v>
          </cell>
          <cell r="G3267">
            <v>42927</v>
          </cell>
          <cell r="H3267">
            <v>6584.5934826459998</v>
          </cell>
          <cell r="I3267">
            <v>13169.19</v>
          </cell>
        </row>
        <row r="3268">
          <cell r="C3268" t="str">
            <v>Homeowners</v>
          </cell>
          <cell r="E3268">
            <v>42849</v>
          </cell>
          <cell r="F3268">
            <v>42956</v>
          </cell>
          <cell r="G3268">
            <v>43282</v>
          </cell>
          <cell r="H3268">
            <v>54858.610339269107</v>
          </cell>
          <cell r="I3268">
            <v>145497.07999999999</v>
          </cell>
        </row>
        <row r="3269">
          <cell r="C3269" t="str">
            <v>Homeowners</v>
          </cell>
          <cell r="E3269">
            <v>42838</v>
          </cell>
          <cell r="F3269">
            <v>42983</v>
          </cell>
          <cell r="G3269">
            <v>43026</v>
          </cell>
          <cell r="H3269">
            <v>34453.735004385249</v>
          </cell>
          <cell r="I3269">
            <v>68907.47</v>
          </cell>
        </row>
        <row r="3270">
          <cell r="C3270" t="str">
            <v>Homeowners</v>
          </cell>
          <cell r="E3270">
            <v>42835</v>
          </cell>
          <cell r="F3270">
            <v>43155</v>
          </cell>
          <cell r="G3270">
            <v>43163</v>
          </cell>
          <cell r="H3270">
            <v>8671.6859703069986</v>
          </cell>
          <cell r="I3270">
            <v>22431.119999999999</v>
          </cell>
        </row>
        <row r="3271">
          <cell r="C3271" t="str">
            <v>Homeowners</v>
          </cell>
          <cell r="E3271">
            <v>42836</v>
          </cell>
          <cell r="F3271">
            <v>42850</v>
          </cell>
          <cell r="G3271">
            <v>43253</v>
          </cell>
          <cell r="H3271">
            <v>317.24443537294593</v>
          </cell>
          <cell r="I3271">
            <v>734.46</v>
          </cell>
        </row>
        <row r="3272">
          <cell r="C3272" t="str">
            <v>Homeowners</v>
          </cell>
          <cell r="E3272">
            <v>42845</v>
          </cell>
          <cell r="F3272">
            <v>42951</v>
          </cell>
          <cell r="G3272">
            <v>43722</v>
          </cell>
          <cell r="H3272">
            <v>6661.9438973211136</v>
          </cell>
          <cell r="I3272">
            <v>17288.38</v>
          </cell>
        </row>
        <row r="3273">
          <cell r="C3273" t="str">
            <v>Homeowners</v>
          </cell>
          <cell r="E3273">
            <v>42826</v>
          </cell>
          <cell r="F3273">
            <v>43226</v>
          </cell>
          <cell r="G3273">
            <v>43877</v>
          </cell>
          <cell r="H3273">
            <v>3359.9044728637523</v>
          </cell>
          <cell r="I3273">
            <v>0</v>
          </cell>
        </row>
        <row r="3274">
          <cell r="C3274" t="str">
            <v>Homeowners</v>
          </cell>
          <cell r="E3274">
            <v>42848</v>
          </cell>
          <cell r="F3274">
            <v>42898</v>
          </cell>
          <cell r="G3274">
            <v>43505</v>
          </cell>
          <cell r="H3274">
            <v>15567.23774746659</v>
          </cell>
          <cell r="I3274">
            <v>44091.83</v>
          </cell>
        </row>
        <row r="3275">
          <cell r="C3275" t="str">
            <v>Homeowners</v>
          </cell>
          <cell r="E3275">
            <v>42826</v>
          </cell>
          <cell r="F3275">
            <v>43358</v>
          </cell>
          <cell r="G3275">
            <v>43461</v>
          </cell>
          <cell r="H3275">
            <v>38593.746669092812</v>
          </cell>
          <cell r="I3275">
            <v>0</v>
          </cell>
        </row>
        <row r="3276">
          <cell r="C3276" t="str">
            <v>Homeowners</v>
          </cell>
          <cell r="E3276">
            <v>42843</v>
          </cell>
          <cell r="F3276">
            <v>43194</v>
          </cell>
          <cell r="G3276">
            <v>44146</v>
          </cell>
          <cell r="H3276">
            <v>6849.3722068589168</v>
          </cell>
          <cell r="I3276">
            <v>30804.38</v>
          </cell>
        </row>
        <row r="3277">
          <cell r="C3277" t="str">
            <v>Homeowners</v>
          </cell>
          <cell r="E3277">
            <v>42844</v>
          </cell>
          <cell r="F3277">
            <v>43056</v>
          </cell>
          <cell r="G3277">
            <v>43285</v>
          </cell>
          <cell r="H3277">
            <v>3467.7010724853549</v>
          </cell>
          <cell r="I3277">
            <v>0</v>
          </cell>
        </row>
        <row r="3278">
          <cell r="C3278" t="str">
            <v>Homeowners</v>
          </cell>
          <cell r="E3278">
            <v>42849</v>
          </cell>
          <cell r="F3278">
            <v>43052</v>
          </cell>
          <cell r="G3278">
            <v>43812</v>
          </cell>
          <cell r="H3278">
            <v>20860.216628195743</v>
          </cell>
          <cell r="I3278">
            <v>0</v>
          </cell>
        </row>
        <row r="3279">
          <cell r="C3279" t="str">
            <v>Homeowners</v>
          </cell>
          <cell r="E3279">
            <v>42832</v>
          </cell>
          <cell r="F3279">
            <v>42863</v>
          </cell>
          <cell r="G3279">
            <v>42938</v>
          </cell>
          <cell r="H3279">
            <v>8497.8077895812003</v>
          </cell>
          <cell r="I3279">
            <v>16995.62</v>
          </cell>
        </row>
        <row r="3280">
          <cell r="C3280" t="str">
            <v>Homeowners</v>
          </cell>
          <cell r="E3280">
            <v>42850</v>
          </cell>
          <cell r="F3280">
            <v>43152</v>
          </cell>
          <cell r="G3280">
            <v>44101</v>
          </cell>
          <cell r="H3280">
            <v>28119.073000678723</v>
          </cell>
          <cell r="I3280">
            <v>0</v>
          </cell>
        </row>
        <row r="3281">
          <cell r="C3281" t="str">
            <v>Homeowners</v>
          </cell>
          <cell r="E3281">
            <v>42848</v>
          </cell>
          <cell r="F3281">
            <v>42914</v>
          </cell>
          <cell r="G3281">
            <v>43411</v>
          </cell>
          <cell r="H3281">
            <v>39735.804357222878</v>
          </cell>
          <cell r="I3281">
            <v>0</v>
          </cell>
        </row>
        <row r="3282">
          <cell r="C3282" t="str">
            <v>Homeowners</v>
          </cell>
          <cell r="E3282">
            <v>42849</v>
          </cell>
          <cell r="F3282">
            <v>42920</v>
          </cell>
          <cell r="G3282">
            <v>43042</v>
          </cell>
          <cell r="H3282">
            <v>9964.9514390180993</v>
          </cell>
          <cell r="I3282">
            <v>19929.900000000001</v>
          </cell>
        </row>
        <row r="3283">
          <cell r="C3283" t="str">
            <v>Homeowners</v>
          </cell>
          <cell r="E3283">
            <v>42828</v>
          </cell>
          <cell r="F3283">
            <v>42978</v>
          </cell>
          <cell r="G3283">
            <v>43685</v>
          </cell>
          <cell r="H3283">
            <v>19739.361196096041</v>
          </cell>
          <cell r="I3283">
            <v>0</v>
          </cell>
        </row>
        <row r="3284">
          <cell r="C3284" t="str">
            <v>Homeowners</v>
          </cell>
          <cell r="E3284">
            <v>42839</v>
          </cell>
          <cell r="F3284">
            <v>43348</v>
          </cell>
          <cell r="G3284">
            <v>43611</v>
          </cell>
          <cell r="H3284">
            <v>23188.751793667339</v>
          </cell>
          <cell r="I3284">
            <v>67758.06</v>
          </cell>
        </row>
        <row r="3285">
          <cell r="C3285" t="str">
            <v>Homeowners</v>
          </cell>
          <cell r="E3285">
            <v>42854</v>
          </cell>
          <cell r="F3285">
            <v>43044</v>
          </cell>
          <cell r="G3285">
            <v>43325</v>
          </cell>
          <cell r="H3285">
            <v>19170.982479696577</v>
          </cell>
          <cell r="I3285">
            <v>0</v>
          </cell>
        </row>
        <row r="3286">
          <cell r="C3286" t="str">
            <v>Homeowners</v>
          </cell>
          <cell r="E3286">
            <v>42844</v>
          </cell>
          <cell r="F3286">
            <v>42879</v>
          </cell>
          <cell r="G3286">
            <v>43118</v>
          </cell>
          <cell r="H3286">
            <v>109029.93700083758</v>
          </cell>
          <cell r="I3286">
            <v>308578.59999999998</v>
          </cell>
        </row>
        <row r="3287">
          <cell r="C3287" t="str">
            <v>Homeowners</v>
          </cell>
          <cell r="E3287">
            <v>42833</v>
          </cell>
          <cell r="F3287">
            <v>43156</v>
          </cell>
          <cell r="G3287">
            <v>43432</v>
          </cell>
          <cell r="H3287">
            <v>425.07369552846995</v>
          </cell>
          <cell r="I3287">
            <v>1035.94</v>
          </cell>
        </row>
        <row r="3288">
          <cell r="C3288" t="str">
            <v>Homeowners</v>
          </cell>
          <cell r="E3288">
            <v>42851</v>
          </cell>
          <cell r="F3288">
            <v>43293</v>
          </cell>
          <cell r="G3288">
            <v>43826</v>
          </cell>
          <cell r="H3288">
            <v>16148.381107039038</v>
          </cell>
          <cell r="I3288">
            <v>45728.09</v>
          </cell>
        </row>
        <row r="3289">
          <cell r="C3289" t="str">
            <v>Homeowners</v>
          </cell>
          <cell r="E3289">
            <v>42850</v>
          </cell>
          <cell r="F3289">
            <v>42974</v>
          </cell>
          <cell r="G3289">
            <v>43657</v>
          </cell>
          <cell r="H3289">
            <v>39566.741093068202</v>
          </cell>
          <cell r="I3289">
            <v>103224.29</v>
          </cell>
        </row>
        <row r="3290">
          <cell r="C3290" t="str">
            <v>Homeowners</v>
          </cell>
          <cell r="E3290">
            <v>42840</v>
          </cell>
          <cell r="F3290">
            <v>42856</v>
          </cell>
          <cell r="G3290">
            <v>43185</v>
          </cell>
          <cell r="H3290">
            <v>8422.1930627407401</v>
          </cell>
          <cell r="I3290">
            <v>26092.03</v>
          </cell>
        </row>
        <row r="3291">
          <cell r="C3291" t="str">
            <v>Homeowners</v>
          </cell>
          <cell r="E3291">
            <v>42852</v>
          </cell>
          <cell r="F3291">
            <v>42907</v>
          </cell>
          <cell r="G3291">
            <v>43062</v>
          </cell>
          <cell r="H3291">
            <v>34210.8612657864</v>
          </cell>
          <cell r="I3291">
            <v>68421.72</v>
          </cell>
        </row>
        <row r="3292">
          <cell r="C3292" t="str">
            <v>Homeowners</v>
          </cell>
          <cell r="E3292">
            <v>42842</v>
          </cell>
          <cell r="F3292">
            <v>42947</v>
          </cell>
          <cell r="G3292">
            <v>43548</v>
          </cell>
          <cell r="H3292">
            <v>5071.2444037466648</v>
          </cell>
          <cell r="I3292">
            <v>13803.21</v>
          </cell>
        </row>
        <row r="3293">
          <cell r="C3293" t="str">
            <v>Homeowners</v>
          </cell>
          <cell r="E3293">
            <v>42830</v>
          </cell>
          <cell r="F3293">
            <v>43160</v>
          </cell>
          <cell r="G3293">
            <v>43345</v>
          </cell>
          <cell r="H3293">
            <v>28170.151985561908</v>
          </cell>
          <cell r="I3293">
            <v>78744.850000000006</v>
          </cell>
        </row>
        <row r="3294">
          <cell r="C3294" t="str">
            <v>Homeowners</v>
          </cell>
          <cell r="E3294">
            <v>42833</v>
          </cell>
          <cell r="F3294">
            <v>42865</v>
          </cell>
          <cell r="G3294">
            <v>42957</v>
          </cell>
          <cell r="H3294">
            <v>843.01092769787499</v>
          </cell>
          <cell r="I3294">
            <v>1686.02</v>
          </cell>
        </row>
        <row r="3295">
          <cell r="C3295" t="str">
            <v>Homeowners</v>
          </cell>
          <cell r="E3295">
            <v>42833</v>
          </cell>
          <cell r="F3295">
            <v>43036</v>
          </cell>
          <cell r="G3295">
            <v>43067</v>
          </cell>
          <cell r="H3295">
            <v>22180.759622359099</v>
          </cell>
          <cell r="I3295">
            <v>44361.52</v>
          </cell>
        </row>
        <row r="3296">
          <cell r="C3296" t="str">
            <v>Homeowners</v>
          </cell>
          <cell r="E3296">
            <v>42843</v>
          </cell>
          <cell r="F3296">
            <v>42917</v>
          </cell>
          <cell r="G3296">
            <v>43675</v>
          </cell>
          <cell r="H3296">
            <v>17322.12710782334</v>
          </cell>
          <cell r="I3296">
            <v>52168.68</v>
          </cell>
        </row>
        <row r="3297">
          <cell r="C3297" t="str">
            <v>Homeowners</v>
          </cell>
          <cell r="E3297">
            <v>42842</v>
          </cell>
          <cell r="F3297">
            <v>42977</v>
          </cell>
          <cell r="G3297">
            <v>43918</v>
          </cell>
          <cell r="H3297">
            <v>20372.728239106575</v>
          </cell>
          <cell r="I3297">
            <v>52233.31</v>
          </cell>
        </row>
        <row r="3298">
          <cell r="C3298" t="str">
            <v>Homeowners</v>
          </cell>
          <cell r="E3298">
            <v>42837</v>
          </cell>
          <cell r="F3298">
            <v>43391</v>
          </cell>
          <cell r="G3298" t="str">
            <v>NA</v>
          </cell>
          <cell r="H3298">
            <v>6889.6865664614279</v>
          </cell>
          <cell r="I3298" t="str">
            <v>NA</v>
          </cell>
        </row>
        <row r="3299">
          <cell r="C3299" t="str">
            <v>Homeowners</v>
          </cell>
          <cell r="E3299">
            <v>42840</v>
          </cell>
          <cell r="F3299">
            <v>43115</v>
          </cell>
          <cell r="G3299">
            <v>43859</v>
          </cell>
          <cell r="H3299">
            <v>86626.826741439741</v>
          </cell>
          <cell r="I3299">
            <v>212066.82</v>
          </cell>
        </row>
        <row r="3300">
          <cell r="C3300" t="str">
            <v>Homeowners</v>
          </cell>
          <cell r="E3300">
            <v>42869</v>
          </cell>
          <cell r="F3300">
            <v>43082</v>
          </cell>
          <cell r="G3300">
            <v>44196</v>
          </cell>
          <cell r="H3300">
            <v>13247.962790135092</v>
          </cell>
          <cell r="I3300">
            <v>52840.44</v>
          </cell>
        </row>
        <row r="3301">
          <cell r="C3301" t="str">
            <v>Homeowners</v>
          </cell>
          <cell r="E3301">
            <v>42865</v>
          </cell>
          <cell r="F3301">
            <v>42994</v>
          </cell>
          <cell r="G3301">
            <v>44190</v>
          </cell>
          <cell r="H3301">
            <v>32440.33395546706</v>
          </cell>
          <cell r="I3301">
            <v>79981.05</v>
          </cell>
        </row>
        <row r="3302">
          <cell r="C3302" t="str">
            <v>Homeowners</v>
          </cell>
          <cell r="E3302">
            <v>42857</v>
          </cell>
          <cell r="F3302">
            <v>42976</v>
          </cell>
          <cell r="G3302">
            <v>43068</v>
          </cell>
          <cell r="H3302">
            <v>7607.8719818852996</v>
          </cell>
          <cell r="I3302">
            <v>15215.74</v>
          </cell>
        </row>
        <row r="3303">
          <cell r="C3303" t="str">
            <v>Homeowners</v>
          </cell>
          <cell r="E3303">
            <v>42869</v>
          </cell>
          <cell r="F3303">
            <v>43196</v>
          </cell>
          <cell r="G3303">
            <v>43474</v>
          </cell>
          <cell r="H3303">
            <v>39509.332745121137</v>
          </cell>
          <cell r="I3303">
            <v>102889.9</v>
          </cell>
        </row>
        <row r="3304">
          <cell r="C3304" t="str">
            <v>Homeowners</v>
          </cell>
          <cell r="E3304">
            <v>42859</v>
          </cell>
          <cell r="F3304">
            <v>43053</v>
          </cell>
          <cell r="G3304">
            <v>43648</v>
          </cell>
          <cell r="H3304">
            <v>40931.40300212898</v>
          </cell>
          <cell r="I3304">
            <v>107968.94</v>
          </cell>
        </row>
        <row r="3305">
          <cell r="C3305" t="str">
            <v>Homeowners</v>
          </cell>
          <cell r="E3305">
            <v>42860</v>
          </cell>
          <cell r="F3305">
            <v>42976</v>
          </cell>
          <cell r="G3305" t="str">
            <v>NA</v>
          </cell>
          <cell r="H3305">
            <v>39489.306348287973</v>
          </cell>
          <cell r="I3305" t="str">
            <v>NA</v>
          </cell>
        </row>
        <row r="3306">
          <cell r="C3306" t="str">
            <v>Homeowners</v>
          </cell>
          <cell r="E3306">
            <v>42860</v>
          </cell>
          <cell r="F3306">
            <v>42967</v>
          </cell>
          <cell r="G3306">
            <v>43010</v>
          </cell>
          <cell r="H3306">
            <v>16815.335283099299</v>
          </cell>
          <cell r="I3306">
            <v>33630.67</v>
          </cell>
        </row>
        <row r="3307">
          <cell r="C3307" t="str">
            <v>Homeowners</v>
          </cell>
          <cell r="E3307">
            <v>42878</v>
          </cell>
          <cell r="F3307">
            <v>43013</v>
          </cell>
          <cell r="G3307">
            <v>43107</v>
          </cell>
          <cell r="H3307">
            <v>2494.0425876421382</v>
          </cell>
          <cell r="I3307">
            <v>6802.31</v>
          </cell>
        </row>
        <row r="3308">
          <cell r="C3308" t="str">
            <v>Homeowners</v>
          </cell>
          <cell r="E3308">
            <v>42868</v>
          </cell>
          <cell r="F3308">
            <v>43162</v>
          </cell>
          <cell r="G3308">
            <v>43767</v>
          </cell>
          <cell r="H3308">
            <v>908.01459606961498</v>
          </cell>
          <cell r="I3308">
            <v>0</v>
          </cell>
        </row>
        <row r="3309">
          <cell r="C3309" t="str">
            <v>Homeowners</v>
          </cell>
          <cell r="E3309">
            <v>42863</v>
          </cell>
          <cell r="F3309">
            <v>42920</v>
          </cell>
          <cell r="G3309" t="str">
            <v>NA</v>
          </cell>
          <cell r="H3309">
            <v>22889.688694493012</v>
          </cell>
          <cell r="I3309" t="str">
            <v>NA</v>
          </cell>
        </row>
        <row r="3310">
          <cell r="C3310" t="str">
            <v>Homeowners</v>
          </cell>
          <cell r="E3310">
            <v>42883</v>
          </cell>
          <cell r="F3310">
            <v>43081</v>
          </cell>
          <cell r="G3310">
            <v>43690</v>
          </cell>
          <cell r="H3310">
            <v>75114.952738090506</v>
          </cell>
          <cell r="I3310">
            <v>209718.47</v>
          </cell>
        </row>
        <row r="3311">
          <cell r="C3311" t="str">
            <v>Homeowners</v>
          </cell>
          <cell r="E3311">
            <v>42857</v>
          </cell>
          <cell r="F3311">
            <v>43517</v>
          </cell>
          <cell r="G3311">
            <v>43582</v>
          </cell>
          <cell r="H3311">
            <v>10136.36458699003</v>
          </cell>
          <cell r="I3311">
            <v>0</v>
          </cell>
        </row>
        <row r="3312">
          <cell r="C3312" t="str">
            <v>Homeowners</v>
          </cell>
          <cell r="E3312">
            <v>42871</v>
          </cell>
          <cell r="F3312">
            <v>43030</v>
          </cell>
          <cell r="G3312">
            <v>43152</v>
          </cell>
          <cell r="H3312">
            <v>6601.079871784571</v>
          </cell>
          <cell r="I3312">
            <v>15845.32</v>
          </cell>
        </row>
        <row r="3313">
          <cell r="C3313" t="str">
            <v>Homeowners</v>
          </cell>
          <cell r="E3313">
            <v>42863</v>
          </cell>
          <cell r="F3313">
            <v>43004</v>
          </cell>
          <cell r="G3313">
            <v>43280</v>
          </cell>
          <cell r="H3313">
            <v>43637.178060629652</v>
          </cell>
          <cell r="I3313">
            <v>119088.72</v>
          </cell>
        </row>
        <row r="3314">
          <cell r="C3314" t="str">
            <v>Homeowners</v>
          </cell>
          <cell r="E3314">
            <v>42864</v>
          </cell>
          <cell r="F3314">
            <v>42885</v>
          </cell>
          <cell r="G3314">
            <v>43155</v>
          </cell>
          <cell r="H3314">
            <v>1805.9202186292384</v>
          </cell>
          <cell r="I3314">
            <v>5204.2</v>
          </cell>
        </row>
        <row r="3315">
          <cell r="C3315" t="str">
            <v>Homeowners</v>
          </cell>
          <cell r="E3315">
            <v>42872</v>
          </cell>
          <cell r="F3315">
            <v>42887</v>
          </cell>
          <cell r="G3315">
            <v>43056</v>
          </cell>
          <cell r="H3315">
            <v>47359.379094123549</v>
          </cell>
          <cell r="I3315">
            <v>94718.76</v>
          </cell>
        </row>
        <row r="3316">
          <cell r="C3316" t="str">
            <v>Homeowners</v>
          </cell>
          <cell r="E3316">
            <v>42872</v>
          </cell>
          <cell r="F3316">
            <v>42955</v>
          </cell>
          <cell r="G3316">
            <v>43120</v>
          </cell>
          <cell r="H3316">
            <v>74411.920065924875</v>
          </cell>
          <cell r="I3316">
            <v>185724.37</v>
          </cell>
        </row>
        <row r="3317">
          <cell r="C3317" t="str">
            <v>Homeowners</v>
          </cell>
          <cell r="E3317">
            <v>42864</v>
          </cell>
          <cell r="F3317">
            <v>42999</v>
          </cell>
          <cell r="G3317">
            <v>43211</v>
          </cell>
          <cell r="H3317">
            <v>1565.2735482681319</v>
          </cell>
          <cell r="I3317">
            <v>4141.46</v>
          </cell>
        </row>
        <row r="3318">
          <cell r="C3318" t="str">
            <v>Homeowners</v>
          </cell>
          <cell r="E3318">
            <v>42877</v>
          </cell>
          <cell r="F3318">
            <v>43305</v>
          </cell>
          <cell r="G3318">
            <v>43362</v>
          </cell>
          <cell r="H3318">
            <v>18949.33929748668</v>
          </cell>
          <cell r="I3318">
            <v>0</v>
          </cell>
        </row>
        <row r="3319">
          <cell r="C3319" t="str">
            <v>Homeowners</v>
          </cell>
          <cell r="E3319">
            <v>42865</v>
          </cell>
          <cell r="F3319">
            <v>43083</v>
          </cell>
          <cell r="G3319">
            <v>43296</v>
          </cell>
          <cell r="H3319">
            <v>6011.7993716595556</v>
          </cell>
          <cell r="I3319">
            <v>0</v>
          </cell>
        </row>
        <row r="3320">
          <cell r="C3320" t="str">
            <v>Homeowners</v>
          </cell>
          <cell r="E3320">
            <v>42858</v>
          </cell>
          <cell r="F3320">
            <v>42899</v>
          </cell>
          <cell r="G3320">
            <v>43075</v>
          </cell>
          <cell r="H3320">
            <v>14686.83340017875</v>
          </cell>
          <cell r="I3320">
            <v>29373.67</v>
          </cell>
        </row>
        <row r="3321">
          <cell r="C3321" t="str">
            <v>Homeowners</v>
          </cell>
          <cell r="E3321">
            <v>42862</v>
          </cell>
          <cell r="F3321">
            <v>42895</v>
          </cell>
          <cell r="G3321">
            <v>43275</v>
          </cell>
          <cell r="H3321">
            <v>17050.417174450031</v>
          </cell>
          <cell r="I3321">
            <v>45929.4</v>
          </cell>
        </row>
        <row r="3322">
          <cell r="C3322" t="str">
            <v>Homeowners</v>
          </cell>
          <cell r="E3322">
            <v>42858</v>
          </cell>
          <cell r="F3322">
            <v>43333</v>
          </cell>
          <cell r="G3322">
            <v>43497</v>
          </cell>
          <cell r="H3322">
            <v>4862.673811305719</v>
          </cell>
          <cell r="I3322">
            <v>0</v>
          </cell>
        </row>
        <row r="3323">
          <cell r="C3323" t="str">
            <v>Homeowners</v>
          </cell>
          <cell r="E3323">
            <v>42869</v>
          </cell>
          <cell r="F3323">
            <v>43184</v>
          </cell>
          <cell r="G3323">
            <v>43877</v>
          </cell>
          <cell r="H3323">
            <v>36386.65737577578</v>
          </cell>
          <cell r="I3323">
            <v>155354.48000000001</v>
          </cell>
        </row>
        <row r="3324">
          <cell r="C3324" t="str">
            <v>Homeowners</v>
          </cell>
          <cell r="E3324">
            <v>42869</v>
          </cell>
          <cell r="F3324">
            <v>42881</v>
          </cell>
          <cell r="G3324">
            <v>43033</v>
          </cell>
          <cell r="H3324">
            <v>5.3163137114140504</v>
          </cell>
          <cell r="I3324">
            <v>10.63</v>
          </cell>
        </row>
        <row r="3325">
          <cell r="C3325" t="str">
            <v>Homeowners</v>
          </cell>
          <cell r="E3325">
            <v>42870</v>
          </cell>
          <cell r="F3325">
            <v>42929</v>
          </cell>
          <cell r="G3325" t="str">
            <v>NA</v>
          </cell>
          <cell r="H3325">
            <v>12001.473735304529</v>
          </cell>
          <cell r="I3325" t="str">
            <v>NA</v>
          </cell>
        </row>
        <row r="3326">
          <cell r="C3326" t="str">
            <v>Homeowners</v>
          </cell>
          <cell r="E3326">
            <v>42877</v>
          </cell>
          <cell r="F3326">
            <v>43397</v>
          </cell>
          <cell r="G3326">
            <v>43432</v>
          </cell>
          <cell r="H3326">
            <v>25980.775886466527</v>
          </cell>
          <cell r="I3326">
            <v>66156.44</v>
          </cell>
        </row>
        <row r="3327">
          <cell r="C3327" t="str">
            <v>Homeowners</v>
          </cell>
          <cell r="E3327">
            <v>42884</v>
          </cell>
          <cell r="F3327">
            <v>42905</v>
          </cell>
          <cell r="G3327">
            <v>43980</v>
          </cell>
          <cell r="H3327">
            <v>2715.900745156277</v>
          </cell>
          <cell r="I3327">
            <v>14456.13</v>
          </cell>
        </row>
        <row r="3328">
          <cell r="C3328" t="str">
            <v>Homeowners</v>
          </cell>
          <cell r="E3328">
            <v>42882</v>
          </cell>
          <cell r="F3328">
            <v>42949</v>
          </cell>
          <cell r="G3328">
            <v>43344</v>
          </cell>
          <cell r="H3328">
            <v>74584.006579865396</v>
          </cell>
          <cell r="I3328">
            <v>207628.3</v>
          </cell>
        </row>
        <row r="3329">
          <cell r="C3329" t="str">
            <v>Homeowners</v>
          </cell>
          <cell r="E3329">
            <v>42874</v>
          </cell>
          <cell r="F3329">
            <v>43037</v>
          </cell>
          <cell r="G3329">
            <v>43252</v>
          </cell>
          <cell r="H3329">
            <v>5615.3006089191122</v>
          </cell>
          <cell r="I3329">
            <v>16093.09</v>
          </cell>
        </row>
        <row r="3330">
          <cell r="C3330" t="str">
            <v>Homeowners</v>
          </cell>
          <cell r="E3330">
            <v>42877</v>
          </cell>
          <cell r="F3330">
            <v>43169</v>
          </cell>
          <cell r="G3330">
            <v>43293</v>
          </cell>
          <cell r="H3330">
            <v>16396.021901232652</v>
          </cell>
          <cell r="I3330">
            <v>46366.74</v>
          </cell>
        </row>
        <row r="3331">
          <cell r="C3331" t="str">
            <v>Homeowners</v>
          </cell>
          <cell r="E3331">
            <v>42880</v>
          </cell>
          <cell r="F3331">
            <v>42984</v>
          </cell>
          <cell r="G3331">
            <v>43156</v>
          </cell>
          <cell r="H3331">
            <v>69774.904519459262</v>
          </cell>
          <cell r="I3331">
            <v>194505.59</v>
          </cell>
        </row>
        <row r="3332">
          <cell r="C3332" t="str">
            <v>Homeowners</v>
          </cell>
          <cell r="E3332">
            <v>42862</v>
          </cell>
          <cell r="F3332">
            <v>43017</v>
          </cell>
          <cell r="G3332">
            <v>43238</v>
          </cell>
          <cell r="H3332">
            <v>20742.927300594441</v>
          </cell>
          <cell r="I3332">
            <v>52437.279999999999</v>
          </cell>
        </row>
        <row r="3333">
          <cell r="C3333" t="str">
            <v>Homeowners</v>
          </cell>
          <cell r="E3333">
            <v>42875</v>
          </cell>
          <cell r="F3333">
            <v>43553</v>
          </cell>
          <cell r="G3333">
            <v>43580</v>
          </cell>
          <cell r="H3333">
            <v>58473.761804138659</v>
          </cell>
          <cell r="I3333">
            <v>149016.38</v>
          </cell>
        </row>
        <row r="3334">
          <cell r="C3334" t="str">
            <v>Homeowners</v>
          </cell>
          <cell r="E3334">
            <v>42883</v>
          </cell>
          <cell r="F3334">
            <v>42929</v>
          </cell>
          <cell r="G3334">
            <v>43009</v>
          </cell>
          <cell r="H3334">
            <v>97251.231513478502</v>
          </cell>
          <cell r="I3334">
            <v>194502.46</v>
          </cell>
        </row>
        <row r="3335">
          <cell r="C3335" t="str">
            <v>Homeowners</v>
          </cell>
          <cell r="E3335">
            <v>42874</v>
          </cell>
          <cell r="F3335">
            <v>42983</v>
          </cell>
          <cell r="G3335">
            <v>43343</v>
          </cell>
          <cell r="H3335">
            <v>1902.9187825915658</v>
          </cell>
          <cell r="I3335">
            <v>0</v>
          </cell>
        </row>
        <row r="3336">
          <cell r="C3336" t="str">
            <v>Homeowners</v>
          </cell>
          <cell r="E3336">
            <v>42883</v>
          </cell>
          <cell r="F3336">
            <v>42936</v>
          </cell>
          <cell r="G3336">
            <v>43481</v>
          </cell>
          <cell r="H3336">
            <v>40439.183554766554</v>
          </cell>
          <cell r="I3336">
            <v>0</v>
          </cell>
        </row>
        <row r="3337">
          <cell r="C3337" t="str">
            <v>Homeowners</v>
          </cell>
          <cell r="E3337">
            <v>42876</v>
          </cell>
          <cell r="F3337">
            <v>43101</v>
          </cell>
          <cell r="G3337">
            <v>43971</v>
          </cell>
          <cell r="H3337">
            <v>44571.113568526154</v>
          </cell>
          <cell r="I3337">
            <v>132865.59</v>
          </cell>
        </row>
        <row r="3338">
          <cell r="C3338" t="str">
            <v>Homeowners</v>
          </cell>
          <cell r="E3338">
            <v>42858</v>
          </cell>
          <cell r="F3338">
            <v>43337</v>
          </cell>
          <cell r="G3338">
            <v>43473</v>
          </cell>
          <cell r="H3338">
            <v>3827.4578034470637</v>
          </cell>
          <cell r="I3338">
            <v>10942.26</v>
          </cell>
        </row>
        <row r="3339">
          <cell r="C3339" t="str">
            <v>Homeowners</v>
          </cell>
          <cell r="E3339">
            <v>42867</v>
          </cell>
          <cell r="F3339">
            <v>42901</v>
          </cell>
          <cell r="G3339">
            <v>43255</v>
          </cell>
          <cell r="H3339">
            <v>10091.462028487986</v>
          </cell>
          <cell r="I3339">
            <v>23769.5</v>
          </cell>
        </row>
        <row r="3340">
          <cell r="C3340" t="str">
            <v>Homeowners</v>
          </cell>
          <cell r="E3340">
            <v>42872</v>
          </cell>
          <cell r="F3340">
            <v>42911</v>
          </cell>
          <cell r="G3340">
            <v>42952</v>
          </cell>
          <cell r="H3340">
            <v>57173.729887972499</v>
          </cell>
          <cell r="I3340">
            <v>114347.46</v>
          </cell>
        </row>
        <row r="3341">
          <cell r="C3341" t="str">
            <v>Homeowners</v>
          </cell>
          <cell r="E3341">
            <v>42883</v>
          </cell>
          <cell r="F3341">
            <v>42972</v>
          </cell>
          <cell r="G3341">
            <v>43041</v>
          </cell>
          <cell r="H3341">
            <v>39062.517077291697</v>
          </cell>
          <cell r="I3341">
            <v>78125.03</v>
          </cell>
        </row>
        <row r="3342">
          <cell r="C3342" t="str">
            <v>Homeowners</v>
          </cell>
          <cell r="E3342">
            <v>42860</v>
          </cell>
          <cell r="F3342">
            <v>43112</v>
          </cell>
          <cell r="G3342" t="str">
            <v>NA</v>
          </cell>
          <cell r="H3342">
            <v>56228.712001484855</v>
          </cell>
          <cell r="I3342" t="str">
            <v>NA</v>
          </cell>
        </row>
        <row r="3343">
          <cell r="C3343" t="str">
            <v>Homeowners</v>
          </cell>
          <cell r="E3343">
            <v>42880</v>
          </cell>
          <cell r="F3343">
            <v>43435</v>
          </cell>
          <cell r="G3343">
            <v>43762</v>
          </cell>
          <cell r="H3343">
            <v>834.34813992924683</v>
          </cell>
          <cell r="I3343">
            <v>2566.31</v>
          </cell>
        </row>
        <row r="3344">
          <cell r="C3344" t="str">
            <v>Homeowners</v>
          </cell>
          <cell r="E3344">
            <v>42865</v>
          </cell>
          <cell r="F3344">
            <v>43044</v>
          </cell>
          <cell r="G3344">
            <v>43145</v>
          </cell>
          <cell r="H3344">
            <v>59944.673604121715</v>
          </cell>
          <cell r="I3344">
            <v>165114.57</v>
          </cell>
        </row>
        <row r="3345">
          <cell r="C3345" t="str">
            <v>Homeowners</v>
          </cell>
          <cell r="E3345">
            <v>42906</v>
          </cell>
          <cell r="F3345">
            <v>42944</v>
          </cell>
          <cell r="G3345">
            <v>43079</v>
          </cell>
          <cell r="H3345">
            <v>1264.841711117175</v>
          </cell>
          <cell r="I3345">
            <v>2529.6799999999998</v>
          </cell>
        </row>
        <row r="3346">
          <cell r="C3346" t="str">
            <v>Homeowners</v>
          </cell>
          <cell r="E3346">
            <v>42912</v>
          </cell>
          <cell r="F3346">
            <v>43057</v>
          </cell>
          <cell r="G3346">
            <v>43691</v>
          </cell>
          <cell r="H3346">
            <v>1037.4092597586643</v>
          </cell>
          <cell r="I3346">
            <v>0</v>
          </cell>
        </row>
        <row r="3347">
          <cell r="C3347" t="str">
            <v>Homeowners</v>
          </cell>
          <cell r="E3347">
            <v>42896</v>
          </cell>
          <cell r="F3347">
            <v>43016</v>
          </cell>
          <cell r="G3347">
            <v>43033</v>
          </cell>
          <cell r="H3347">
            <v>13700.958773964399</v>
          </cell>
          <cell r="I3347">
            <v>27401.919999999998</v>
          </cell>
        </row>
        <row r="3348">
          <cell r="C3348" t="str">
            <v>Homeowners</v>
          </cell>
          <cell r="E3348">
            <v>42906</v>
          </cell>
          <cell r="F3348">
            <v>42950</v>
          </cell>
          <cell r="G3348">
            <v>42981</v>
          </cell>
          <cell r="H3348">
            <v>15689.195897523299</v>
          </cell>
          <cell r="I3348">
            <v>31378.39</v>
          </cell>
        </row>
        <row r="3349">
          <cell r="C3349" t="str">
            <v>Homeowners</v>
          </cell>
          <cell r="E3349">
            <v>42893</v>
          </cell>
          <cell r="F3349">
            <v>42903</v>
          </cell>
          <cell r="G3349">
            <v>43051</v>
          </cell>
          <cell r="H3349">
            <v>143414.4329627915</v>
          </cell>
          <cell r="I3349">
            <v>286828.87</v>
          </cell>
        </row>
        <row r="3350">
          <cell r="C3350" t="str">
            <v>Homeowners</v>
          </cell>
          <cell r="E3350">
            <v>42901</v>
          </cell>
          <cell r="F3350">
            <v>43021</v>
          </cell>
          <cell r="G3350">
            <v>43248</v>
          </cell>
          <cell r="H3350">
            <v>47670.161261459325</v>
          </cell>
          <cell r="I3350">
            <v>113647.77</v>
          </cell>
        </row>
        <row r="3351">
          <cell r="C3351" t="str">
            <v>Homeowners</v>
          </cell>
          <cell r="E3351">
            <v>42892</v>
          </cell>
          <cell r="F3351">
            <v>43051</v>
          </cell>
          <cell r="G3351">
            <v>44046</v>
          </cell>
          <cell r="H3351">
            <v>34844.56896620211</v>
          </cell>
          <cell r="I3351">
            <v>142909.82</v>
          </cell>
        </row>
        <row r="3352">
          <cell r="C3352" t="str">
            <v>Homeowners</v>
          </cell>
          <cell r="E3352">
            <v>42893</v>
          </cell>
          <cell r="F3352">
            <v>43232</v>
          </cell>
          <cell r="G3352">
            <v>43603</v>
          </cell>
          <cell r="H3352">
            <v>3157.714861070172</v>
          </cell>
          <cell r="I3352">
            <v>8750.61</v>
          </cell>
        </row>
        <row r="3353">
          <cell r="C3353" t="str">
            <v>Homeowners</v>
          </cell>
          <cell r="E3353">
            <v>42905</v>
          </cell>
          <cell r="F3353">
            <v>42955</v>
          </cell>
          <cell r="G3353">
            <v>43884</v>
          </cell>
          <cell r="H3353">
            <v>56037.227745771284</v>
          </cell>
          <cell r="I3353">
            <v>236909.25</v>
          </cell>
        </row>
        <row r="3354">
          <cell r="C3354" t="str">
            <v>Homeowners</v>
          </cell>
          <cell r="E3354">
            <v>42904</v>
          </cell>
          <cell r="F3354">
            <v>42959</v>
          </cell>
          <cell r="G3354">
            <v>43346</v>
          </cell>
          <cell r="H3354">
            <v>30033.979704608679</v>
          </cell>
          <cell r="I3354">
            <v>83361.89</v>
          </cell>
        </row>
        <row r="3355">
          <cell r="C3355" t="str">
            <v>Homeowners</v>
          </cell>
          <cell r="E3355">
            <v>42894</v>
          </cell>
          <cell r="F3355">
            <v>42985</v>
          </cell>
          <cell r="G3355">
            <v>43082</v>
          </cell>
          <cell r="H3355">
            <v>11242.046018510649</v>
          </cell>
          <cell r="I3355">
            <v>22484.09</v>
          </cell>
        </row>
        <row r="3356">
          <cell r="C3356" t="str">
            <v>Homeowners</v>
          </cell>
          <cell r="E3356">
            <v>42902</v>
          </cell>
          <cell r="F3356">
            <v>42987</v>
          </cell>
          <cell r="G3356">
            <v>43419</v>
          </cell>
          <cell r="H3356">
            <v>41842.304029259794</v>
          </cell>
          <cell r="I3356">
            <v>114541.9</v>
          </cell>
        </row>
        <row r="3357">
          <cell r="C3357" t="str">
            <v>Homeowners</v>
          </cell>
          <cell r="E3357">
            <v>42890</v>
          </cell>
          <cell r="F3357">
            <v>42932</v>
          </cell>
          <cell r="G3357">
            <v>42965</v>
          </cell>
          <cell r="H3357">
            <v>114782.06514492851</v>
          </cell>
          <cell r="I3357">
            <v>229564.13</v>
          </cell>
        </row>
        <row r="3358">
          <cell r="C3358" t="str">
            <v>Homeowners</v>
          </cell>
          <cell r="E3358">
            <v>42897</v>
          </cell>
          <cell r="F3358">
            <v>42937</v>
          </cell>
          <cell r="G3358">
            <v>43296</v>
          </cell>
          <cell r="H3358">
            <v>3842.7355781037018</v>
          </cell>
          <cell r="I3358">
            <v>10436.34</v>
          </cell>
        </row>
        <row r="3359">
          <cell r="C3359" t="str">
            <v>Homeowners</v>
          </cell>
          <cell r="E3359">
            <v>42912</v>
          </cell>
          <cell r="F3359">
            <v>42946</v>
          </cell>
          <cell r="G3359">
            <v>43052</v>
          </cell>
          <cell r="H3359">
            <v>44662.3012488241</v>
          </cell>
          <cell r="I3359">
            <v>89324.6</v>
          </cell>
        </row>
        <row r="3360">
          <cell r="C3360" t="str">
            <v>Homeowners</v>
          </cell>
          <cell r="E3360">
            <v>42893</v>
          </cell>
          <cell r="F3360">
            <v>43034</v>
          </cell>
          <cell r="G3360">
            <v>44126</v>
          </cell>
          <cell r="H3360">
            <v>1631.1705822764254</v>
          </cell>
          <cell r="I3360">
            <v>0</v>
          </cell>
        </row>
        <row r="3361">
          <cell r="C3361" t="str">
            <v>Homeowners</v>
          </cell>
          <cell r="E3361">
            <v>42909</v>
          </cell>
          <cell r="F3361">
            <v>42988</v>
          </cell>
          <cell r="G3361">
            <v>43234</v>
          </cell>
          <cell r="H3361">
            <v>574.04844329476009</v>
          </cell>
          <cell r="I3361">
            <v>1609.01</v>
          </cell>
        </row>
        <row r="3362">
          <cell r="C3362" t="str">
            <v>Homeowners</v>
          </cell>
          <cell r="E3362">
            <v>42891</v>
          </cell>
          <cell r="F3362">
            <v>43130</v>
          </cell>
          <cell r="G3362">
            <v>43456</v>
          </cell>
          <cell r="H3362">
            <v>26905.801904712927</v>
          </cell>
          <cell r="I3362">
            <v>80652.63</v>
          </cell>
        </row>
        <row r="3363">
          <cell r="C3363" t="str">
            <v>Homeowners</v>
          </cell>
          <cell r="E3363">
            <v>42904</v>
          </cell>
          <cell r="F3363">
            <v>42928</v>
          </cell>
          <cell r="G3363">
            <v>43396</v>
          </cell>
          <cell r="H3363">
            <v>9683.0115531675219</v>
          </cell>
          <cell r="I3363">
            <v>22793.8</v>
          </cell>
        </row>
        <row r="3364">
          <cell r="C3364" t="str">
            <v>Homeowners</v>
          </cell>
          <cell r="E3364">
            <v>42898</v>
          </cell>
          <cell r="F3364">
            <v>42926</v>
          </cell>
          <cell r="G3364">
            <v>43011</v>
          </cell>
          <cell r="H3364">
            <v>23804.519499828551</v>
          </cell>
          <cell r="I3364">
            <v>47609.04</v>
          </cell>
        </row>
        <row r="3365">
          <cell r="C3365" t="str">
            <v>Homeowners</v>
          </cell>
          <cell r="E3365">
            <v>42899</v>
          </cell>
          <cell r="F3365">
            <v>43272</v>
          </cell>
          <cell r="G3365">
            <v>43444</v>
          </cell>
          <cell r="H3365">
            <v>6878.1972782073899</v>
          </cell>
          <cell r="I3365">
            <v>17407.61</v>
          </cell>
        </row>
        <row r="3366">
          <cell r="C3366" t="str">
            <v>Homeowners</v>
          </cell>
          <cell r="E3366">
            <v>42908</v>
          </cell>
          <cell r="F3366">
            <v>43085</v>
          </cell>
          <cell r="G3366">
            <v>43841</v>
          </cell>
          <cell r="H3366">
            <v>4692.6660481895669</v>
          </cell>
          <cell r="I3366">
            <v>33791.79</v>
          </cell>
        </row>
        <row r="3367">
          <cell r="C3367" t="str">
            <v>Homeowners</v>
          </cell>
          <cell r="E3367">
            <v>42903</v>
          </cell>
          <cell r="F3367">
            <v>42951</v>
          </cell>
          <cell r="G3367">
            <v>43000</v>
          </cell>
          <cell r="H3367">
            <v>9753.2931225578504</v>
          </cell>
          <cell r="I3367">
            <v>19506.59</v>
          </cell>
        </row>
        <row r="3368">
          <cell r="C3368" t="str">
            <v>Homeowners</v>
          </cell>
          <cell r="E3368">
            <v>42897</v>
          </cell>
          <cell r="F3368">
            <v>42952</v>
          </cell>
          <cell r="G3368">
            <v>43139</v>
          </cell>
          <cell r="H3368">
            <v>3774.8078187838887</v>
          </cell>
          <cell r="I3368">
            <v>10477.83</v>
          </cell>
        </row>
        <row r="3369">
          <cell r="C3369" t="str">
            <v>Homeowners</v>
          </cell>
          <cell r="E3369">
            <v>42896</v>
          </cell>
          <cell r="F3369">
            <v>43601</v>
          </cell>
          <cell r="G3369" t="str">
            <v>NA</v>
          </cell>
          <cell r="H3369">
            <v>12672.192822348867</v>
          </cell>
          <cell r="I3369" t="str">
            <v>NA</v>
          </cell>
        </row>
        <row r="3370">
          <cell r="C3370" t="str">
            <v>Homeowners</v>
          </cell>
          <cell r="E3370">
            <v>42889</v>
          </cell>
          <cell r="F3370">
            <v>43370</v>
          </cell>
          <cell r="G3370" t="str">
            <v>NA</v>
          </cell>
          <cell r="H3370">
            <v>15190.586209084411</v>
          </cell>
          <cell r="I3370" t="str">
            <v>NA</v>
          </cell>
        </row>
        <row r="3371">
          <cell r="C3371" t="str">
            <v>Homeowners</v>
          </cell>
          <cell r="E3371">
            <v>42897</v>
          </cell>
          <cell r="F3371">
            <v>42977</v>
          </cell>
          <cell r="G3371" t="str">
            <v>NA</v>
          </cell>
          <cell r="H3371">
            <v>26712.289324286543</v>
          </cell>
          <cell r="I3371" t="str">
            <v>NA</v>
          </cell>
        </row>
        <row r="3372">
          <cell r="C3372" t="str">
            <v>Homeowners</v>
          </cell>
          <cell r="E3372">
            <v>42898</v>
          </cell>
          <cell r="F3372">
            <v>43130</v>
          </cell>
          <cell r="G3372">
            <v>43360</v>
          </cell>
          <cell r="H3372">
            <v>1978.4864994543545</v>
          </cell>
          <cell r="I3372">
            <v>5822.17</v>
          </cell>
        </row>
        <row r="3373">
          <cell r="C3373" t="str">
            <v>Homeowners</v>
          </cell>
          <cell r="E3373">
            <v>42898</v>
          </cell>
          <cell r="F3373">
            <v>44195</v>
          </cell>
          <cell r="G3373" t="str">
            <v>NA</v>
          </cell>
          <cell r="H3373">
            <v>53737.355327098841</v>
          </cell>
          <cell r="I3373" t="str">
            <v>NA</v>
          </cell>
        </row>
        <row r="3374">
          <cell r="C3374" t="str">
            <v>Homeowners</v>
          </cell>
          <cell r="E3374">
            <v>42905</v>
          </cell>
          <cell r="F3374">
            <v>42911</v>
          </cell>
          <cell r="G3374">
            <v>42944</v>
          </cell>
          <cell r="H3374">
            <v>44125.043691935949</v>
          </cell>
          <cell r="I3374">
            <v>88250.09</v>
          </cell>
        </row>
        <row r="3375">
          <cell r="C3375" t="str">
            <v>Homeowners</v>
          </cell>
          <cell r="E3375">
            <v>42891</v>
          </cell>
          <cell r="F3375">
            <v>43011</v>
          </cell>
          <cell r="G3375">
            <v>43965</v>
          </cell>
          <cell r="H3375">
            <v>68253.561771929992</v>
          </cell>
          <cell r="I3375">
            <v>0</v>
          </cell>
        </row>
        <row r="3376">
          <cell r="C3376" t="str">
            <v>Homeowners</v>
          </cell>
          <cell r="E3376">
            <v>42894</v>
          </cell>
          <cell r="F3376">
            <v>43241</v>
          </cell>
          <cell r="G3376">
            <v>43691</v>
          </cell>
          <cell r="H3376">
            <v>6714.7419100356092</v>
          </cell>
          <cell r="I3376">
            <v>16652.45</v>
          </cell>
        </row>
        <row r="3377">
          <cell r="C3377" t="str">
            <v>Homeowners</v>
          </cell>
          <cell r="E3377">
            <v>42901</v>
          </cell>
          <cell r="F3377">
            <v>43096</v>
          </cell>
          <cell r="G3377">
            <v>43396</v>
          </cell>
          <cell r="H3377">
            <v>7138.0847032797537</v>
          </cell>
          <cell r="I3377">
            <v>18315.919999999998</v>
          </cell>
        </row>
        <row r="3378">
          <cell r="C3378" t="str">
            <v>Homeowners</v>
          </cell>
          <cell r="E3378">
            <v>42893</v>
          </cell>
          <cell r="F3378">
            <v>42943</v>
          </cell>
          <cell r="G3378">
            <v>43109</v>
          </cell>
          <cell r="H3378">
            <v>14135.971338521214</v>
          </cell>
          <cell r="I3378">
            <v>36921.65</v>
          </cell>
        </row>
        <row r="3379">
          <cell r="C3379" t="str">
            <v>Homeowners</v>
          </cell>
          <cell r="E3379">
            <v>42900</v>
          </cell>
          <cell r="F3379">
            <v>43042</v>
          </cell>
          <cell r="G3379">
            <v>43552</v>
          </cell>
          <cell r="H3379">
            <v>4062.7362565319072</v>
          </cell>
          <cell r="I3379">
            <v>11636.9</v>
          </cell>
        </row>
        <row r="3380">
          <cell r="C3380" t="str">
            <v>Homeowners</v>
          </cell>
          <cell r="E3380">
            <v>42895</v>
          </cell>
          <cell r="F3380">
            <v>43018</v>
          </cell>
          <cell r="G3380">
            <v>43083</v>
          </cell>
          <cell r="H3380">
            <v>17164.501245422849</v>
          </cell>
          <cell r="I3380">
            <v>34329</v>
          </cell>
        </row>
        <row r="3381">
          <cell r="C3381" t="str">
            <v>Homeowners</v>
          </cell>
          <cell r="E3381">
            <v>42889</v>
          </cell>
          <cell r="F3381">
            <v>42996</v>
          </cell>
          <cell r="G3381">
            <v>43348</v>
          </cell>
          <cell r="H3381">
            <v>43250.514727340851</v>
          </cell>
          <cell r="I3381">
            <v>105672.99</v>
          </cell>
        </row>
        <row r="3382">
          <cell r="C3382" t="str">
            <v>Homeowners</v>
          </cell>
          <cell r="E3382">
            <v>42891</v>
          </cell>
          <cell r="F3382">
            <v>43225</v>
          </cell>
          <cell r="G3382">
            <v>43594</v>
          </cell>
          <cell r="H3382">
            <v>69165.171781957397</v>
          </cell>
          <cell r="I3382">
            <v>187652.39</v>
          </cell>
        </row>
        <row r="3383">
          <cell r="C3383" t="str">
            <v>Homeowners</v>
          </cell>
          <cell r="E3383">
            <v>42929</v>
          </cell>
          <cell r="F3383">
            <v>42967</v>
          </cell>
          <cell r="G3383">
            <v>43143</v>
          </cell>
          <cell r="H3383">
            <v>85792.132525990644</v>
          </cell>
          <cell r="I3383">
            <v>230050.15</v>
          </cell>
        </row>
        <row r="3384">
          <cell r="C3384" t="str">
            <v>Homeowners</v>
          </cell>
          <cell r="E3384">
            <v>42940</v>
          </cell>
          <cell r="F3384">
            <v>43007</v>
          </cell>
          <cell r="G3384">
            <v>43089</v>
          </cell>
          <cell r="H3384">
            <v>4069.4768842322001</v>
          </cell>
          <cell r="I3384">
            <v>8138.95</v>
          </cell>
        </row>
        <row r="3385">
          <cell r="C3385" t="str">
            <v>Homeowners</v>
          </cell>
          <cell r="E3385">
            <v>42921</v>
          </cell>
          <cell r="F3385">
            <v>43116</v>
          </cell>
          <cell r="G3385">
            <v>43239</v>
          </cell>
          <cell r="H3385">
            <v>2844.8557920476287</v>
          </cell>
          <cell r="I3385">
            <v>6457.66</v>
          </cell>
        </row>
        <row r="3386">
          <cell r="C3386" t="str">
            <v>Homeowners</v>
          </cell>
          <cell r="E3386">
            <v>42935</v>
          </cell>
          <cell r="F3386">
            <v>42936</v>
          </cell>
          <cell r="G3386">
            <v>43837</v>
          </cell>
          <cell r="H3386">
            <v>98.937267318670266</v>
          </cell>
          <cell r="I3386">
            <v>324.35000000000002</v>
          </cell>
        </row>
        <row r="3387">
          <cell r="C3387" t="str">
            <v>Homeowners</v>
          </cell>
          <cell r="E3387">
            <v>42943</v>
          </cell>
          <cell r="F3387">
            <v>42989</v>
          </cell>
          <cell r="G3387">
            <v>43358</v>
          </cell>
          <cell r="H3387">
            <v>8021.5770160495185</v>
          </cell>
          <cell r="I3387">
            <v>25216.39</v>
          </cell>
        </row>
        <row r="3388">
          <cell r="C3388" t="str">
            <v>Homeowners</v>
          </cell>
          <cell r="E3388">
            <v>42933</v>
          </cell>
          <cell r="F3388">
            <v>42997</v>
          </cell>
          <cell r="G3388">
            <v>43040</v>
          </cell>
          <cell r="H3388">
            <v>45894.7909910284</v>
          </cell>
          <cell r="I3388">
            <v>91789.58</v>
          </cell>
        </row>
        <row r="3389">
          <cell r="C3389" t="str">
            <v>Homeowners</v>
          </cell>
          <cell r="E3389">
            <v>42920</v>
          </cell>
          <cell r="F3389">
            <v>43060</v>
          </cell>
          <cell r="G3389">
            <v>43172</v>
          </cell>
          <cell r="H3389">
            <v>8805.9256839564605</v>
          </cell>
          <cell r="I3389">
            <v>27094.959999999999</v>
          </cell>
        </row>
        <row r="3390">
          <cell r="C3390" t="str">
            <v>Homeowners</v>
          </cell>
          <cell r="E3390">
            <v>42936</v>
          </cell>
          <cell r="F3390">
            <v>42979</v>
          </cell>
          <cell r="G3390">
            <v>43052</v>
          </cell>
          <cell r="H3390">
            <v>48724.473973527201</v>
          </cell>
          <cell r="I3390">
            <v>97448.95</v>
          </cell>
        </row>
        <row r="3391">
          <cell r="C3391" t="str">
            <v>Homeowners</v>
          </cell>
          <cell r="E3391">
            <v>42933</v>
          </cell>
          <cell r="F3391">
            <v>43639</v>
          </cell>
          <cell r="G3391" t="str">
            <v>NA</v>
          </cell>
          <cell r="H3391">
            <v>52030.728374348073</v>
          </cell>
          <cell r="I3391" t="str">
            <v>NA</v>
          </cell>
        </row>
        <row r="3392">
          <cell r="C3392" t="str">
            <v>Homeowners</v>
          </cell>
          <cell r="E3392">
            <v>42925</v>
          </cell>
          <cell r="F3392">
            <v>42979</v>
          </cell>
          <cell r="G3392">
            <v>42997</v>
          </cell>
          <cell r="H3392">
            <v>296.96483773602802</v>
          </cell>
          <cell r="I3392">
            <v>593.92999999999995</v>
          </cell>
        </row>
        <row r="3393">
          <cell r="C3393" t="str">
            <v>Homeowners</v>
          </cell>
          <cell r="E3393">
            <v>42930</v>
          </cell>
          <cell r="F3393">
            <v>43514</v>
          </cell>
          <cell r="G3393">
            <v>44024</v>
          </cell>
          <cell r="H3393">
            <v>108255.94899633454</v>
          </cell>
          <cell r="I3393">
            <v>316690.8</v>
          </cell>
        </row>
        <row r="3394">
          <cell r="C3394" t="str">
            <v>Homeowners</v>
          </cell>
          <cell r="E3394">
            <v>42938</v>
          </cell>
          <cell r="F3394">
            <v>43111</v>
          </cell>
          <cell r="G3394">
            <v>43276</v>
          </cell>
          <cell r="H3394">
            <v>3056.7043285821037</v>
          </cell>
          <cell r="I3394">
            <v>7651.31</v>
          </cell>
        </row>
        <row r="3395">
          <cell r="C3395" t="str">
            <v>Homeowners</v>
          </cell>
          <cell r="E3395">
            <v>42929</v>
          </cell>
          <cell r="F3395">
            <v>43009</v>
          </cell>
          <cell r="G3395">
            <v>43066</v>
          </cell>
          <cell r="H3395">
            <v>7368.7383099758499</v>
          </cell>
          <cell r="I3395">
            <v>14737.48</v>
          </cell>
        </row>
        <row r="3396">
          <cell r="C3396" t="str">
            <v>Homeowners</v>
          </cell>
          <cell r="E3396">
            <v>42927</v>
          </cell>
          <cell r="F3396">
            <v>43053</v>
          </cell>
          <cell r="G3396">
            <v>43379</v>
          </cell>
          <cell r="H3396">
            <v>24503.081005320379</v>
          </cell>
          <cell r="I3396">
            <v>60952.36</v>
          </cell>
        </row>
        <row r="3397">
          <cell r="C3397" t="str">
            <v>Homeowners</v>
          </cell>
          <cell r="E3397">
            <v>42918</v>
          </cell>
          <cell r="F3397">
            <v>42934</v>
          </cell>
          <cell r="G3397">
            <v>43161</v>
          </cell>
          <cell r="H3397">
            <v>7383.5497505849762</v>
          </cell>
          <cell r="I3397">
            <v>18545.849999999999</v>
          </cell>
        </row>
        <row r="3398">
          <cell r="C3398" t="str">
            <v>Homeowners</v>
          </cell>
          <cell r="E3398">
            <v>42923</v>
          </cell>
          <cell r="F3398">
            <v>43397</v>
          </cell>
          <cell r="G3398">
            <v>43677</v>
          </cell>
          <cell r="H3398">
            <v>26512.045685834029</v>
          </cell>
          <cell r="I3398">
            <v>0</v>
          </cell>
        </row>
        <row r="3399">
          <cell r="C3399" t="str">
            <v>Homeowners</v>
          </cell>
          <cell r="E3399">
            <v>42940</v>
          </cell>
          <cell r="F3399">
            <v>43150</v>
          </cell>
          <cell r="G3399">
            <v>43382</v>
          </cell>
          <cell r="H3399">
            <v>20646.379464565678</v>
          </cell>
          <cell r="I3399">
            <v>52708.49</v>
          </cell>
        </row>
        <row r="3400">
          <cell r="C3400" t="str">
            <v>Homeowners</v>
          </cell>
          <cell r="E3400">
            <v>42931</v>
          </cell>
          <cell r="F3400">
            <v>43405</v>
          </cell>
          <cell r="G3400">
            <v>43964</v>
          </cell>
          <cell r="H3400">
            <v>25723.6809242339</v>
          </cell>
          <cell r="I3400">
            <v>0</v>
          </cell>
        </row>
        <row r="3401">
          <cell r="C3401" t="str">
            <v>Homeowners</v>
          </cell>
          <cell r="E3401">
            <v>42938</v>
          </cell>
          <cell r="F3401">
            <v>43242</v>
          </cell>
          <cell r="G3401">
            <v>44119</v>
          </cell>
          <cell r="H3401">
            <v>38069.917340061133</v>
          </cell>
          <cell r="I3401">
            <v>122769.26</v>
          </cell>
        </row>
        <row r="3402">
          <cell r="C3402" t="str">
            <v>Homeowners</v>
          </cell>
          <cell r="E3402">
            <v>42921</v>
          </cell>
          <cell r="F3402">
            <v>43451</v>
          </cell>
          <cell r="G3402">
            <v>43656</v>
          </cell>
          <cell r="H3402">
            <v>25107.917571919214</v>
          </cell>
          <cell r="I3402">
            <v>86924.4</v>
          </cell>
        </row>
        <row r="3403">
          <cell r="C3403" t="str">
            <v>Homeowners</v>
          </cell>
          <cell r="E3403">
            <v>42926</v>
          </cell>
          <cell r="F3403">
            <v>42971</v>
          </cell>
          <cell r="G3403">
            <v>43673</v>
          </cell>
          <cell r="H3403">
            <v>15070.307982047121</v>
          </cell>
          <cell r="I3403">
            <v>0</v>
          </cell>
        </row>
        <row r="3404">
          <cell r="C3404" t="str">
            <v>Homeowners</v>
          </cell>
          <cell r="E3404">
            <v>42923</v>
          </cell>
          <cell r="F3404">
            <v>42970</v>
          </cell>
          <cell r="G3404">
            <v>43251</v>
          </cell>
          <cell r="H3404">
            <v>27303.908736819227</v>
          </cell>
          <cell r="I3404">
            <v>72718.11</v>
          </cell>
        </row>
        <row r="3405">
          <cell r="C3405" t="str">
            <v>Homeowners</v>
          </cell>
          <cell r="E3405">
            <v>42920</v>
          </cell>
          <cell r="F3405">
            <v>43124</v>
          </cell>
          <cell r="G3405">
            <v>44066</v>
          </cell>
          <cell r="H3405">
            <v>68555.886944374332</v>
          </cell>
          <cell r="I3405">
            <v>0</v>
          </cell>
        </row>
        <row r="3406">
          <cell r="C3406" t="str">
            <v>Homeowners</v>
          </cell>
          <cell r="E3406">
            <v>42939</v>
          </cell>
          <cell r="F3406">
            <v>43070</v>
          </cell>
          <cell r="G3406">
            <v>43080</v>
          </cell>
          <cell r="H3406">
            <v>5303.0255163826996</v>
          </cell>
          <cell r="I3406">
            <v>10606.05</v>
          </cell>
        </row>
        <row r="3407">
          <cell r="C3407" t="str">
            <v>Homeowners</v>
          </cell>
          <cell r="E3407">
            <v>42920</v>
          </cell>
          <cell r="F3407">
            <v>43006</v>
          </cell>
          <cell r="G3407">
            <v>43081</v>
          </cell>
          <cell r="H3407">
            <v>10463.150889083799</v>
          </cell>
          <cell r="I3407">
            <v>20926.3</v>
          </cell>
        </row>
        <row r="3408">
          <cell r="C3408" t="str">
            <v>Homeowners</v>
          </cell>
          <cell r="E3408">
            <v>42928</v>
          </cell>
          <cell r="F3408">
            <v>43177</v>
          </cell>
          <cell r="G3408">
            <v>43225</v>
          </cell>
          <cell r="H3408">
            <v>22970.104558247385</v>
          </cell>
          <cell r="I3408">
            <v>61431.69</v>
          </cell>
        </row>
        <row r="3409">
          <cell r="C3409" t="str">
            <v>Homeowners</v>
          </cell>
          <cell r="E3409">
            <v>42932</v>
          </cell>
          <cell r="F3409">
            <v>43006</v>
          </cell>
          <cell r="G3409">
            <v>43172</v>
          </cell>
          <cell r="H3409">
            <v>6451.363419362222</v>
          </cell>
          <cell r="I3409">
            <v>16409.669999999998</v>
          </cell>
        </row>
        <row r="3410">
          <cell r="C3410" t="str">
            <v>Homeowners</v>
          </cell>
          <cell r="E3410">
            <v>42935</v>
          </cell>
          <cell r="F3410">
            <v>43027</v>
          </cell>
          <cell r="G3410">
            <v>43883</v>
          </cell>
          <cell r="H3410">
            <v>78559.95606943703</v>
          </cell>
          <cell r="I3410">
            <v>0</v>
          </cell>
        </row>
        <row r="3411">
          <cell r="C3411" t="str">
            <v>Homeowners</v>
          </cell>
          <cell r="E3411">
            <v>42939</v>
          </cell>
          <cell r="F3411">
            <v>43149</v>
          </cell>
          <cell r="G3411">
            <v>43202</v>
          </cell>
          <cell r="H3411">
            <v>62622.937050499095</v>
          </cell>
          <cell r="I3411">
            <v>155103.64000000001</v>
          </cell>
        </row>
        <row r="3412">
          <cell r="C3412" t="str">
            <v>Homeowners</v>
          </cell>
          <cell r="E3412">
            <v>42931</v>
          </cell>
          <cell r="F3412">
            <v>43019</v>
          </cell>
          <cell r="G3412">
            <v>43089</v>
          </cell>
          <cell r="H3412">
            <v>9222.0736563993996</v>
          </cell>
          <cell r="I3412">
            <v>18444.150000000001</v>
          </cell>
        </row>
        <row r="3413">
          <cell r="C3413" t="str">
            <v>Homeowners</v>
          </cell>
          <cell r="E3413">
            <v>42941</v>
          </cell>
          <cell r="F3413">
            <v>43230</v>
          </cell>
          <cell r="G3413">
            <v>43665</v>
          </cell>
          <cell r="H3413">
            <v>99549.774083744909</v>
          </cell>
          <cell r="I3413">
            <v>289306.17</v>
          </cell>
        </row>
        <row r="3414">
          <cell r="C3414" t="str">
            <v>Homeowners</v>
          </cell>
          <cell r="E3414">
            <v>42941</v>
          </cell>
          <cell r="F3414">
            <v>43507</v>
          </cell>
          <cell r="G3414">
            <v>43535</v>
          </cell>
          <cell r="H3414">
            <v>44844.888064732455</v>
          </cell>
          <cell r="I3414">
            <v>0</v>
          </cell>
        </row>
        <row r="3415">
          <cell r="C3415" t="str">
            <v>Homeowners</v>
          </cell>
          <cell r="E3415">
            <v>42930</v>
          </cell>
          <cell r="F3415">
            <v>42959</v>
          </cell>
          <cell r="G3415">
            <v>43409</v>
          </cell>
          <cell r="H3415">
            <v>10145.234573750238</v>
          </cell>
          <cell r="I3415">
            <v>25105.24</v>
          </cell>
        </row>
        <row r="3416">
          <cell r="C3416" t="str">
            <v>Homeowners</v>
          </cell>
          <cell r="E3416">
            <v>42934</v>
          </cell>
          <cell r="F3416">
            <v>42986</v>
          </cell>
          <cell r="G3416">
            <v>43307</v>
          </cell>
          <cell r="H3416">
            <v>104101.7253650612</v>
          </cell>
          <cell r="I3416">
            <v>300568.08</v>
          </cell>
        </row>
        <row r="3417">
          <cell r="C3417" t="str">
            <v>Homeowners</v>
          </cell>
          <cell r="E3417">
            <v>42938</v>
          </cell>
          <cell r="F3417">
            <v>43024</v>
          </cell>
          <cell r="G3417">
            <v>43409</v>
          </cell>
          <cell r="H3417">
            <v>62216.073269279601</v>
          </cell>
          <cell r="I3417">
            <v>0</v>
          </cell>
        </row>
        <row r="3418">
          <cell r="C3418" t="str">
            <v>Homeowners</v>
          </cell>
          <cell r="E3418">
            <v>42925</v>
          </cell>
          <cell r="F3418">
            <v>43005</v>
          </cell>
          <cell r="G3418" t="str">
            <v>NA</v>
          </cell>
          <cell r="H3418">
            <v>16527.792952074622</v>
          </cell>
          <cell r="I3418" t="str">
            <v>NA</v>
          </cell>
        </row>
        <row r="3419">
          <cell r="C3419" t="str">
            <v>Homeowners</v>
          </cell>
          <cell r="E3419">
            <v>42935</v>
          </cell>
          <cell r="F3419">
            <v>43075</v>
          </cell>
          <cell r="G3419">
            <v>43104</v>
          </cell>
          <cell r="H3419">
            <v>47206.512270360588</v>
          </cell>
          <cell r="I3419">
            <v>107875.63</v>
          </cell>
        </row>
        <row r="3420">
          <cell r="C3420" t="str">
            <v>Homeowners</v>
          </cell>
          <cell r="E3420">
            <v>42926</v>
          </cell>
          <cell r="F3420">
            <v>42963</v>
          </cell>
          <cell r="G3420">
            <v>43568</v>
          </cell>
          <cell r="H3420">
            <v>119498.99305619633</v>
          </cell>
          <cell r="I3420">
            <v>356815.98</v>
          </cell>
        </row>
        <row r="3421">
          <cell r="C3421" t="str">
            <v>Homeowners</v>
          </cell>
          <cell r="E3421">
            <v>42928</v>
          </cell>
          <cell r="F3421">
            <v>43210</v>
          </cell>
          <cell r="G3421">
            <v>44097</v>
          </cell>
          <cell r="H3421">
            <v>51687.668023007463</v>
          </cell>
          <cell r="I3421">
            <v>178293.06</v>
          </cell>
        </row>
        <row r="3422">
          <cell r="C3422" t="str">
            <v>Homeowners</v>
          </cell>
          <cell r="E3422">
            <v>42930</v>
          </cell>
          <cell r="F3422">
            <v>43048</v>
          </cell>
          <cell r="G3422">
            <v>43054</v>
          </cell>
          <cell r="H3422">
            <v>298.68507176128151</v>
          </cell>
          <cell r="I3422">
            <v>597.37</v>
          </cell>
        </row>
        <row r="3423">
          <cell r="C3423" t="str">
            <v>Homeowners</v>
          </cell>
          <cell r="E3423">
            <v>42937</v>
          </cell>
          <cell r="F3423">
            <v>43045</v>
          </cell>
          <cell r="G3423">
            <v>43274</v>
          </cell>
          <cell r="H3423">
            <v>7748.5528593106292</v>
          </cell>
          <cell r="I3423">
            <v>19127.03</v>
          </cell>
        </row>
        <row r="3424">
          <cell r="C3424" t="str">
            <v>Homeowners</v>
          </cell>
          <cell r="E3424">
            <v>42919</v>
          </cell>
          <cell r="F3424">
            <v>42935</v>
          </cell>
          <cell r="G3424">
            <v>43058</v>
          </cell>
          <cell r="H3424">
            <v>445.7482670467665</v>
          </cell>
          <cell r="I3424">
            <v>891.5</v>
          </cell>
        </row>
        <row r="3425">
          <cell r="C3425" t="str">
            <v>Homeowners</v>
          </cell>
          <cell r="E3425">
            <v>42936</v>
          </cell>
          <cell r="F3425">
            <v>43150</v>
          </cell>
          <cell r="G3425">
            <v>43283</v>
          </cell>
          <cell r="H3425">
            <v>7950.1455939564985</v>
          </cell>
          <cell r="I3425">
            <v>22108.720000000001</v>
          </cell>
        </row>
        <row r="3426">
          <cell r="C3426" t="str">
            <v>Homeowners</v>
          </cell>
          <cell r="E3426">
            <v>42941</v>
          </cell>
          <cell r="F3426">
            <v>43263</v>
          </cell>
          <cell r="G3426">
            <v>43674</v>
          </cell>
          <cell r="H3426">
            <v>19690.556395789947</v>
          </cell>
          <cell r="I3426">
            <v>55681.78</v>
          </cell>
        </row>
        <row r="3427">
          <cell r="C3427" t="str">
            <v>Homeowners</v>
          </cell>
          <cell r="E3427">
            <v>42940</v>
          </cell>
          <cell r="F3427">
            <v>42965</v>
          </cell>
          <cell r="G3427">
            <v>42988</v>
          </cell>
          <cell r="H3427">
            <v>30550.893107619599</v>
          </cell>
          <cell r="I3427">
            <v>61101.79</v>
          </cell>
        </row>
        <row r="3428">
          <cell r="C3428" t="str">
            <v>Homeowners</v>
          </cell>
          <cell r="E3428">
            <v>42941</v>
          </cell>
          <cell r="F3428">
            <v>43248</v>
          </cell>
          <cell r="G3428" t="str">
            <v>NA</v>
          </cell>
          <cell r="H3428">
            <v>21079.363078225786</v>
          </cell>
          <cell r="I3428" t="str">
            <v>NA</v>
          </cell>
        </row>
        <row r="3429">
          <cell r="C3429" t="str">
            <v>Homeowners</v>
          </cell>
          <cell r="E3429">
            <v>42930</v>
          </cell>
          <cell r="F3429">
            <v>42930</v>
          </cell>
          <cell r="G3429">
            <v>42988</v>
          </cell>
          <cell r="H3429">
            <v>72947.266903161493</v>
          </cell>
          <cell r="I3429">
            <v>145894.53</v>
          </cell>
        </row>
        <row r="3430">
          <cell r="C3430" t="str">
            <v>Homeowners</v>
          </cell>
          <cell r="E3430">
            <v>42937</v>
          </cell>
          <cell r="F3430">
            <v>43007</v>
          </cell>
          <cell r="G3430">
            <v>43178</v>
          </cell>
          <cell r="H3430">
            <v>30929.749220034468</v>
          </cell>
          <cell r="I3430">
            <v>72586.89</v>
          </cell>
        </row>
        <row r="3431">
          <cell r="C3431" t="str">
            <v>Homeowners</v>
          </cell>
          <cell r="E3431">
            <v>42927</v>
          </cell>
          <cell r="F3431">
            <v>43014</v>
          </cell>
          <cell r="G3431">
            <v>43386</v>
          </cell>
          <cell r="H3431">
            <v>80745.931358510104</v>
          </cell>
          <cell r="I3431">
            <v>0</v>
          </cell>
        </row>
        <row r="3432">
          <cell r="C3432" t="str">
            <v>Homeowners</v>
          </cell>
          <cell r="E3432">
            <v>42923</v>
          </cell>
          <cell r="F3432">
            <v>43009</v>
          </cell>
          <cell r="G3432">
            <v>43074</v>
          </cell>
          <cell r="H3432">
            <v>103060.43694572151</v>
          </cell>
          <cell r="I3432">
            <v>206120.87</v>
          </cell>
        </row>
        <row r="3433">
          <cell r="C3433" t="str">
            <v>Homeowners</v>
          </cell>
          <cell r="E3433">
            <v>42971</v>
          </cell>
          <cell r="F3433">
            <v>43194</v>
          </cell>
          <cell r="G3433">
            <v>43511</v>
          </cell>
          <cell r="H3433">
            <v>28724.312379053579</v>
          </cell>
          <cell r="I3433">
            <v>0</v>
          </cell>
        </row>
        <row r="3434">
          <cell r="C3434" t="str">
            <v>Homeowners</v>
          </cell>
          <cell r="E3434">
            <v>42958</v>
          </cell>
          <cell r="F3434">
            <v>43427</v>
          </cell>
          <cell r="G3434">
            <v>43535</v>
          </cell>
          <cell r="H3434">
            <v>2206.6313465496887</v>
          </cell>
          <cell r="I3434">
            <v>6375.28</v>
          </cell>
        </row>
        <row r="3435">
          <cell r="C3435" t="str">
            <v>Homeowners</v>
          </cell>
          <cell r="E3435">
            <v>42959</v>
          </cell>
          <cell r="F3435">
            <v>43250</v>
          </cell>
          <cell r="G3435">
            <v>43751</v>
          </cell>
          <cell r="H3435">
            <v>27417.39806028274</v>
          </cell>
          <cell r="I3435">
            <v>83313.279999999999</v>
          </cell>
        </row>
        <row r="3436">
          <cell r="C3436" t="str">
            <v>Homeowners</v>
          </cell>
          <cell r="E3436">
            <v>42977</v>
          </cell>
          <cell r="F3436">
            <v>43369</v>
          </cell>
          <cell r="G3436">
            <v>43497</v>
          </cell>
          <cell r="H3436">
            <v>1712.4686306298465</v>
          </cell>
          <cell r="I3436">
            <v>0</v>
          </cell>
        </row>
        <row r="3437">
          <cell r="C3437" t="str">
            <v>Homeowners</v>
          </cell>
          <cell r="E3437">
            <v>42972</v>
          </cell>
          <cell r="F3437">
            <v>43001</v>
          </cell>
          <cell r="G3437">
            <v>44141</v>
          </cell>
          <cell r="H3437">
            <v>12103.768674233448</v>
          </cell>
          <cell r="I3437">
            <v>55817.54</v>
          </cell>
        </row>
        <row r="3438">
          <cell r="C3438" t="str">
            <v>Homeowners</v>
          </cell>
          <cell r="E3438">
            <v>42974</v>
          </cell>
          <cell r="F3438">
            <v>43090</v>
          </cell>
          <cell r="G3438">
            <v>43877</v>
          </cell>
          <cell r="H3438">
            <v>14206.233451437211</v>
          </cell>
          <cell r="I3438">
            <v>49105.74</v>
          </cell>
        </row>
        <row r="3439">
          <cell r="C3439" t="str">
            <v>Homeowners</v>
          </cell>
          <cell r="E3439">
            <v>42967</v>
          </cell>
          <cell r="F3439">
            <v>43068</v>
          </cell>
          <cell r="G3439">
            <v>43172</v>
          </cell>
          <cell r="H3439">
            <v>34482.690066710529</v>
          </cell>
          <cell r="I3439">
            <v>92996.69</v>
          </cell>
        </row>
        <row r="3440">
          <cell r="C3440" t="str">
            <v>Homeowners</v>
          </cell>
          <cell r="E3440">
            <v>42958</v>
          </cell>
          <cell r="F3440">
            <v>43175</v>
          </cell>
          <cell r="G3440">
            <v>43525</v>
          </cell>
          <cell r="H3440">
            <v>24154.556691632963</v>
          </cell>
          <cell r="I3440">
            <v>77796.759999999995</v>
          </cell>
        </row>
        <row r="3441">
          <cell r="C3441" t="str">
            <v>Homeowners</v>
          </cell>
          <cell r="E3441">
            <v>42971</v>
          </cell>
          <cell r="F3441">
            <v>43032</v>
          </cell>
          <cell r="G3441">
            <v>43373</v>
          </cell>
          <cell r="H3441">
            <v>54332.238721373957</v>
          </cell>
          <cell r="I3441">
            <v>143377.97</v>
          </cell>
        </row>
        <row r="3442">
          <cell r="C3442" t="str">
            <v>Homeowners</v>
          </cell>
          <cell r="E3442">
            <v>42972</v>
          </cell>
          <cell r="F3442">
            <v>43051</v>
          </cell>
          <cell r="G3442">
            <v>43896</v>
          </cell>
          <cell r="H3442">
            <v>30105.719434665054</v>
          </cell>
          <cell r="I3442">
            <v>0</v>
          </cell>
        </row>
        <row r="3443">
          <cell r="C3443" t="str">
            <v>Homeowners</v>
          </cell>
          <cell r="E3443">
            <v>42978</v>
          </cell>
          <cell r="F3443">
            <v>43009</v>
          </cell>
          <cell r="G3443">
            <v>43981</v>
          </cell>
          <cell r="H3443">
            <v>37410.611194872588</v>
          </cell>
          <cell r="I3443">
            <v>264209.08</v>
          </cell>
        </row>
        <row r="3444">
          <cell r="C3444" t="str">
            <v>Homeowners</v>
          </cell>
          <cell r="E3444">
            <v>42971</v>
          </cell>
          <cell r="F3444">
            <v>43297</v>
          </cell>
          <cell r="G3444" t="str">
            <v>NA</v>
          </cell>
          <cell r="H3444">
            <v>8627.439021623697</v>
          </cell>
          <cell r="I3444" t="str">
            <v>NA</v>
          </cell>
        </row>
        <row r="3445">
          <cell r="C3445" t="str">
            <v>Homeowners</v>
          </cell>
          <cell r="E3445">
            <v>42949</v>
          </cell>
          <cell r="F3445">
            <v>43828</v>
          </cell>
          <cell r="G3445">
            <v>44177</v>
          </cell>
          <cell r="H3445">
            <v>17746.610761403634</v>
          </cell>
          <cell r="I3445">
            <v>67384.19</v>
          </cell>
        </row>
        <row r="3446">
          <cell r="C3446" t="str">
            <v>Homeowners</v>
          </cell>
          <cell r="E3446">
            <v>42976</v>
          </cell>
          <cell r="F3446">
            <v>43056</v>
          </cell>
          <cell r="G3446">
            <v>43380</v>
          </cell>
          <cell r="H3446">
            <v>39611.479328558446</v>
          </cell>
          <cell r="I3446">
            <v>0</v>
          </cell>
        </row>
        <row r="3447">
          <cell r="C3447" t="str">
            <v>Homeowners</v>
          </cell>
          <cell r="E3447">
            <v>42956</v>
          </cell>
          <cell r="F3447">
            <v>43110</v>
          </cell>
          <cell r="G3447">
            <v>43855</v>
          </cell>
          <cell r="H3447">
            <v>68598.517848842428</v>
          </cell>
          <cell r="I3447">
            <v>0</v>
          </cell>
        </row>
        <row r="3448">
          <cell r="C3448" t="str">
            <v>Homeowners</v>
          </cell>
          <cell r="E3448">
            <v>42970</v>
          </cell>
          <cell r="F3448">
            <v>42992</v>
          </cell>
          <cell r="G3448">
            <v>43233</v>
          </cell>
          <cell r="H3448">
            <v>16464.495907971428</v>
          </cell>
          <cell r="I3448">
            <v>41252.83</v>
          </cell>
        </row>
        <row r="3449">
          <cell r="C3449" t="str">
            <v>Homeowners</v>
          </cell>
          <cell r="E3449">
            <v>42954</v>
          </cell>
          <cell r="F3449">
            <v>43091</v>
          </cell>
          <cell r="G3449">
            <v>43452</v>
          </cell>
          <cell r="H3449">
            <v>42040.154778224642</v>
          </cell>
          <cell r="I3449">
            <v>122093.08</v>
          </cell>
        </row>
        <row r="3450">
          <cell r="C3450" t="str">
            <v>Homeowners</v>
          </cell>
          <cell r="E3450">
            <v>42970</v>
          </cell>
          <cell r="F3450">
            <v>43107</v>
          </cell>
          <cell r="G3450">
            <v>43521</v>
          </cell>
          <cell r="H3450">
            <v>19024.60821183983</v>
          </cell>
          <cell r="I3450">
            <v>0</v>
          </cell>
        </row>
        <row r="3451">
          <cell r="C3451" t="str">
            <v>Homeowners</v>
          </cell>
          <cell r="E3451">
            <v>42963</v>
          </cell>
          <cell r="F3451">
            <v>42973</v>
          </cell>
          <cell r="G3451">
            <v>43250</v>
          </cell>
          <cell r="H3451">
            <v>24808.403700336894</v>
          </cell>
          <cell r="I3451">
            <v>58863.69</v>
          </cell>
        </row>
        <row r="3452">
          <cell r="C3452" t="str">
            <v>Homeowners</v>
          </cell>
          <cell r="E3452">
            <v>42963</v>
          </cell>
          <cell r="F3452">
            <v>42990</v>
          </cell>
          <cell r="G3452">
            <v>42998</v>
          </cell>
          <cell r="H3452">
            <v>41132.592312055604</v>
          </cell>
          <cell r="I3452">
            <v>82265.179999999993</v>
          </cell>
        </row>
        <row r="3453">
          <cell r="C3453" t="str">
            <v>Homeowners</v>
          </cell>
          <cell r="E3453">
            <v>42966</v>
          </cell>
          <cell r="F3453">
            <v>42993</v>
          </cell>
          <cell r="G3453">
            <v>43022</v>
          </cell>
          <cell r="H3453">
            <v>34869.348082105302</v>
          </cell>
          <cell r="I3453">
            <v>69738.7</v>
          </cell>
        </row>
        <row r="3454">
          <cell r="C3454" t="str">
            <v>Homeowners</v>
          </cell>
          <cell r="E3454">
            <v>42968</v>
          </cell>
          <cell r="F3454">
            <v>43178</v>
          </cell>
          <cell r="G3454">
            <v>43959</v>
          </cell>
          <cell r="H3454">
            <v>4988.0159782395613</v>
          </cell>
          <cell r="I3454">
            <v>20995.85</v>
          </cell>
        </row>
        <row r="3455">
          <cell r="C3455" t="str">
            <v>Homeowners</v>
          </cell>
          <cell r="E3455">
            <v>42975</v>
          </cell>
          <cell r="F3455">
            <v>43091</v>
          </cell>
          <cell r="G3455">
            <v>43192</v>
          </cell>
          <cell r="H3455">
            <v>72500.226122684209</v>
          </cell>
          <cell r="I3455">
            <v>184775.57</v>
          </cell>
        </row>
        <row r="3456">
          <cell r="C3456" t="str">
            <v>Homeowners</v>
          </cell>
          <cell r="E3456">
            <v>42959</v>
          </cell>
          <cell r="F3456">
            <v>42971</v>
          </cell>
          <cell r="G3456">
            <v>44118</v>
          </cell>
          <cell r="H3456">
            <v>11189.688699294991</v>
          </cell>
          <cell r="I3456">
            <v>44942.99</v>
          </cell>
        </row>
        <row r="3457">
          <cell r="C3457" t="str">
            <v>Homeowners</v>
          </cell>
          <cell r="E3457">
            <v>42954</v>
          </cell>
          <cell r="F3457">
            <v>43186</v>
          </cell>
          <cell r="G3457">
            <v>43577</v>
          </cell>
          <cell r="H3457">
            <v>31573.50584455947</v>
          </cell>
          <cell r="I3457">
            <v>91713.25</v>
          </cell>
        </row>
        <row r="3458">
          <cell r="C3458" t="str">
            <v>Homeowners</v>
          </cell>
          <cell r="E3458">
            <v>42974</v>
          </cell>
          <cell r="F3458">
            <v>43028</v>
          </cell>
          <cell r="G3458">
            <v>43552</v>
          </cell>
          <cell r="H3458">
            <v>7256.2192504831883</v>
          </cell>
          <cell r="I3458">
            <v>23798.95</v>
          </cell>
        </row>
        <row r="3459">
          <cell r="C3459" t="str">
            <v>Homeowners</v>
          </cell>
          <cell r="E3459">
            <v>42956</v>
          </cell>
          <cell r="F3459">
            <v>43216</v>
          </cell>
          <cell r="G3459">
            <v>43439</v>
          </cell>
          <cell r="H3459">
            <v>76818.314077197589</v>
          </cell>
          <cell r="I3459">
            <v>196132.83</v>
          </cell>
        </row>
        <row r="3460">
          <cell r="C3460" t="str">
            <v>Homeowners</v>
          </cell>
          <cell r="E3460">
            <v>42949</v>
          </cell>
          <cell r="F3460">
            <v>42970</v>
          </cell>
          <cell r="G3460">
            <v>43209</v>
          </cell>
          <cell r="H3460">
            <v>18099.113867765966</v>
          </cell>
          <cell r="I3460">
            <v>45119.88</v>
          </cell>
        </row>
        <row r="3461">
          <cell r="C3461" t="str">
            <v>Homeowners</v>
          </cell>
          <cell r="E3461">
            <v>42968</v>
          </cell>
          <cell r="F3461">
            <v>42988</v>
          </cell>
          <cell r="G3461">
            <v>43156</v>
          </cell>
          <cell r="H3461">
            <v>11482.373039129197</v>
          </cell>
          <cell r="I3461">
            <v>30121.29</v>
          </cell>
        </row>
        <row r="3462">
          <cell r="C3462" t="str">
            <v>Homeowners</v>
          </cell>
          <cell r="E3462">
            <v>42963</v>
          </cell>
          <cell r="F3462">
            <v>42990</v>
          </cell>
          <cell r="G3462">
            <v>43138</v>
          </cell>
          <cell r="H3462">
            <v>14675.632779032396</v>
          </cell>
          <cell r="I3462">
            <v>43668.25</v>
          </cell>
        </row>
        <row r="3463">
          <cell r="C3463" t="str">
            <v>Homeowners</v>
          </cell>
          <cell r="E3463">
            <v>42953</v>
          </cell>
          <cell r="F3463">
            <v>43235</v>
          </cell>
          <cell r="G3463">
            <v>43436</v>
          </cell>
          <cell r="H3463">
            <v>6032.4416500835969</v>
          </cell>
          <cell r="I3463">
            <v>0</v>
          </cell>
        </row>
        <row r="3464">
          <cell r="C3464" t="str">
            <v>Homeowners</v>
          </cell>
          <cell r="E3464">
            <v>42966</v>
          </cell>
          <cell r="F3464">
            <v>43085</v>
          </cell>
          <cell r="G3464">
            <v>43310</v>
          </cell>
          <cell r="H3464">
            <v>30935.967320899857</v>
          </cell>
          <cell r="I3464">
            <v>82054.41</v>
          </cell>
        </row>
        <row r="3465">
          <cell r="C3465" t="str">
            <v>Homeowners</v>
          </cell>
          <cell r="E3465">
            <v>42963</v>
          </cell>
          <cell r="F3465">
            <v>43085</v>
          </cell>
          <cell r="G3465" t="str">
            <v>NA</v>
          </cell>
          <cell r="H3465">
            <v>55940.091285996612</v>
          </cell>
          <cell r="I3465" t="str">
            <v>NA</v>
          </cell>
        </row>
        <row r="3466">
          <cell r="C3466" t="str">
            <v>Homeowners</v>
          </cell>
          <cell r="E3466">
            <v>42967</v>
          </cell>
          <cell r="F3466">
            <v>43165</v>
          </cell>
          <cell r="G3466">
            <v>43275</v>
          </cell>
          <cell r="H3466">
            <v>10326.453558705874</v>
          </cell>
          <cell r="I3466">
            <v>28003.74</v>
          </cell>
        </row>
        <row r="3467">
          <cell r="C3467" t="str">
            <v>Homeowners</v>
          </cell>
          <cell r="E3467">
            <v>42957</v>
          </cell>
          <cell r="F3467">
            <v>43075</v>
          </cell>
          <cell r="G3467">
            <v>43168</v>
          </cell>
          <cell r="H3467">
            <v>20898.062219640604</v>
          </cell>
          <cell r="I3467">
            <v>54070.75</v>
          </cell>
        </row>
        <row r="3468">
          <cell r="C3468" t="str">
            <v>Homeowners</v>
          </cell>
          <cell r="E3468">
            <v>42964</v>
          </cell>
          <cell r="F3468">
            <v>43055</v>
          </cell>
          <cell r="G3468">
            <v>43245</v>
          </cell>
          <cell r="H3468">
            <v>14559.151415496644</v>
          </cell>
          <cell r="I3468">
            <v>41963.08</v>
          </cell>
        </row>
        <row r="3469">
          <cell r="C3469" t="str">
            <v>Homeowners</v>
          </cell>
          <cell r="E3469">
            <v>42970</v>
          </cell>
          <cell r="F3469">
            <v>43129</v>
          </cell>
          <cell r="G3469">
            <v>43852</v>
          </cell>
          <cell r="H3469">
            <v>7118.530010062912</v>
          </cell>
          <cell r="I3469">
            <v>39408.949999999997</v>
          </cell>
        </row>
        <row r="3470">
          <cell r="C3470" t="str">
            <v>Homeowners</v>
          </cell>
          <cell r="E3470">
            <v>42948</v>
          </cell>
          <cell r="F3470">
            <v>43125</v>
          </cell>
          <cell r="G3470">
            <v>43168</v>
          </cell>
          <cell r="H3470">
            <v>163307.12865935275</v>
          </cell>
          <cell r="I3470">
            <v>422145.57</v>
          </cell>
        </row>
        <row r="3471">
          <cell r="C3471" t="str">
            <v>Homeowners</v>
          </cell>
          <cell r="E3471">
            <v>42962</v>
          </cell>
          <cell r="F3471">
            <v>43003</v>
          </cell>
          <cell r="G3471">
            <v>43048</v>
          </cell>
          <cell r="H3471">
            <v>34650.173358958549</v>
          </cell>
          <cell r="I3471">
            <v>69300.350000000006</v>
          </cell>
        </row>
        <row r="3472">
          <cell r="C3472" t="str">
            <v>Homeowners</v>
          </cell>
          <cell r="E3472">
            <v>42975</v>
          </cell>
          <cell r="F3472">
            <v>43278</v>
          </cell>
          <cell r="G3472">
            <v>43383</v>
          </cell>
          <cell r="H3472">
            <v>20941.537963777384</v>
          </cell>
          <cell r="I3472">
            <v>0</v>
          </cell>
        </row>
        <row r="3473">
          <cell r="C3473" t="str">
            <v>Homeowners</v>
          </cell>
          <cell r="E3473">
            <v>42960</v>
          </cell>
          <cell r="F3473">
            <v>43149</v>
          </cell>
          <cell r="G3473">
            <v>43497</v>
          </cell>
          <cell r="H3473">
            <v>1929.6041179812628</v>
          </cell>
          <cell r="I3473">
            <v>5636.61</v>
          </cell>
        </row>
        <row r="3474">
          <cell r="C3474" t="str">
            <v>Homeowners</v>
          </cell>
          <cell r="E3474">
            <v>42958</v>
          </cell>
          <cell r="F3474">
            <v>43147</v>
          </cell>
          <cell r="G3474">
            <v>43189</v>
          </cell>
          <cell r="H3474">
            <v>99967.229847160823</v>
          </cell>
          <cell r="I3474">
            <v>309877.06</v>
          </cell>
        </row>
        <row r="3475">
          <cell r="C3475" t="str">
            <v>Homeowners</v>
          </cell>
          <cell r="E3475">
            <v>42966</v>
          </cell>
          <cell r="F3475">
            <v>43015</v>
          </cell>
          <cell r="G3475" t="str">
            <v>NA</v>
          </cell>
          <cell r="H3475">
            <v>4512.5540343847424</v>
          </cell>
          <cell r="I3475" t="str">
            <v>NA</v>
          </cell>
        </row>
        <row r="3476">
          <cell r="C3476" t="str">
            <v>Homeowners</v>
          </cell>
          <cell r="E3476">
            <v>42972</v>
          </cell>
          <cell r="F3476">
            <v>43155</v>
          </cell>
          <cell r="G3476">
            <v>43329</v>
          </cell>
          <cell r="H3476">
            <v>72647.838585149846</v>
          </cell>
          <cell r="I3476">
            <v>188551.79</v>
          </cell>
        </row>
        <row r="3477">
          <cell r="C3477" t="str">
            <v>Homeowners</v>
          </cell>
          <cell r="E3477">
            <v>42955</v>
          </cell>
          <cell r="F3477">
            <v>43114</v>
          </cell>
          <cell r="G3477">
            <v>44000</v>
          </cell>
          <cell r="H3477">
            <v>8635.29282667806</v>
          </cell>
          <cell r="I3477">
            <v>0</v>
          </cell>
        </row>
        <row r="3478">
          <cell r="C3478" t="str">
            <v>Homeowners</v>
          </cell>
          <cell r="E3478">
            <v>42958</v>
          </cell>
          <cell r="F3478">
            <v>43190</v>
          </cell>
          <cell r="G3478">
            <v>43239</v>
          </cell>
          <cell r="H3478">
            <v>12696.536790132617</v>
          </cell>
          <cell r="I3478">
            <v>30778.23</v>
          </cell>
        </row>
        <row r="3479">
          <cell r="C3479" t="str">
            <v>Homeowners</v>
          </cell>
          <cell r="E3479">
            <v>42958</v>
          </cell>
          <cell r="F3479">
            <v>42997</v>
          </cell>
          <cell r="G3479">
            <v>43021</v>
          </cell>
          <cell r="H3479">
            <v>13569.616677041549</v>
          </cell>
          <cell r="I3479">
            <v>27139.23</v>
          </cell>
        </row>
        <row r="3480">
          <cell r="C3480" t="str">
            <v>Homeowners</v>
          </cell>
          <cell r="E3480">
            <v>42948</v>
          </cell>
          <cell r="F3480">
            <v>43164</v>
          </cell>
          <cell r="G3480">
            <v>43447</v>
          </cell>
          <cell r="H3480">
            <v>22191.039989705998</v>
          </cell>
          <cell r="I3480">
            <v>0</v>
          </cell>
        </row>
        <row r="3481">
          <cell r="C3481" t="str">
            <v>Homeowners</v>
          </cell>
          <cell r="E3481">
            <v>42972</v>
          </cell>
          <cell r="F3481">
            <v>43061</v>
          </cell>
          <cell r="G3481">
            <v>43210</v>
          </cell>
          <cell r="H3481">
            <v>11749.579091194253</v>
          </cell>
          <cell r="I3481">
            <v>26503.34</v>
          </cell>
        </row>
        <row r="3482">
          <cell r="C3482" t="str">
            <v>Homeowners</v>
          </cell>
          <cell r="E3482">
            <v>42961</v>
          </cell>
          <cell r="F3482">
            <v>43001</v>
          </cell>
          <cell r="G3482">
            <v>43188</v>
          </cell>
          <cell r="H3482">
            <v>34536.733970565598</v>
          </cell>
          <cell r="I3482">
            <v>79056.44</v>
          </cell>
        </row>
        <row r="3483">
          <cell r="C3483" t="str">
            <v>Homeowners</v>
          </cell>
          <cell r="E3483">
            <v>42965</v>
          </cell>
          <cell r="F3483">
            <v>43263</v>
          </cell>
          <cell r="G3483">
            <v>43554</v>
          </cell>
          <cell r="H3483">
            <v>3065.1313551170806</v>
          </cell>
          <cell r="I3483">
            <v>8460.98</v>
          </cell>
        </row>
        <row r="3484">
          <cell r="C3484" t="str">
            <v>Homeowners</v>
          </cell>
          <cell r="E3484">
            <v>42952</v>
          </cell>
          <cell r="F3484">
            <v>43086</v>
          </cell>
          <cell r="G3484">
            <v>43668</v>
          </cell>
          <cell r="H3484">
            <v>39330.270115661602</v>
          </cell>
          <cell r="I3484">
            <v>117584.72</v>
          </cell>
        </row>
        <row r="3485">
          <cell r="C3485" t="str">
            <v>Homeowners</v>
          </cell>
          <cell r="E3485">
            <v>43002</v>
          </cell>
          <cell r="F3485">
            <v>43019</v>
          </cell>
          <cell r="G3485">
            <v>43076</v>
          </cell>
          <cell r="H3485">
            <v>4728.4297072954996</v>
          </cell>
          <cell r="I3485">
            <v>9456.86</v>
          </cell>
        </row>
        <row r="3486">
          <cell r="C3486" t="str">
            <v>Homeowners</v>
          </cell>
          <cell r="E3486">
            <v>42994</v>
          </cell>
          <cell r="F3486">
            <v>43938</v>
          </cell>
          <cell r="G3486" t="str">
            <v>NA</v>
          </cell>
          <cell r="H3486">
            <v>19652.733936889166</v>
          </cell>
          <cell r="I3486" t="str">
            <v>NA</v>
          </cell>
        </row>
        <row r="3487">
          <cell r="C3487" t="str">
            <v>Homeowners</v>
          </cell>
          <cell r="E3487">
            <v>43007</v>
          </cell>
          <cell r="F3487">
            <v>43102</v>
          </cell>
          <cell r="G3487">
            <v>43283</v>
          </cell>
          <cell r="H3487">
            <v>7786.7465743106814</v>
          </cell>
          <cell r="I3487">
            <v>18163.759999999998</v>
          </cell>
        </row>
        <row r="3488">
          <cell r="C3488" t="str">
            <v>Homeowners</v>
          </cell>
          <cell r="E3488">
            <v>43004</v>
          </cell>
          <cell r="F3488">
            <v>43458</v>
          </cell>
          <cell r="G3488" t="str">
            <v>NA</v>
          </cell>
          <cell r="H3488">
            <v>130976.12122236217</v>
          </cell>
          <cell r="I3488" t="str">
            <v>NA</v>
          </cell>
        </row>
        <row r="3489">
          <cell r="C3489" t="str">
            <v>Homeowners</v>
          </cell>
          <cell r="E3489">
            <v>43008</v>
          </cell>
          <cell r="F3489">
            <v>43259</v>
          </cell>
          <cell r="G3489">
            <v>43825</v>
          </cell>
          <cell r="H3489">
            <v>37300.115172541708</v>
          </cell>
          <cell r="I3489">
            <v>0</v>
          </cell>
        </row>
        <row r="3490">
          <cell r="C3490" t="str">
            <v>Homeowners</v>
          </cell>
          <cell r="E3490">
            <v>42987</v>
          </cell>
          <cell r="F3490">
            <v>43002</v>
          </cell>
          <cell r="G3490">
            <v>43044</v>
          </cell>
          <cell r="H3490">
            <v>15632.05671884985</v>
          </cell>
          <cell r="I3490">
            <v>31264.11</v>
          </cell>
        </row>
        <row r="3491">
          <cell r="C3491" t="str">
            <v>Homeowners</v>
          </cell>
          <cell r="E3491">
            <v>42996</v>
          </cell>
          <cell r="F3491">
            <v>43115</v>
          </cell>
          <cell r="G3491">
            <v>43477</v>
          </cell>
          <cell r="H3491">
            <v>9887.8926229844128</v>
          </cell>
          <cell r="I3491">
            <v>33871.949999999997</v>
          </cell>
        </row>
        <row r="3492">
          <cell r="C3492" t="str">
            <v>Homeowners</v>
          </cell>
          <cell r="E3492">
            <v>42997</v>
          </cell>
          <cell r="F3492">
            <v>43038</v>
          </cell>
          <cell r="G3492">
            <v>43640</v>
          </cell>
          <cell r="H3492">
            <v>18944.502570301378</v>
          </cell>
          <cell r="I3492">
            <v>0</v>
          </cell>
        </row>
        <row r="3493">
          <cell r="C3493" t="str">
            <v>Homeowners</v>
          </cell>
          <cell r="E3493">
            <v>42986</v>
          </cell>
          <cell r="F3493">
            <v>43032</v>
          </cell>
          <cell r="G3493">
            <v>43828</v>
          </cell>
          <cell r="H3493">
            <v>3864.7401344232403</v>
          </cell>
          <cell r="I3493">
            <v>10283.36</v>
          </cell>
        </row>
        <row r="3494">
          <cell r="C3494" t="str">
            <v>Homeowners</v>
          </cell>
          <cell r="E3494">
            <v>42999</v>
          </cell>
          <cell r="F3494">
            <v>43096</v>
          </cell>
          <cell r="G3494">
            <v>43871</v>
          </cell>
          <cell r="H3494">
            <v>23900.543342347461</v>
          </cell>
          <cell r="I3494">
            <v>125282.99</v>
          </cell>
        </row>
        <row r="3495">
          <cell r="C3495" t="str">
            <v>Homeowners</v>
          </cell>
          <cell r="E3495">
            <v>42997</v>
          </cell>
          <cell r="F3495">
            <v>43015</v>
          </cell>
          <cell r="G3495">
            <v>43520</v>
          </cell>
          <cell r="H3495">
            <v>5290.9357052105915</v>
          </cell>
          <cell r="I3495">
            <v>0</v>
          </cell>
        </row>
        <row r="3496">
          <cell r="C3496" t="str">
            <v>Homeowners</v>
          </cell>
          <cell r="E3496">
            <v>43003</v>
          </cell>
          <cell r="F3496">
            <v>43146</v>
          </cell>
          <cell r="G3496">
            <v>43592</v>
          </cell>
          <cell r="H3496">
            <v>15618.011942370895</v>
          </cell>
          <cell r="I3496">
            <v>0</v>
          </cell>
        </row>
        <row r="3497">
          <cell r="C3497" t="str">
            <v>Homeowners</v>
          </cell>
          <cell r="E3497">
            <v>43002</v>
          </cell>
          <cell r="F3497">
            <v>43090</v>
          </cell>
          <cell r="G3497">
            <v>43911</v>
          </cell>
          <cell r="H3497">
            <v>2191.2537875181633</v>
          </cell>
          <cell r="I3497">
            <v>15117.91</v>
          </cell>
        </row>
        <row r="3498">
          <cell r="C3498" t="str">
            <v>Homeowners</v>
          </cell>
          <cell r="E3498">
            <v>42994</v>
          </cell>
          <cell r="F3498">
            <v>43059</v>
          </cell>
          <cell r="G3498">
            <v>43248</v>
          </cell>
          <cell r="H3498">
            <v>1395.9161303663618</v>
          </cell>
          <cell r="I3498">
            <v>3406.08</v>
          </cell>
        </row>
        <row r="3499">
          <cell r="C3499" t="str">
            <v>Homeowners</v>
          </cell>
          <cell r="E3499">
            <v>42990</v>
          </cell>
          <cell r="F3499">
            <v>43156</v>
          </cell>
          <cell r="G3499">
            <v>43170</v>
          </cell>
          <cell r="H3499">
            <v>8232.8006719029036</v>
          </cell>
          <cell r="I3499">
            <v>22820.45</v>
          </cell>
        </row>
        <row r="3500">
          <cell r="C3500" t="str">
            <v>Homeowners</v>
          </cell>
          <cell r="E3500">
            <v>43008</v>
          </cell>
          <cell r="F3500">
            <v>43359</v>
          </cell>
          <cell r="G3500">
            <v>43740</v>
          </cell>
          <cell r="H3500">
            <v>135069.90206054115</v>
          </cell>
          <cell r="I3500">
            <v>393673.68</v>
          </cell>
        </row>
        <row r="3501">
          <cell r="C3501" t="str">
            <v>Homeowners</v>
          </cell>
          <cell r="E3501">
            <v>42985</v>
          </cell>
          <cell r="F3501">
            <v>43062</v>
          </cell>
          <cell r="G3501" t="str">
            <v>NA</v>
          </cell>
          <cell r="H3501">
            <v>13741.169726808246</v>
          </cell>
          <cell r="I3501" t="str">
            <v>NA</v>
          </cell>
        </row>
        <row r="3502">
          <cell r="C3502" t="str">
            <v>Homeowners</v>
          </cell>
          <cell r="E3502">
            <v>42980</v>
          </cell>
          <cell r="F3502">
            <v>43072</v>
          </cell>
          <cell r="G3502">
            <v>43074</v>
          </cell>
          <cell r="H3502">
            <v>59200.248961794001</v>
          </cell>
          <cell r="I3502">
            <v>118400.5</v>
          </cell>
        </row>
        <row r="3503">
          <cell r="C3503" t="str">
            <v>Homeowners</v>
          </cell>
          <cell r="E3503">
            <v>42986</v>
          </cell>
          <cell r="F3503">
            <v>43262</v>
          </cell>
          <cell r="G3503">
            <v>43954</v>
          </cell>
          <cell r="H3503">
            <v>71272.815733051742</v>
          </cell>
          <cell r="I3503">
            <v>341248.68</v>
          </cell>
        </row>
        <row r="3504">
          <cell r="C3504" t="str">
            <v>Homeowners</v>
          </cell>
          <cell r="E3504">
            <v>43002</v>
          </cell>
          <cell r="F3504">
            <v>43093</v>
          </cell>
          <cell r="G3504">
            <v>43857</v>
          </cell>
          <cell r="H3504">
            <v>53049.155997939823</v>
          </cell>
          <cell r="I3504">
            <v>132466.62</v>
          </cell>
        </row>
        <row r="3505">
          <cell r="C3505" t="str">
            <v>Homeowners</v>
          </cell>
          <cell r="E3505">
            <v>42997</v>
          </cell>
          <cell r="F3505">
            <v>43343</v>
          </cell>
          <cell r="G3505">
            <v>43705</v>
          </cell>
          <cell r="H3505">
            <v>65438.374441116452</v>
          </cell>
          <cell r="I3505">
            <v>184919.48</v>
          </cell>
        </row>
        <row r="3506">
          <cell r="C3506" t="str">
            <v>Homeowners</v>
          </cell>
          <cell r="E3506">
            <v>42994</v>
          </cell>
          <cell r="F3506">
            <v>43081</v>
          </cell>
          <cell r="G3506">
            <v>43194</v>
          </cell>
          <cell r="H3506">
            <v>13856.933518193953</v>
          </cell>
          <cell r="I3506">
            <v>35193.800000000003</v>
          </cell>
        </row>
        <row r="3507">
          <cell r="C3507" t="str">
            <v>Homeowners</v>
          </cell>
          <cell r="E3507">
            <v>43007</v>
          </cell>
          <cell r="F3507">
            <v>43020</v>
          </cell>
          <cell r="G3507">
            <v>43493</v>
          </cell>
          <cell r="H3507">
            <v>20146.218853560524</v>
          </cell>
          <cell r="I3507">
            <v>56087.8</v>
          </cell>
        </row>
        <row r="3508">
          <cell r="C3508" t="str">
            <v>Homeowners</v>
          </cell>
          <cell r="E3508">
            <v>42995</v>
          </cell>
          <cell r="F3508">
            <v>43241</v>
          </cell>
          <cell r="G3508">
            <v>43557</v>
          </cell>
          <cell r="H3508">
            <v>54780.592878348711</v>
          </cell>
          <cell r="I3508">
            <v>147615.57</v>
          </cell>
        </row>
        <row r="3509">
          <cell r="C3509" t="str">
            <v>Homeowners</v>
          </cell>
          <cell r="E3509">
            <v>43000</v>
          </cell>
          <cell r="F3509">
            <v>43370</v>
          </cell>
          <cell r="G3509">
            <v>43662</v>
          </cell>
          <cell r="H3509">
            <v>54998.592238987047</v>
          </cell>
          <cell r="I3509">
            <v>142923.15</v>
          </cell>
        </row>
        <row r="3510">
          <cell r="C3510" t="str">
            <v>Homeowners</v>
          </cell>
          <cell r="E3510">
            <v>42993</v>
          </cell>
          <cell r="F3510">
            <v>43277</v>
          </cell>
          <cell r="G3510">
            <v>43959</v>
          </cell>
          <cell r="H3510">
            <v>10498.109836693231</v>
          </cell>
          <cell r="I3510">
            <v>68827.11</v>
          </cell>
        </row>
        <row r="3511">
          <cell r="C3511" t="str">
            <v>Homeowners</v>
          </cell>
          <cell r="E3511">
            <v>42994</v>
          </cell>
          <cell r="F3511">
            <v>43043</v>
          </cell>
          <cell r="G3511">
            <v>43107</v>
          </cell>
          <cell r="H3511">
            <v>106298.1772685241</v>
          </cell>
          <cell r="I3511">
            <v>261587.44</v>
          </cell>
        </row>
        <row r="3512">
          <cell r="C3512" t="str">
            <v>Homeowners</v>
          </cell>
          <cell r="E3512">
            <v>43005</v>
          </cell>
          <cell r="F3512">
            <v>43221</v>
          </cell>
          <cell r="G3512">
            <v>43585</v>
          </cell>
          <cell r="H3512">
            <v>214.4589484115028</v>
          </cell>
          <cell r="I3512">
            <v>0</v>
          </cell>
        </row>
        <row r="3513">
          <cell r="C3513" t="str">
            <v>Homeowners</v>
          </cell>
          <cell r="E3513">
            <v>43004</v>
          </cell>
          <cell r="F3513">
            <v>43214</v>
          </cell>
          <cell r="G3513">
            <v>43599</v>
          </cell>
          <cell r="H3513">
            <v>429.47124040191625</v>
          </cell>
          <cell r="I3513">
            <v>1105.4100000000001</v>
          </cell>
        </row>
        <row r="3514">
          <cell r="C3514" t="str">
            <v>Homeowners</v>
          </cell>
          <cell r="E3514">
            <v>42981</v>
          </cell>
          <cell r="F3514">
            <v>43643</v>
          </cell>
          <cell r="G3514" t="str">
            <v>NA</v>
          </cell>
          <cell r="H3514">
            <v>2003.6479922497961</v>
          </cell>
          <cell r="I3514" t="str">
            <v>NA</v>
          </cell>
        </row>
        <row r="3515">
          <cell r="C3515" t="str">
            <v>Homeowners</v>
          </cell>
          <cell r="E3515">
            <v>42989</v>
          </cell>
          <cell r="F3515">
            <v>43544</v>
          </cell>
          <cell r="G3515">
            <v>43976</v>
          </cell>
          <cell r="H3515">
            <v>16893.775466213287</v>
          </cell>
          <cell r="I3515">
            <v>50153.760000000002</v>
          </cell>
        </row>
        <row r="3516">
          <cell r="C3516" t="str">
            <v>Homeowners</v>
          </cell>
          <cell r="E3516">
            <v>42997</v>
          </cell>
          <cell r="F3516">
            <v>43139</v>
          </cell>
          <cell r="G3516">
            <v>43633</v>
          </cell>
          <cell r="H3516">
            <v>64143.048655531973</v>
          </cell>
          <cell r="I3516">
            <v>199088.13</v>
          </cell>
        </row>
        <row r="3517">
          <cell r="C3517" t="str">
            <v>Homeowners</v>
          </cell>
          <cell r="E3517">
            <v>42985</v>
          </cell>
          <cell r="F3517">
            <v>43635</v>
          </cell>
          <cell r="G3517">
            <v>43962</v>
          </cell>
          <cell r="H3517">
            <v>28661.214767498397</v>
          </cell>
          <cell r="I3517">
            <v>0</v>
          </cell>
        </row>
        <row r="3518">
          <cell r="C3518" t="str">
            <v>Homeowners</v>
          </cell>
          <cell r="E3518">
            <v>42997</v>
          </cell>
          <cell r="F3518">
            <v>43020</v>
          </cell>
          <cell r="G3518">
            <v>43462</v>
          </cell>
          <cell r="H3518">
            <v>46092.233610583076</v>
          </cell>
          <cell r="I3518">
            <v>121076.32</v>
          </cell>
        </row>
        <row r="3519">
          <cell r="C3519" t="str">
            <v>Homeowners</v>
          </cell>
          <cell r="E3519">
            <v>43006</v>
          </cell>
          <cell r="F3519">
            <v>43177</v>
          </cell>
          <cell r="G3519">
            <v>43372</v>
          </cell>
          <cell r="H3519">
            <v>10782.971414545877</v>
          </cell>
          <cell r="I3519">
            <v>30164.02</v>
          </cell>
        </row>
        <row r="3520">
          <cell r="C3520" t="str">
            <v>Homeowners</v>
          </cell>
          <cell r="E3520">
            <v>42985</v>
          </cell>
          <cell r="F3520">
            <v>43269</v>
          </cell>
          <cell r="G3520">
            <v>43499</v>
          </cell>
          <cell r="H3520">
            <v>54368.847142061459</v>
          </cell>
          <cell r="I3520">
            <v>0</v>
          </cell>
        </row>
        <row r="3521">
          <cell r="C3521" t="str">
            <v>Homeowners</v>
          </cell>
          <cell r="E3521">
            <v>42984</v>
          </cell>
          <cell r="F3521">
            <v>42989</v>
          </cell>
          <cell r="G3521">
            <v>43392</v>
          </cell>
          <cell r="H3521">
            <v>12406.337304653536</v>
          </cell>
          <cell r="I3521">
            <v>31405.200000000001</v>
          </cell>
        </row>
        <row r="3522">
          <cell r="C3522" t="str">
            <v>Homeowners</v>
          </cell>
          <cell r="E3522">
            <v>43002</v>
          </cell>
          <cell r="F3522">
            <v>43079</v>
          </cell>
          <cell r="G3522">
            <v>43084</v>
          </cell>
          <cell r="H3522">
            <v>3752.5826852356849</v>
          </cell>
          <cell r="I3522">
            <v>7505.17</v>
          </cell>
        </row>
        <row r="3523">
          <cell r="C3523" t="str">
            <v>Homeowners</v>
          </cell>
          <cell r="E3523">
            <v>42991</v>
          </cell>
          <cell r="F3523">
            <v>43159</v>
          </cell>
          <cell r="G3523">
            <v>43184</v>
          </cell>
          <cell r="H3523">
            <v>65786.932701797457</v>
          </cell>
          <cell r="I3523">
            <v>175474.37</v>
          </cell>
        </row>
        <row r="3524">
          <cell r="C3524" t="str">
            <v>Homeowners</v>
          </cell>
          <cell r="E3524">
            <v>43000</v>
          </cell>
          <cell r="F3524">
            <v>43012</v>
          </cell>
          <cell r="G3524">
            <v>43210</v>
          </cell>
          <cell r="H3524">
            <v>66774.430779593604</v>
          </cell>
          <cell r="I3524">
            <v>157390.47</v>
          </cell>
        </row>
        <row r="3525">
          <cell r="C3525" t="str">
            <v>Homeowners</v>
          </cell>
          <cell r="E3525">
            <v>43002</v>
          </cell>
          <cell r="F3525">
            <v>43384</v>
          </cell>
          <cell r="G3525" t="str">
            <v>NA</v>
          </cell>
          <cell r="H3525">
            <v>3745.557655328907</v>
          </cell>
          <cell r="I3525" t="str">
            <v>NA</v>
          </cell>
        </row>
        <row r="3526">
          <cell r="C3526" t="str">
            <v>Homeowners</v>
          </cell>
          <cell r="E3526">
            <v>42986</v>
          </cell>
          <cell r="F3526">
            <v>43214</v>
          </cell>
          <cell r="G3526">
            <v>44098</v>
          </cell>
          <cell r="H3526">
            <v>2293.7912364078129</v>
          </cell>
          <cell r="I3526">
            <v>8552.4599999999991</v>
          </cell>
        </row>
        <row r="3527">
          <cell r="C3527" t="str">
            <v>Homeowners</v>
          </cell>
          <cell r="E3527">
            <v>43000</v>
          </cell>
          <cell r="F3527">
            <v>43847</v>
          </cell>
          <cell r="G3527">
            <v>44067</v>
          </cell>
          <cell r="H3527">
            <v>14287.713944241952</v>
          </cell>
          <cell r="I3527">
            <v>74617.63</v>
          </cell>
        </row>
        <row r="3528">
          <cell r="C3528" t="str">
            <v>Homeowners</v>
          </cell>
          <cell r="E3528">
            <v>42982</v>
          </cell>
          <cell r="F3528">
            <v>43038</v>
          </cell>
          <cell r="G3528">
            <v>43564</v>
          </cell>
          <cell r="H3528">
            <v>1352.8308416312261</v>
          </cell>
          <cell r="I3528">
            <v>0</v>
          </cell>
        </row>
        <row r="3529">
          <cell r="C3529" t="str">
            <v>Homeowners</v>
          </cell>
          <cell r="E3529">
            <v>42980</v>
          </cell>
          <cell r="F3529">
            <v>43064</v>
          </cell>
          <cell r="G3529">
            <v>43584</v>
          </cell>
          <cell r="H3529">
            <v>4984.4822694863542</v>
          </cell>
          <cell r="I3529">
            <v>0</v>
          </cell>
        </row>
        <row r="3530">
          <cell r="C3530" t="str">
            <v>Homeowners</v>
          </cell>
          <cell r="E3530">
            <v>42990</v>
          </cell>
          <cell r="F3530">
            <v>43104</v>
          </cell>
          <cell r="G3530">
            <v>43318</v>
          </cell>
          <cell r="H3530">
            <v>33241.577864655206</v>
          </cell>
          <cell r="I3530">
            <v>83460.759999999995</v>
          </cell>
        </row>
        <row r="3531">
          <cell r="C3531" t="str">
            <v>Homeowners</v>
          </cell>
          <cell r="E3531">
            <v>42986</v>
          </cell>
          <cell r="F3531">
            <v>43001</v>
          </cell>
          <cell r="G3531">
            <v>43195</v>
          </cell>
          <cell r="H3531">
            <v>20821.235561341826</v>
          </cell>
          <cell r="I3531">
            <v>57515.57</v>
          </cell>
        </row>
        <row r="3532">
          <cell r="C3532" t="str">
            <v>Homeowners</v>
          </cell>
          <cell r="E3532">
            <v>43006</v>
          </cell>
          <cell r="F3532">
            <v>43379</v>
          </cell>
          <cell r="G3532">
            <v>43551</v>
          </cell>
          <cell r="H3532">
            <v>9560.9548536554721</v>
          </cell>
          <cell r="I3532">
            <v>0</v>
          </cell>
        </row>
        <row r="3533">
          <cell r="C3533" t="str">
            <v>Homeowners</v>
          </cell>
          <cell r="E3533">
            <v>42994</v>
          </cell>
          <cell r="F3533">
            <v>43374</v>
          </cell>
          <cell r="G3533">
            <v>43460</v>
          </cell>
          <cell r="H3533">
            <v>9238.1601632223919</v>
          </cell>
          <cell r="I3533">
            <v>0</v>
          </cell>
        </row>
        <row r="3534">
          <cell r="C3534" t="str">
            <v>Homeowners</v>
          </cell>
          <cell r="E3534">
            <v>42981</v>
          </cell>
          <cell r="F3534">
            <v>43211</v>
          </cell>
          <cell r="G3534">
            <v>43419</v>
          </cell>
          <cell r="H3534">
            <v>21308.307519992788</v>
          </cell>
          <cell r="I3534">
            <v>53465.85</v>
          </cell>
        </row>
        <row r="3535">
          <cell r="C3535" t="str">
            <v>Homeowners</v>
          </cell>
          <cell r="E3535">
            <v>43018</v>
          </cell>
          <cell r="F3535">
            <v>43485</v>
          </cell>
          <cell r="G3535" t="str">
            <v>NA</v>
          </cell>
          <cell r="H3535">
            <v>40960.790657188219</v>
          </cell>
          <cell r="I3535" t="str">
            <v>NA</v>
          </cell>
        </row>
        <row r="3536">
          <cell r="C3536" t="str">
            <v>Homeowners</v>
          </cell>
          <cell r="E3536">
            <v>43021</v>
          </cell>
          <cell r="F3536">
            <v>43165</v>
          </cell>
          <cell r="G3536">
            <v>43227</v>
          </cell>
          <cell r="H3536">
            <v>94882.994124088495</v>
          </cell>
          <cell r="I3536">
            <v>233470.98</v>
          </cell>
        </row>
        <row r="3537">
          <cell r="C3537" t="str">
            <v>Homeowners</v>
          </cell>
          <cell r="E3537">
            <v>43037</v>
          </cell>
          <cell r="F3537">
            <v>43357</v>
          </cell>
          <cell r="G3537">
            <v>43793</v>
          </cell>
          <cell r="H3537">
            <v>4211.8902975308238</v>
          </cell>
          <cell r="I3537">
            <v>11351.46</v>
          </cell>
        </row>
        <row r="3538">
          <cell r="C3538" t="str">
            <v>Homeowners</v>
          </cell>
          <cell r="E3538">
            <v>43035</v>
          </cell>
          <cell r="F3538">
            <v>43271</v>
          </cell>
          <cell r="G3538">
            <v>43400</v>
          </cell>
          <cell r="H3538">
            <v>4225.492317827955</v>
          </cell>
          <cell r="I3538">
            <v>11835.47</v>
          </cell>
        </row>
        <row r="3539">
          <cell r="C3539" t="str">
            <v>Homeowners</v>
          </cell>
          <cell r="E3539">
            <v>43031</v>
          </cell>
          <cell r="F3539">
            <v>43141</v>
          </cell>
          <cell r="G3539">
            <v>43214</v>
          </cell>
          <cell r="H3539">
            <v>2477.5229517171879</v>
          </cell>
          <cell r="I3539">
            <v>7768.94</v>
          </cell>
        </row>
        <row r="3540">
          <cell r="C3540" t="str">
            <v>Homeowners</v>
          </cell>
          <cell r="E3540">
            <v>43032</v>
          </cell>
          <cell r="F3540">
            <v>43597</v>
          </cell>
          <cell r="G3540">
            <v>43666</v>
          </cell>
          <cell r="H3540">
            <v>28911.088055513123</v>
          </cell>
          <cell r="I3540">
            <v>73690.86</v>
          </cell>
        </row>
        <row r="3541">
          <cell r="C3541" t="str">
            <v>Homeowners</v>
          </cell>
          <cell r="E3541">
            <v>43011</v>
          </cell>
          <cell r="F3541">
            <v>43317</v>
          </cell>
          <cell r="G3541">
            <v>43427</v>
          </cell>
          <cell r="H3541">
            <v>22013.604887801826</v>
          </cell>
          <cell r="I3541">
            <v>49452.17</v>
          </cell>
        </row>
        <row r="3542">
          <cell r="C3542" t="str">
            <v>Homeowners</v>
          </cell>
          <cell r="E3542">
            <v>43033</v>
          </cell>
          <cell r="F3542">
            <v>43610</v>
          </cell>
          <cell r="G3542">
            <v>43987</v>
          </cell>
          <cell r="H3542">
            <v>28664.645609425119</v>
          </cell>
          <cell r="I3542">
            <v>118179.74</v>
          </cell>
        </row>
        <row r="3543">
          <cell r="C3543" t="str">
            <v>Homeowners</v>
          </cell>
          <cell r="E3543">
            <v>43011</v>
          </cell>
          <cell r="F3543">
            <v>43330</v>
          </cell>
          <cell r="G3543">
            <v>43614</v>
          </cell>
          <cell r="H3543">
            <v>44378.208298033358</v>
          </cell>
          <cell r="I3543">
            <v>131207.81</v>
          </cell>
        </row>
        <row r="3544">
          <cell r="C3544" t="str">
            <v>Homeowners</v>
          </cell>
          <cell r="E3544">
            <v>43023</v>
          </cell>
          <cell r="F3544">
            <v>43128</v>
          </cell>
          <cell r="G3544">
            <v>43224</v>
          </cell>
          <cell r="H3544">
            <v>49841.263400533629</v>
          </cell>
          <cell r="I3544">
            <v>118781.68</v>
          </cell>
        </row>
        <row r="3545">
          <cell r="C3545" t="str">
            <v>Homeowners</v>
          </cell>
          <cell r="E3545">
            <v>43016</v>
          </cell>
          <cell r="F3545">
            <v>43019</v>
          </cell>
          <cell r="G3545">
            <v>43432</v>
          </cell>
          <cell r="H3545">
            <v>11715.91151036183</v>
          </cell>
          <cell r="I3545">
            <v>30604.85</v>
          </cell>
        </row>
        <row r="3546">
          <cell r="C3546" t="str">
            <v>Homeowners</v>
          </cell>
          <cell r="E3546">
            <v>43038</v>
          </cell>
          <cell r="F3546">
            <v>43354</v>
          </cell>
          <cell r="G3546" t="str">
            <v>NA</v>
          </cell>
          <cell r="H3546">
            <v>10031.049125086358</v>
          </cell>
          <cell r="I3546" t="str">
            <v>NA</v>
          </cell>
        </row>
        <row r="3547">
          <cell r="C3547" t="str">
            <v>Homeowners</v>
          </cell>
          <cell r="E3547">
            <v>43026</v>
          </cell>
          <cell r="F3547">
            <v>43644</v>
          </cell>
          <cell r="G3547">
            <v>44111</v>
          </cell>
          <cell r="H3547">
            <v>32085.529236922179</v>
          </cell>
          <cell r="I3547">
            <v>87699.66</v>
          </cell>
        </row>
        <row r="3548">
          <cell r="C3548" t="str">
            <v>Homeowners</v>
          </cell>
          <cell r="E3548">
            <v>43017</v>
          </cell>
          <cell r="F3548">
            <v>43017</v>
          </cell>
          <cell r="G3548">
            <v>44107</v>
          </cell>
          <cell r="H3548">
            <v>53778.976606808195</v>
          </cell>
          <cell r="I3548">
            <v>223283.14</v>
          </cell>
        </row>
        <row r="3549">
          <cell r="C3549" t="str">
            <v>Homeowners</v>
          </cell>
          <cell r="E3549">
            <v>43024</v>
          </cell>
          <cell r="F3549">
            <v>43554</v>
          </cell>
          <cell r="G3549" t="str">
            <v>NA</v>
          </cell>
          <cell r="H3549">
            <v>14370.838735749534</v>
          </cell>
          <cell r="I3549" t="str">
            <v>NA</v>
          </cell>
        </row>
        <row r="3550">
          <cell r="C3550" t="str">
            <v>Homeowners</v>
          </cell>
          <cell r="E3550">
            <v>43019</v>
          </cell>
          <cell r="F3550">
            <v>43193</v>
          </cell>
          <cell r="G3550">
            <v>43309</v>
          </cell>
          <cell r="H3550">
            <v>10913.438254384659</v>
          </cell>
          <cell r="I3550">
            <v>29631.77</v>
          </cell>
        </row>
        <row r="3551">
          <cell r="C3551" t="str">
            <v>Homeowners</v>
          </cell>
          <cell r="E3551">
            <v>43009</v>
          </cell>
          <cell r="F3551">
            <v>43202</v>
          </cell>
          <cell r="G3551">
            <v>43434</v>
          </cell>
          <cell r="H3551">
            <v>2766.6898933775019</v>
          </cell>
          <cell r="I3551">
            <v>7814.98</v>
          </cell>
        </row>
        <row r="3552">
          <cell r="C3552" t="str">
            <v>Homeowners</v>
          </cell>
          <cell r="E3552">
            <v>43032</v>
          </cell>
          <cell r="F3552">
            <v>43256</v>
          </cell>
          <cell r="G3552">
            <v>43602</v>
          </cell>
          <cell r="H3552">
            <v>155085.07313211661</v>
          </cell>
          <cell r="I3552">
            <v>445309.08</v>
          </cell>
        </row>
        <row r="3553">
          <cell r="C3553" t="str">
            <v>Homeowners</v>
          </cell>
          <cell r="E3553">
            <v>43017</v>
          </cell>
          <cell r="F3553">
            <v>43052</v>
          </cell>
          <cell r="G3553">
            <v>43238</v>
          </cell>
          <cell r="H3553">
            <v>8188.4038045647649</v>
          </cell>
          <cell r="I3553">
            <v>30742.97</v>
          </cell>
        </row>
        <row r="3554">
          <cell r="C3554" t="str">
            <v>Homeowners</v>
          </cell>
          <cell r="E3554">
            <v>43019</v>
          </cell>
          <cell r="F3554">
            <v>43234</v>
          </cell>
          <cell r="G3554">
            <v>43337</v>
          </cell>
          <cell r="H3554">
            <v>10225.97784349412</v>
          </cell>
          <cell r="I3554">
            <v>24700.35</v>
          </cell>
        </row>
        <row r="3555">
          <cell r="C3555" t="str">
            <v>Homeowners</v>
          </cell>
          <cell r="E3555">
            <v>43009</v>
          </cell>
          <cell r="F3555">
            <v>43111</v>
          </cell>
          <cell r="G3555">
            <v>43154</v>
          </cell>
          <cell r="H3555">
            <v>964.81687790121691</v>
          </cell>
          <cell r="I3555">
            <v>2536.41</v>
          </cell>
        </row>
        <row r="3556">
          <cell r="C3556" t="str">
            <v>Homeowners</v>
          </cell>
          <cell r="E3556">
            <v>43029</v>
          </cell>
          <cell r="F3556">
            <v>43243</v>
          </cell>
          <cell r="G3556">
            <v>43269</v>
          </cell>
          <cell r="H3556">
            <v>43261.160443467779</v>
          </cell>
          <cell r="I3556">
            <v>110805.14</v>
          </cell>
        </row>
        <row r="3557">
          <cell r="C3557" t="str">
            <v>Homeowners</v>
          </cell>
          <cell r="E3557">
            <v>43027</v>
          </cell>
          <cell r="F3557">
            <v>43403</v>
          </cell>
          <cell r="G3557">
            <v>43448</v>
          </cell>
          <cell r="H3557">
            <v>123770.44095118294</v>
          </cell>
          <cell r="I3557">
            <v>314711</v>
          </cell>
        </row>
        <row r="3558">
          <cell r="C3558" t="str">
            <v>Homeowners</v>
          </cell>
          <cell r="E3558">
            <v>43036</v>
          </cell>
          <cell r="F3558">
            <v>43362</v>
          </cell>
          <cell r="G3558">
            <v>43547</v>
          </cell>
          <cell r="H3558">
            <v>63485.92624168058</v>
          </cell>
          <cell r="I3558">
            <v>173252.53</v>
          </cell>
        </row>
        <row r="3559">
          <cell r="C3559" t="str">
            <v>Homeowners</v>
          </cell>
          <cell r="E3559">
            <v>43039</v>
          </cell>
          <cell r="F3559">
            <v>43150</v>
          </cell>
          <cell r="G3559">
            <v>43468</v>
          </cell>
          <cell r="H3559">
            <v>66763.467180862688</v>
          </cell>
          <cell r="I3559">
            <v>206038.77</v>
          </cell>
        </row>
        <row r="3560">
          <cell r="C3560" t="str">
            <v>Homeowners</v>
          </cell>
          <cell r="E3560">
            <v>43035</v>
          </cell>
          <cell r="F3560">
            <v>43045</v>
          </cell>
          <cell r="G3560">
            <v>43481</v>
          </cell>
          <cell r="H3560">
            <v>5794.337980273729</v>
          </cell>
          <cell r="I3560">
            <v>16455.61</v>
          </cell>
        </row>
        <row r="3561">
          <cell r="C3561" t="str">
            <v>Homeowners</v>
          </cell>
          <cell r="E3561">
            <v>43025</v>
          </cell>
          <cell r="F3561">
            <v>43169</v>
          </cell>
          <cell r="G3561">
            <v>43192</v>
          </cell>
          <cell r="H3561">
            <v>2956.5189623329652</v>
          </cell>
          <cell r="I3561">
            <v>7714.79</v>
          </cell>
        </row>
        <row r="3562">
          <cell r="C3562" t="str">
            <v>Homeowners</v>
          </cell>
          <cell r="E3562">
            <v>43035</v>
          </cell>
          <cell r="F3562">
            <v>43447</v>
          </cell>
          <cell r="G3562">
            <v>43910</v>
          </cell>
          <cell r="H3562">
            <v>12723.015040548436</v>
          </cell>
          <cell r="I3562">
            <v>43311.5</v>
          </cell>
        </row>
        <row r="3563">
          <cell r="C3563" t="str">
            <v>Homeowners</v>
          </cell>
          <cell r="E3563">
            <v>43026</v>
          </cell>
          <cell r="F3563">
            <v>43524</v>
          </cell>
          <cell r="G3563" t="str">
            <v>NA</v>
          </cell>
          <cell r="H3563">
            <v>1018.4131372089749</v>
          </cell>
          <cell r="I3563" t="str">
            <v>NA</v>
          </cell>
        </row>
        <row r="3564">
          <cell r="C3564" t="str">
            <v>Homeowners</v>
          </cell>
          <cell r="E3564">
            <v>43013</v>
          </cell>
          <cell r="F3564">
            <v>43014</v>
          </cell>
          <cell r="G3564">
            <v>43066</v>
          </cell>
          <cell r="H3564">
            <v>4296.9705526614298</v>
          </cell>
          <cell r="I3564">
            <v>8593.94</v>
          </cell>
        </row>
        <row r="3565">
          <cell r="C3565" t="str">
            <v>Homeowners</v>
          </cell>
          <cell r="E3565">
            <v>43021</v>
          </cell>
          <cell r="F3565">
            <v>43264</v>
          </cell>
          <cell r="G3565">
            <v>43949</v>
          </cell>
          <cell r="H3565">
            <v>17340.797450309528</v>
          </cell>
          <cell r="I3565">
            <v>54161.21</v>
          </cell>
        </row>
        <row r="3566">
          <cell r="C3566" t="str">
            <v>Homeowners</v>
          </cell>
          <cell r="E3566">
            <v>43010</v>
          </cell>
          <cell r="F3566">
            <v>43044</v>
          </cell>
          <cell r="G3566">
            <v>43070</v>
          </cell>
          <cell r="H3566">
            <v>11919.9137238351</v>
          </cell>
          <cell r="I3566">
            <v>23839.83</v>
          </cell>
        </row>
        <row r="3567">
          <cell r="C3567" t="str">
            <v>Homeowners</v>
          </cell>
          <cell r="E3567">
            <v>43026</v>
          </cell>
          <cell r="F3567">
            <v>43071</v>
          </cell>
          <cell r="G3567">
            <v>43134</v>
          </cell>
          <cell r="H3567">
            <v>9437.740208695559</v>
          </cell>
          <cell r="I3567">
            <v>24159.3</v>
          </cell>
        </row>
        <row r="3568">
          <cell r="C3568" t="str">
            <v>Homeowners</v>
          </cell>
          <cell r="E3568">
            <v>43036</v>
          </cell>
          <cell r="F3568">
            <v>43366</v>
          </cell>
          <cell r="G3568">
            <v>43555</v>
          </cell>
          <cell r="H3568">
            <v>10068.267483830181</v>
          </cell>
          <cell r="I3568">
            <v>28763.99</v>
          </cell>
        </row>
        <row r="3569">
          <cell r="C3569" t="str">
            <v>Homeowners</v>
          </cell>
          <cell r="E3569">
            <v>43011</v>
          </cell>
          <cell r="F3569">
            <v>43038</v>
          </cell>
          <cell r="G3569">
            <v>43286</v>
          </cell>
          <cell r="H3569">
            <v>10036.041288151575</v>
          </cell>
          <cell r="I3569">
            <v>24459.15</v>
          </cell>
        </row>
        <row r="3570">
          <cell r="C3570" t="str">
            <v>Homeowners</v>
          </cell>
          <cell r="E3570">
            <v>43024</v>
          </cell>
          <cell r="F3570">
            <v>43042</v>
          </cell>
          <cell r="G3570">
            <v>43283</v>
          </cell>
          <cell r="H3570">
            <v>914.85040236055318</v>
          </cell>
          <cell r="I3570">
            <v>2359.92</v>
          </cell>
        </row>
        <row r="3571">
          <cell r="C3571" t="str">
            <v>Homeowners</v>
          </cell>
          <cell r="E3571">
            <v>43032</v>
          </cell>
          <cell r="F3571">
            <v>43197</v>
          </cell>
          <cell r="G3571">
            <v>43467</v>
          </cell>
          <cell r="H3571">
            <v>4234.3714735731537</v>
          </cell>
          <cell r="I3571">
            <v>12930.8</v>
          </cell>
        </row>
        <row r="3572">
          <cell r="C3572" t="str">
            <v>Homeowners</v>
          </cell>
          <cell r="E3572">
            <v>43029</v>
          </cell>
          <cell r="F3572">
            <v>43058</v>
          </cell>
          <cell r="G3572">
            <v>43199</v>
          </cell>
          <cell r="H3572">
            <v>13082.646255410415</v>
          </cell>
          <cell r="I3572">
            <v>41760.67</v>
          </cell>
        </row>
        <row r="3573">
          <cell r="C3573" t="str">
            <v>Homeowners</v>
          </cell>
          <cell r="E3573">
            <v>43016</v>
          </cell>
          <cell r="F3573">
            <v>43046</v>
          </cell>
          <cell r="G3573">
            <v>43573</v>
          </cell>
          <cell r="H3573">
            <v>12249.602251977873</v>
          </cell>
          <cell r="I3573">
            <v>30693.23</v>
          </cell>
        </row>
        <row r="3574">
          <cell r="C3574" t="str">
            <v>Homeowners</v>
          </cell>
          <cell r="E3574">
            <v>43011</v>
          </cell>
          <cell r="F3574">
            <v>43478</v>
          </cell>
          <cell r="G3574">
            <v>43616</v>
          </cell>
          <cell r="H3574">
            <v>11172.304377780576</v>
          </cell>
          <cell r="I3574">
            <v>31696.46</v>
          </cell>
        </row>
        <row r="3575">
          <cell r="C3575" t="str">
            <v>Homeowners</v>
          </cell>
          <cell r="E3575">
            <v>43023</v>
          </cell>
          <cell r="F3575">
            <v>43310</v>
          </cell>
          <cell r="G3575">
            <v>43565</v>
          </cell>
          <cell r="H3575">
            <v>67768.731891432704</v>
          </cell>
          <cell r="I3575">
            <v>176815.83</v>
          </cell>
        </row>
        <row r="3576">
          <cell r="C3576" t="str">
            <v>Homeowners</v>
          </cell>
          <cell r="E3576">
            <v>43010</v>
          </cell>
          <cell r="F3576">
            <v>43338</v>
          </cell>
          <cell r="G3576">
            <v>43394</v>
          </cell>
          <cell r="H3576">
            <v>16959.160971113066</v>
          </cell>
          <cell r="I3576">
            <v>0</v>
          </cell>
        </row>
        <row r="3577">
          <cell r="C3577" t="str">
            <v>Homeowners</v>
          </cell>
          <cell r="E3577">
            <v>43034</v>
          </cell>
          <cell r="F3577">
            <v>43044</v>
          </cell>
          <cell r="G3577">
            <v>43060</v>
          </cell>
          <cell r="H3577">
            <v>182586.93802110449</v>
          </cell>
          <cell r="I3577">
            <v>365173.88</v>
          </cell>
        </row>
        <row r="3578">
          <cell r="C3578" t="str">
            <v>Homeowners</v>
          </cell>
          <cell r="E3578">
            <v>43038</v>
          </cell>
          <cell r="F3578">
            <v>43040</v>
          </cell>
          <cell r="G3578">
            <v>43145</v>
          </cell>
          <cell r="H3578">
            <v>27813.44109989682</v>
          </cell>
          <cell r="I3578">
            <v>71131.34</v>
          </cell>
        </row>
        <row r="3579">
          <cell r="C3579" t="str">
            <v>Homeowners</v>
          </cell>
          <cell r="E3579">
            <v>43026</v>
          </cell>
          <cell r="F3579">
            <v>43038</v>
          </cell>
          <cell r="G3579">
            <v>43159</v>
          </cell>
          <cell r="H3579">
            <v>24030.375549920842</v>
          </cell>
          <cell r="I3579">
            <v>66846.87</v>
          </cell>
        </row>
        <row r="3580">
          <cell r="C3580" t="str">
            <v>Homeowners</v>
          </cell>
          <cell r="E3580">
            <v>43036</v>
          </cell>
          <cell r="F3580">
            <v>43496</v>
          </cell>
          <cell r="G3580" t="str">
            <v>NA</v>
          </cell>
          <cell r="H3580">
            <v>63132.347469935507</v>
          </cell>
          <cell r="I3580" t="str">
            <v>NA</v>
          </cell>
        </row>
        <row r="3581">
          <cell r="C3581" t="str">
            <v>Homeowners</v>
          </cell>
          <cell r="E3581">
            <v>43025</v>
          </cell>
          <cell r="F3581">
            <v>43276</v>
          </cell>
          <cell r="G3581">
            <v>43819</v>
          </cell>
          <cell r="H3581">
            <v>8457.2319464344873</v>
          </cell>
          <cell r="I3581">
            <v>23553.38</v>
          </cell>
        </row>
        <row r="3582">
          <cell r="C3582" t="str">
            <v>Homeowners</v>
          </cell>
          <cell r="E3582">
            <v>43029</v>
          </cell>
          <cell r="F3582">
            <v>43160</v>
          </cell>
          <cell r="G3582">
            <v>43314</v>
          </cell>
          <cell r="H3582">
            <v>10122.787666361419</v>
          </cell>
          <cell r="I3582">
            <v>26059.38</v>
          </cell>
        </row>
        <row r="3583">
          <cell r="C3583" t="str">
            <v>Homeowners</v>
          </cell>
          <cell r="E3583">
            <v>43014</v>
          </cell>
          <cell r="F3583">
            <v>43199</v>
          </cell>
          <cell r="G3583">
            <v>43481</v>
          </cell>
          <cell r="H3583">
            <v>15538.600113514231</v>
          </cell>
          <cell r="I3583">
            <v>41089.93</v>
          </cell>
        </row>
        <row r="3584">
          <cell r="C3584" t="str">
            <v>Homeowners</v>
          </cell>
          <cell r="E3584">
            <v>43049</v>
          </cell>
          <cell r="F3584">
            <v>43114</v>
          </cell>
          <cell r="G3584">
            <v>43146</v>
          </cell>
          <cell r="H3584">
            <v>16315.954185078057</v>
          </cell>
          <cell r="I3584">
            <v>42843.46</v>
          </cell>
        </row>
        <row r="3585">
          <cell r="C3585" t="str">
            <v>Homeowners</v>
          </cell>
          <cell r="E3585">
            <v>43054</v>
          </cell>
          <cell r="F3585">
            <v>43266</v>
          </cell>
          <cell r="G3585">
            <v>43528</v>
          </cell>
          <cell r="H3585">
            <v>26427.362476954433</v>
          </cell>
          <cell r="I3585">
            <v>78074.17</v>
          </cell>
        </row>
        <row r="3586">
          <cell r="C3586" t="str">
            <v>Homeowners</v>
          </cell>
          <cell r="E3586">
            <v>43052</v>
          </cell>
          <cell r="F3586">
            <v>43086</v>
          </cell>
          <cell r="G3586">
            <v>43608</v>
          </cell>
          <cell r="H3586">
            <v>20088.674332809594</v>
          </cell>
          <cell r="I3586">
            <v>55084.53</v>
          </cell>
        </row>
        <row r="3587">
          <cell r="C3587" t="str">
            <v>Homeowners</v>
          </cell>
          <cell r="E3587">
            <v>43052</v>
          </cell>
          <cell r="F3587">
            <v>43227</v>
          </cell>
          <cell r="G3587">
            <v>43369</v>
          </cell>
          <cell r="H3587">
            <v>114321.28913383432</v>
          </cell>
          <cell r="I3587">
            <v>291158.57</v>
          </cell>
        </row>
        <row r="3588">
          <cell r="C3588" t="str">
            <v>Homeowners</v>
          </cell>
          <cell r="E3588">
            <v>43053</v>
          </cell>
          <cell r="F3588">
            <v>43983</v>
          </cell>
          <cell r="G3588" t="str">
            <v>NA</v>
          </cell>
          <cell r="H3588">
            <v>37292.310002194703</v>
          </cell>
          <cell r="I3588" t="str">
            <v>NA</v>
          </cell>
        </row>
        <row r="3589">
          <cell r="C3589" t="str">
            <v>Homeowners</v>
          </cell>
          <cell r="E3589">
            <v>43060</v>
          </cell>
          <cell r="F3589">
            <v>43134</v>
          </cell>
          <cell r="G3589">
            <v>43311</v>
          </cell>
          <cell r="H3589">
            <v>42103.994887920191</v>
          </cell>
          <cell r="I3589">
            <v>104029.38</v>
          </cell>
        </row>
        <row r="3590">
          <cell r="C3590" t="str">
            <v>Homeowners</v>
          </cell>
          <cell r="E3590">
            <v>43059</v>
          </cell>
          <cell r="F3590">
            <v>43185</v>
          </cell>
          <cell r="G3590">
            <v>43650</v>
          </cell>
          <cell r="H3590">
            <v>4414.3980554570699</v>
          </cell>
          <cell r="I3590">
            <v>12972.99</v>
          </cell>
        </row>
        <row r="3591">
          <cell r="C3591" t="str">
            <v>Homeowners</v>
          </cell>
          <cell r="E3591">
            <v>43050</v>
          </cell>
          <cell r="F3591">
            <v>43158</v>
          </cell>
          <cell r="G3591">
            <v>43418</v>
          </cell>
          <cell r="H3591">
            <v>34813.849924696508</v>
          </cell>
          <cell r="I3591">
            <v>82164.149999999994</v>
          </cell>
        </row>
        <row r="3592">
          <cell r="C3592" t="str">
            <v>Homeowners</v>
          </cell>
          <cell r="E3592">
            <v>43057</v>
          </cell>
          <cell r="F3592">
            <v>43116</v>
          </cell>
          <cell r="G3592">
            <v>43358</v>
          </cell>
          <cell r="H3592">
            <v>26545.808866655836</v>
          </cell>
          <cell r="I3592">
            <v>74813.240000000005</v>
          </cell>
        </row>
        <row r="3593">
          <cell r="C3593" t="str">
            <v>Homeowners</v>
          </cell>
          <cell r="E3593">
            <v>43060</v>
          </cell>
          <cell r="F3593">
            <v>43061</v>
          </cell>
          <cell r="G3593">
            <v>43117</v>
          </cell>
          <cell r="H3593">
            <v>16242.910323241607</v>
          </cell>
          <cell r="I3593">
            <v>41762.910000000003</v>
          </cell>
        </row>
        <row r="3594">
          <cell r="C3594" t="str">
            <v>Homeowners</v>
          </cell>
          <cell r="E3594">
            <v>43051</v>
          </cell>
          <cell r="F3594">
            <v>43202</v>
          </cell>
          <cell r="G3594">
            <v>43473</v>
          </cell>
          <cell r="H3594">
            <v>14919.10792415492</v>
          </cell>
          <cell r="I3594">
            <v>38904.58</v>
          </cell>
        </row>
        <row r="3595">
          <cell r="C3595" t="str">
            <v>Homeowners</v>
          </cell>
          <cell r="E3595">
            <v>43063</v>
          </cell>
          <cell r="F3595">
            <v>43257</v>
          </cell>
          <cell r="G3595">
            <v>43888</v>
          </cell>
          <cell r="H3595">
            <v>7017.0242701553479</v>
          </cell>
          <cell r="I3595">
            <v>50681.2</v>
          </cell>
        </row>
        <row r="3596">
          <cell r="C3596" t="str">
            <v>Homeowners</v>
          </cell>
          <cell r="E3596">
            <v>43063</v>
          </cell>
          <cell r="F3596">
            <v>43122</v>
          </cell>
          <cell r="G3596">
            <v>43227</v>
          </cell>
          <cell r="H3596">
            <v>43582.821977284904</v>
          </cell>
          <cell r="I3596">
            <v>106250.31</v>
          </cell>
        </row>
        <row r="3597">
          <cell r="C3597" t="str">
            <v>Homeowners</v>
          </cell>
          <cell r="E3597">
            <v>43042</v>
          </cell>
          <cell r="F3597">
            <v>43061</v>
          </cell>
          <cell r="G3597">
            <v>43858</v>
          </cell>
          <cell r="H3597">
            <v>11481.004679099675</v>
          </cell>
          <cell r="I3597">
            <v>38628</v>
          </cell>
        </row>
        <row r="3598">
          <cell r="C3598" t="str">
            <v>Homeowners</v>
          </cell>
          <cell r="E3598">
            <v>43047</v>
          </cell>
          <cell r="F3598">
            <v>43090</v>
          </cell>
          <cell r="G3598">
            <v>43372</v>
          </cell>
          <cell r="H3598">
            <v>59776.146076367455</v>
          </cell>
          <cell r="I3598">
            <v>148667.70000000001</v>
          </cell>
        </row>
        <row r="3599">
          <cell r="C3599" t="str">
            <v>Homeowners</v>
          </cell>
          <cell r="E3599">
            <v>43059</v>
          </cell>
          <cell r="F3599">
            <v>43139</v>
          </cell>
          <cell r="G3599" t="str">
            <v>NA</v>
          </cell>
          <cell r="H3599">
            <v>6533.9185847492408</v>
          </cell>
          <cell r="I3599" t="str">
            <v>NA</v>
          </cell>
        </row>
        <row r="3600">
          <cell r="C3600" t="str">
            <v>Homeowners</v>
          </cell>
          <cell r="E3600">
            <v>43045</v>
          </cell>
          <cell r="F3600">
            <v>43293</v>
          </cell>
          <cell r="G3600">
            <v>44141</v>
          </cell>
          <cell r="H3600">
            <v>21753.8404946583</v>
          </cell>
          <cell r="I3600">
            <v>126827.19</v>
          </cell>
        </row>
        <row r="3601">
          <cell r="C3601" t="str">
            <v>Homeowners</v>
          </cell>
          <cell r="E3601">
            <v>43055</v>
          </cell>
          <cell r="F3601">
            <v>43062</v>
          </cell>
          <cell r="G3601">
            <v>43607</v>
          </cell>
          <cell r="H3601">
            <v>2811.0850270109399</v>
          </cell>
          <cell r="I3601">
            <v>7473.51</v>
          </cell>
        </row>
        <row r="3602">
          <cell r="C3602" t="str">
            <v>Homeowners</v>
          </cell>
          <cell r="E3602">
            <v>43044</v>
          </cell>
          <cell r="F3602">
            <v>43273</v>
          </cell>
          <cell r="G3602">
            <v>43350</v>
          </cell>
          <cell r="H3602">
            <v>76688.81598428906</v>
          </cell>
          <cell r="I3602">
            <v>218520.99</v>
          </cell>
        </row>
        <row r="3603">
          <cell r="C3603" t="str">
            <v>Homeowners</v>
          </cell>
          <cell r="E3603">
            <v>43064</v>
          </cell>
          <cell r="F3603">
            <v>43099</v>
          </cell>
          <cell r="G3603">
            <v>43417</v>
          </cell>
          <cell r="H3603">
            <v>7579.780313536442</v>
          </cell>
          <cell r="I3603">
            <v>22308.03</v>
          </cell>
        </row>
        <row r="3604">
          <cell r="C3604" t="str">
            <v>Homeowners</v>
          </cell>
          <cell r="E3604">
            <v>43046</v>
          </cell>
          <cell r="F3604">
            <v>43129</v>
          </cell>
          <cell r="G3604">
            <v>43277</v>
          </cell>
          <cell r="H3604">
            <v>35966.015579498417</v>
          </cell>
          <cell r="I3604">
            <v>105577.72</v>
          </cell>
        </row>
        <row r="3605">
          <cell r="C3605" t="str">
            <v>Homeowners</v>
          </cell>
          <cell r="E3605">
            <v>43048</v>
          </cell>
          <cell r="F3605">
            <v>43067</v>
          </cell>
          <cell r="G3605">
            <v>43073</v>
          </cell>
          <cell r="H3605">
            <v>9005.7712347076504</v>
          </cell>
          <cell r="I3605">
            <v>18011.54</v>
          </cell>
        </row>
        <row r="3606">
          <cell r="C3606" t="str">
            <v>Homeowners</v>
          </cell>
          <cell r="E3606">
            <v>43040</v>
          </cell>
          <cell r="F3606">
            <v>43055</v>
          </cell>
          <cell r="G3606">
            <v>43147</v>
          </cell>
          <cell r="H3606">
            <v>98618.442649429868</v>
          </cell>
          <cell r="I3606">
            <v>233004.42</v>
          </cell>
        </row>
        <row r="3607">
          <cell r="C3607" t="str">
            <v>Homeowners</v>
          </cell>
          <cell r="E3607">
            <v>43041</v>
          </cell>
          <cell r="F3607">
            <v>43428</v>
          </cell>
          <cell r="G3607" t="str">
            <v>NA</v>
          </cell>
          <cell r="H3607">
            <v>13955.276765785387</v>
          </cell>
          <cell r="I3607" t="str">
            <v>NA</v>
          </cell>
        </row>
        <row r="3608">
          <cell r="C3608" t="str">
            <v>Homeowners</v>
          </cell>
          <cell r="E3608">
            <v>43065</v>
          </cell>
          <cell r="F3608">
            <v>43511</v>
          </cell>
          <cell r="G3608">
            <v>43550</v>
          </cell>
          <cell r="H3608">
            <v>75028.379091959214</v>
          </cell>
          <cell r="I3608">
            <v>199550.76</v>
          </cell>
        </row>
        <row r="3609">
          <cell r="C3609" t="str">
            <v>Homeowners</v>
          </cell>
          <cell r="E3609">
            <v>43053</v>
          </cell>
          <cell r="F3609">
            <v>43139</v>
          </cell>
          <cell r="G3609">
            <v>44000</v>
          </cell>
          <cell r="H3609">
            <v>6139.2746321521736</v>
          </cell>
          <cell r="I3609">
            <v>18118.09</v>
          </cell>
        </row>
        <row r="3610">
          <cell r="C3610" t="str">
            <v>Homeowners</v>
          </cell>
          <cell r="E3610">
            <v>43041</v>
          </cell>
          <cell r="F3610">
            <v>43258</v>
          </cell>
          <cell r="G3610">
            <v>43379</v>
          </cell>
          <cell r="H3610">
            <v>22515.944193124436</v>
          </cell>
          <cell r="I3610">
            <v>55115.31</v>
          </cell>
        </row>
        <row r="3611">
          <cell r="C3611" t="str">
            <v>Homeowners</v>
          </cell>
          <cell r="E3611">
            <v>43051</v>
          </cell>
          <cell r="F3611">
            <v>43307</v>
          </cell>
          <cell r="G3611">
            <v>43394</v>
          </cell>
          <cell r="H3611">
            <v>3570.4852358464886</v>
          </cell>
          <cell r="I3611">
            <v>8864.2199999999993</v>
          </cell>
        </row>
        <row r="3612">
          <cell r="C3612" t="str">
            <v>Homeowners</v>
          </cell>
          <cell r="E3612">
            <v>43047</v>
          </cell>
          <cell r="F3612">
            <v>43089</v>
          </cell>
          <cell r="G3612">
            <v>43523</v>
          </cell>
          <cell r="H3612">
            <v>59766.089935102878</v>
          </cell>
          <cell r="I3612">
            <v>193727.1</v>
          </cell>
        </row>
        <row r="3613">
          <cell r="C3613" t="str">
            <v>Homeowners</v>
          </cell>
          <cell r="E3613">
            <v>43041</v>
          </cell>
          <cell r="F3613">
            <v>43113</v>
          </cell>
          <cell r="G3613">
            <v>43127</v>
          </cell>
          <cell r="H3613">
            <v>42578.018517683653</v>
          </cell>
          <cell r="I3613">
            <v>130576.68</v>
          </cell>
        </row>
        <row r="3614">
          <cell r="C3614" t="str">
            <v>Homeowners</v>
          </cell>
          <cell r="E3614">
            <v>43040</v>
          </cell>
          <cell r="F3614">
            <v>43084</v>
          </cell>
          <cell r="G3614">
            <v>43887</v>
          </cell>
          <cell r="H3614">
            <v>21197.063601117417</v>
          </cell>
          <cell r="I3614">
            <v>0</v>
          </cell>
        </row>
        <row r="3615">
          <cell r="C3615" t="str">
            <v>Homeowners</v>
          </cell>
          <cell r="E3615">
            <v>43066</v>
          </cell>
          <cell r="F3615">
            <v>43329</v>
          </cell>
          <cell r="G3615">
            <v>43574</v>
          </cell>
          <cell r="H3615">
            <v>27498.450072860633</v>
          </cell>
          <cell r="I3615">
            <v>77918.649999999994</v>
          </cell>
        </row>
        <row r="3616">
          <cell r="C3616" t="str">
            <v>Homeowners</v>
          </cell>
          <cell r="E3616">
            <v>43061</v>
          </cell>
          <cell r="F3616">
            <v>43209</v>
          </cell>
          <cell r="G3616">
            <v>43519</v>
          </cell>
          <cell r="H3616">
            <v>22231.288518524747</v>
          </cell>
          <cell r="I3616">
            <v>58881.93</v>
          </cell>
        </row>
        <row r="3617">
          <cell r="C3617" t="str">
            <v>Homeowners</v>
          </cell>
          <cell r="E3617">
            <v>43052</v>
          </cell>
          <cell r="F3617">
            <v>43612</v>
          </cell>
          <cell r="G3617">
            <v>43784</v>
          </cell>
          <cell r="H3617">
            <v>29401.499661787209</v>
          </cell>
          <cell r="I3617">
            <v>75327.63</v>
          </cell>
        </row>
        <row r="3618">
          <cell r="C3618" t="str">
            <v>Homeowners</v>
          </cell>
          <cell r="E3618">
            <v>43044</v>
          </cell>
          <cell r="F3618">
            <v>43101</v>
          </cell>
          <cell r="G3618">
            <v>43396</v>
          </cell>
          <cell r="H3618">
            <v>28620.860792635329</v>
          </cell>
          <cell r="I3618">
            <v>91162</v>
          </cell>
        </row>
        <row r="3619">
          <cell r="C3619" t="str">
            <v>Homeowners</v>
          </cell>
          <cell r="E3619">
            <v>43068</v>
          </cell>
          <cell r="F3619">
            <v>43235</v>
          </cell>
          <cell r="G3619">
            <v>43733</v>
          </cell>
          <cell r="H3619">
            <v>23939.70927331741</v>
          </cell>
          <cell r="I3619">
            <v>60650.03</v>
          </cell>
        </row>
        <row r="3620">
          <cell r="C3620" t="str">
            <v>Homeowners</v>
          </cell>
          <cell r="E3620">
            <v>43045</v>
          </cell>
          <cell r="F3620">
            <v>43071</v>
          </cell>
          <cell r="G3620">
            <v>43316</v>
          </cell>
          <cell r="H3620">
            <v>56732.832762097249</v>
          </cell>
          <cell r="I3620">
            <v>151055.97</v>
          </cell>
        </row>
        <row r="3621">
          <cell r="C3621" t="str">
            <v>Homeowners</v>
          </cell>
          <cell r="E3621">
            <v>43055</v>
          </cell>
          <cell r="F3621">
            <v>43558</v>
          </cell>
          <cell r="G3621" t="str">
            <v>NA</v>
          </cell>
          <cell r="H3621">
            <v>43063.951805076802</v>
          </cell>
          <cell r="I3621" t="str">
            <v>NA</v>
          </cell>
        </row>
        <row r="3622">
          <cell r="C3622" t="str">
            <v>Homeowners</v>
          </cell>
          <cell r="E3622">
            <v>43045</v>
          </cell>
          <cell r="F3622">
            <v>43073</v>
          </cell>
          <cell r="G3622">
            <v>43246</v>
          </cell>
          <cell r="H3622">
            <v>12682.313628153086</v>
          </cell>
          <cell r="I3622">
            <v>34689.81</v>
          </cell>
        </row>
        <row r="3623">
          <cell r="C3623" t="str">
            <v>Homeowners</v>
          </cell>
          <cell r="E3623">
            <v>43060</v>
          </cell>
          <cell r="F3623">
            <v>43138</v>
          </cell>
          <cell r="G3623" t="str">
            <v>NA</v>
          </cell>
          <cell r="H3623">
            <v>56986.408616068933</v>
          </cell>
          <cell r="I3623" t="str">
            <v>NA</v>
          </cell>
        </row>
        <row r="3624">
          <cell r="C3624" t="str">
            <v>Homeowners</v>
          </cell>
          <cell r="E3624">
            <v>43049</v>
          </cell>
          <cell r="F3624">
            <v>43175</v>
          </cell>
          <cell r="G3624">
            <v>43861</v>
          </cell>
          <cell r="H3624">
            <v>24413.618796338505</v>
          </cell>
          <cell r="I3624">
            <v>0</v>
          </cell>
        </row>
        <row r="3625">
          <cell r="C3625" t="str">
            <v>Homeowners</v>
          </cell>
          <cell r="E3625">
            <v>43059</v>
          </cell>
          <cell r="F3625">
            <v>43391</v>
          </cell>
          <cell r="G3625" t="str">
            <v>NA</v>
          </cell>
          <cell r="H3625">
            <v>18192.13705104612</v>
          </cell>
          <cell r="I3625" t="str">
            <v>NA</v>
          </cell>
        </row>
        <row r="3626">
          <cell r="C3626" t="str">
            <v>Homeowners</v>
          </cell>
          <cell r="E3626">
            <v>43060</v>
          </cell>
          <cell r="F3626">
            <v>43109</v>
          </cell>
          <cell r="G3626">
            <v>43305</v>
          </cell>
          <cell r="H3626">
            <v>7685.9473411192803</v>
          </cell>
          <cell r="I3626">
            <v>21431.11</v>
          </cell>
        </row>
        <row r="3627">
          <cell r="C3627" t="str">
            <v>Homeowners</v>
          </cell>
          <cell r="E3627">
            <v>43058</v>
          </cell>
          <cell r="F3627">
            <v>43104</v>
          </cell>
          <cell r="G3627">
            <v>43451</v>
          </cell>
          <cell r="H3627">
            <v>43661.529651634854</v>
          </cell>
          <cell r="I3627">
            <v>104267.2</v>
          </cell>
        </row>
        <row r="3628">
          <cell r="C3628" t="str">
            <v>Homeowners</v>
          </cell>
          <cell r="E3628">
            <v>43067</v>
          </cell>
          <cell r="F3628">
            <v>43535</v>
          </cell>
          <cell r="G3628">
            <v>43610</v>
          </cell>
          <cell r="H3628">
            <v>12262.30105154111</v>
          </cell>
          <cell r="I3628">
            <v>35588.660000000003</v>
          </cell>
        </row>
        <row r="3629">
          <cell r="C3629" t="str">
            <v>Homeowners</v>
          </cell>
          <cell r="E3629">
            <v>43048</v>
          </cell>
          <cell r="F3629">
            <v>43108</v>
          </cell>
          <cell r="G3629">
            <v>43380</v>
          </cell>
          <cell r="H3629">
            <v>4322.7876125681923</v>
          </cell>
          <cell r="I3629">
            <v>10611.95</v>
          </cell>
        </row>
        <row r="3630">
          <cell r="C3630" t="str">
            <v>Homeowners</v>
          </cell>
          <cell r="E3630">
            <v>43051</v>
          </cell>
          <cell r="F3630">
            <v>43227</v>
          </cell>
          <cell r="G3630">
            <v>43358</v>
          </cell>
          <cell r="H3630">
            <v>2001.3149812724782</v>
          </cell>
          <cell r="I3630">
            <v>5127.8100000000004</v>
          </cell>
        </row>
        <row r="3631">
          <cell r="C3631" t="str">
            <v>Homeowners</v>
          </cell>
          <cell r="E3631">
            <v>43059</v>
          </cell>
          <cell r="F3631">
            <v>43135</v>
          </cell>
          <cell r="G3631">
            <v>43440</v>
          </cell>
          <cell r="H3631">
            <v>47096.587681366058</v>
          </cell>
          <cell r="I3631">
            <v>117588.64</v>
          </cell>
        </row>
        <row r="3632">
          <cell r="C3632" t="str">
            <v>Homeowners</v>
          </cell>
          <cell r="E3632">
            <v>43055</v>
          </cell>
          <cell r="F3632">
            <v>43078</v>
          </cell>
          <cell r="G3632">
            <v>43172</v>
          </cell>
          <cell r="H3632">
            <v>2370.7251435755329</v>
          </cell>
          <cell r="I3632">
            <v>6306.52</v>
          </cell>
        </row>
        <row r="3633">
          <cell r="C3633" t="str">
            <v>Homeowners</v>
          </cell>
          <cell r="E3633">
            <v>43050</v>
          </cell>
          <cell r="F3633">
            <v>43637</v>
          </cell>
          <cell r="G3633" t="str">
            <v>NA</v>
          </cell>
          <cell r="H3633">
            <v>55749.36902889378</v>
          </cell>
          <cell r="I3633" t="str">
            <v>NA</v>
          </cell>
        </row>
        <row r="3634">
          <cell r="C3634" t="str">
            <v>Homeowners</v>
          </cell>
          <cell r="E3634">
            <v>43057</v>
          </cell>
          <cell r="F3634">
            <v>43064</v>
          </cell>
          <cell r="G3634">
            <v>43334</v>
          </cell>
          <cell r="H3634">
            <v>40863.71834941602</v>
          </cell>
          <cell r="I3634">
            <v>106614.89</v>
          </cell>
        </row>
        <row r="3635">
          <cell r="C3635" t="str">
            <v>Homeowners</v>
          </cell>
          <cell r="E3635">
            <v>43048</v>
          </cell>
          <cell r="F3635">
            <v>43374</v>
          </cell>
          <cell r="G3635">
            <v>43399</v>
          </cell>
          <cell r="H3635">
            <v>1998.0398638087267</v>
          </cell>
          <cell r="I3635">
            <v>5998.34</v>
          </cell>
        </row>
        <row r="3636">
          <cell r="C3636" t="str">
            <v>Homeowners</v>
          </cell>
          <cell r="E3636">
            <v>43073</v>
          </cell>
          <cell r="F3636">
            <v>43321</v>
          </cell>
          <cell r="G3636">
            <v>44154</v>
          </cell>
          <cell r="H3636">
            <v>1932.8985930576516</v>
          </cell>
          <cell r="I3636">
            <v>7823.88</v>
          </cell>
        </row>
        <row r="3637">
          <cell r="C3637" t="str">
            <v>Homeowners</v>
          </cell>
          <cell r="E3637">
            <v>43091</v>
          </cell>
          <cell r="F3637">
            <v>43201</v>
          </cell>
          <cell r="G3637">
            <v>43318</v>
          </cell>
          <cell r="H3637">
            <v>25427.679868418778</v>
          </cell>
          <cell r="I3637">
            <v>60129.06</v>
          </cell>
        </row>
        <row r="3638">
          <cell r="C3638" t="str">
            <v>Homeowners</v>
          </cell>
          <cell r="E3638">
            <v>43082</v>
          </cell>
          <cell r="F3638">
            <v>43117</v>
          </cell>
          <cell r="G3638">
            <v>43207</v>
          </cell>
          <cell r="H3638">
            <v>4787.2243340137875</v>
          </cell>
          <cell r="I3638">
            <v>13152.6</v>
          </cell>
        </row>
        <row r="3639">
          <cell r="C3639" t="str">
            <v>Homeowners</v>
          </cell>
          <cell r="E3639">
            <v>43081</v>
          </cell>
          <cell r="F3639">
            <v>43314</v>
          </cell>
          <cell r="G3639">
            <v>43922</v>
          </cell>
          <cell r="H3639">
            <v>29694.272670835111</v>
          </cell>
          <cell r="I3639">
            <v>117119.24</v>
          </cell>
        </row>
        <row r="3640">
          <cell r="C3640" t="str">
            <v>Homeowners</v>
          </cell>
          <cell r="E3640">
            <v>43097</v>
          </cell>
          <cell r="F3640">
            <v>43168</v>
          </cell>
          <cell r="G3640">
            <v>43314</v>
          </cell>
          <cell r="H3640">
            <v>677.00588131179279</v>
          </cell>
          <cell r="I3640">
            <v>1743.67</v>
          </cell>
        </row>
        <row r="3641">
          <cell r="C3641" t="str">
            <v>Homeowners</v>
          </cell>
          <cell r="E3641">
            <v>43077</v>
          </cell>
          <cell r="F3641">
            <v>43633</v>
          </cell>
          <cell r="G3641">
            <v>43754</v>
          </cell>
          <cell r="H3641">
            <v>49708.378066111087</v>
          </cell>
          <cell r="I3641">
            <v>141519.03</v>
          </cell>
        </row>
        <row r="3642">
          <cell r="C3642" t="str">
            <v>Homeowners</v>
          </cell>
          <cell r="E3642">
            <v>43093</v>
          </cell>
          <cell r="F3642">
            <v>43304</v>
          </cell>
          <cell r="G3642" t="str">
            <v>NA</v>
          </cell>
          <cell r="H3642">
            <v>191.10681738893629</v>
          </cell>
          <cell r="I3642" t="str">
            <v>NA</v>
          </cell>
        </row>
        <row r="3643">
          <cell r="C3643" t="str">
            <v>Homeowners</v>
          </cell>
          <cell r="E3643">
            <v>43090</v>
          </cell>
          <cell r="F3643">
            <v>43206</v>
          </cell>
          <cell r="G3643">
            <v>43305</v>
          </cell>
          <cell r="H3643">
            <v>20005.504269791312</v>
          </cell>
          <cell r="I3643">
            <v>49400.44</v>
          </cell>
        </row>
        <row r="3644">
          <cell r="C3644" t="str">
            <v>Homeowners</v>
          </cell>
          <cell r="E3644">
            <v>43086</v>
          </cell>
          <cell r="F3644">
            <v>43086</v>
          </cell>
          <cell r="G3644">
            <v>43149</v>
          </cell>
          <cell r="H3644">
            <v>389.72559706334988</v>
          </cell>
          <cell r="I3644">
            <v>1111.3800000000001</v>
          </cell>
        </row>
        <row r="3645">
          <cell r="C3645" t="str">
            <v>Homeowners</v>
          </cell>
          <cell r="E3645">
            <v>43100</v>
          </cell>
          <cell r="F3645">
            <v>43164</v>
          </cell>
          <cell r="G3645">
            <v>43266</v>
          </cell>
          <cell r="H3645">
            <v>538.88837268267059</v>
          </cell>
          <cell r="I3645">
            <v>1413.66</v>
          </cell>
        </row>
        <row r="3646">
          <cell r="C3646" t="str">
            <v>Homeowners</v>
          </cell>
          <cell r="E3646">
            <v>43085</v>
          </cell>
          <cell r="F3646">
            <v>43395</v>
          </cell>
          <cell r="G3646" t="str">
            <v>NA</v>
          </cell>
          <cell r="H3646">
            <v>31923.380370142379</v>
          </cell>
          <cell r="I3646" t="str">
            <v>NA</v>
          </cell>
        </row>
        <row r="3647">
          <cell r="C3647" t="str">
            <v>Homeowners</v>
          </cell>
          <cell r="E3647">
            <v>43093</v>
          </cell>
          <cell r="F3647">
            <v>43296</v>
          </cell>
          <cell r="G3647">
            <v>43379</v>
          </cell>
          <cell r="H3647">
            <v>18543.23990307255</v>
          </cell>
          <cell r="I3647">
            <v>46134.99</v>
          </cell>
        </row>
        <row r="3648">
          <cell r="C3648" t="str">
            <v>Homeowners</v>
          </cell>
          <cell r="E3648">
            <v>43074</v>
          </cell>
          <cell r="F3648">
            <v>43287</v>
          </cell>
          <cell r="G3648">
            <v>43404</v>
          </cell>
          <cell r="H3648">
            <v>1757.3059175706869</v>
          </cell>
          <cell r="I3648">
            <v>4317.7</v>
          </cell>
        </row>
        <row r="3649">
          <cell r="C3649" t="str">
            <v>Homeowners</v>
          </cell>
          <cell r="E3649">
            <v>43074</v>
          </cell>
          <cell r="F3649">
            <v>43090</v>
          </cell>
          <cell r="G3649">
            <v>43159</v>
          </cell>
          <cell r="H3649">
            <v>37031.947311795098</v>
          </cell>
          <cell r="I3649">
            <v>106210.21</v>
          </cell>
        </row>
        <row r="3650">
          <cell r="C3650" t="str">
            <v>Homeowners</v>
          </cell>
          <cell r="E3650">
            <v>43070</v>
          </cell>
          <cell r="F3650">
            <v>43133</v>
          </cell>
          <cell r="G3650">
            <v>43364</v>
          </cell>
          <cell r="H3650">
            <v>111979.39708754074</v>
          </cell>
          <cell r="I3650">
            <v>282765.92</v>
          </cell>
        </row>
        <row r="3651">
          <cell r="C3651" t="str">
            <v>Homeowners</v>
          </cell>
          <cell r="E3651">
            <v>43079</v>
          </cell>
          <cell r="F3651">
            <v>43190</v>
          </cell>
          <cell r="G3651" t="str">
            <v>NA</v>
          </cell>
          <cell r="H3651">
            <v>18920.302089456978</v>
          </cell>
          <cell r="I3651" t="str">
            <v>NA</v>
          </cell>
        </row>
        <row r="3652">
          <cell r="C3652" t="str">
            <v>Homeowners</v>
          </cell>
          <cell r="E3652">
            <v>43087</v>
          </cell>
          <cell r="F3652">
            <v>43204</v>
          </cell>
          <cell r="G3652" t="str">
            <v>NA</v>
          </cell>
          <cell r="H3652">
            <v>65399.041843674677</v>
          </cell>
          <cell r="I3652" t="str">
            <v>NA</v>
          </cell>
        </row>
        <row r="3653">
          <cell r="C3653" t="str">
            <v>Homeowners</v>
          </cell>
          <cell r="E3653">
            <v>43092</v>
          </cell>
          <cell r="F3653">
            <v>43120</v>
          </cell>
          <cell r="G3653">
            <v>43522</v>
          </cell>
          <cell r="H3653">
            <v>10675.140305931227</v>
          </cell>
          <cell r="I3653">
            <v>29081.53</v>
          </cell>
        </row>
        <row r="3654">
          <cell r="C3654" t="str">
            <v>Homeowners</v>
          </cell>
          <cell r="E3654">
            <v>43088</v>
          </cell>
          <cell r="F3654">
            <v>43106</v>
          </cell>
          <cell r="G3654">
            <v>43324</v>
          </cell>
          <cell r="H3654">
            <v>1541.1681115201741</v>
          </cell>
          <cell r="I3654">
            <v>3954</v>
          </cell>
        </row>
        <row r="3655">
          <cell r="C3655" t="str">
            <v>Homeowners</v>
          </cell>
          <cell r="E3655">
            <v>43090</v>
          </cell>
          <cell r="F3655">
            <v>43292</v>
          </cell>
          <cell r="G3655">
            <v>43806</v>
          </cell>
          <cell r="H3655">
            <v>39626.402269848804</v>
          </cell>
          <cell r="I3655">
            <v>110332.67</v>
          </cell>
        </row>
        <row r="3656">
          <cell r="C3656" t="str">
            <v>Homeowners</v>
          </cell>
          <cell r="E3656">
            <v>43079</v>
          </cell>
          <cell r="F3656">
            <v>43147</v>
          </cell>
          <cell r="G3656">
            <v>43665</v>
          </cell>
          <cell r="H3656">
            <v>28695.220322779387</v>
          </cell>
          <cell r="I3656">
            <v>87894.88</v>
          </cell>
        </row>
        <row r="3657">
          <cell r="C3657" t="str">
            <v>Homeowners</v>
          </cell>
          <cell r="E3657">
            <v>43071</v>
          </cell>
          <cell r="F3657">
            <v>43267</v>
          </cell>
          <cell r="G3657" t="str">
            <v>NA</v>
          </cell>
          <cell r="H3657">
            <v>13829.206646944658</v>
          </cell>
          <cell r="I3657" t="str">
            <v>NA</v>
          </cell>
        </row>
        <row r="3658">
          <cell r="C3658" t="str">
            <v>Homeowners</v>
          </cell>
          <cell r="E3658">
            <v>43091</v>
          </cell>
          <cell r="F3658">
            <v>43336</v>
          </cell>
          <cell r="G3658">
            <v>43989</v>
          </cell>
          <cell r="H3658">
            <v>95229.992403212847</v>
          </cell>
          <cell r="I3658">
            <v>0</v>
          </cell>
        </row>
        <row r="3659">
          <cell r="C3659" t="str">
            <v>Homeowners</v>
          </cell>
          <cell r="E3659">
            <v>43071</v>
          </cell>
          <cell r="F3659">
            <v>43444</v>
          </cell>
          <cell r="G3659">
            <v>43873</v>
          </cell>
          <cell r="H3659">
            <v>2594.0740678026177</v>
          </cell>
          <cell r="I3659">
            <v>11611.44</v>
          </cell>
        </row>
        <row r="3660">
          <cell r="C3660" t="str">
            <v>Homeowners</v>
          </cell>
          <cell r="E3660">
            <v>43083</v>
          </cell>
          <cell r="F3660">
            <v>43126</v>
          </cell>
          <cell r="G3660">
            <v>43264</v>
          </cell>
          <cell r="H3660">
            <v>10517.78119598798</v>
          </cell>
          <cell r="I3660">
            <v>29507.99</v>
          </cell>
        </row>
        <row r="3661">
          <cell r="C3661" t="str">
            <v>Homeowners</v>
          </cell>
          <cell r="E3661">
            <v>43099</v>
          </cell>
          <cell r="F3661">
            <v>43341</v>
          </cell>
          <cell r="G3661">
            <v>43675</v>
          </cell>
          <cell r="H3661">
            <v>61762.836617776287</v>
          </cell>
          <cell r="I3661">
            <v>0</v>
          </cell>
        </row>
        <row r="3662">
          <cell r="C3662" t="str">
            <v>Homeowners</v>
          </cell>
          <cell r="E3662">
            <v>43094</v>
          </cell>
          <cell r="F3662">
            <v>43310</v>
          </cell>
          <cell r="G3662" t="str">
            <v>NA</v>
          </cell>
          <cell r="H3662">
            <v>19009.953450794947</v>
          </cell>
          <cell r="I3662" t="str">
            <v>NA</v>
          </cell>
        </row>
        <row r="3663">
          <cell r="C3663" t="str">
            <v>Homeowners</v>
          </cell>
          <cell r="E3663">
            <v>43076</v>
          </cell>
          <cell r="F3663">
            <v>43753</v>
          </cell>
          <cell r="G3663" t="str">
            <v>NA</v>
          </cell>
          <cell r="H3663">
            <v>18536.839404625127</v>
          </cell>
          <cell r="I3663" t="str">
            <v>NA</v>
          </cell>
        </row>
        <row r="3664">
          <cell r="C3664" t="str">
            <v>Homeowners</v>
          </cell>
          <cell r="E3664">
            <v>43083</v>
          </cell>
          <cell r="F3664">
            <v>43199</v>
          </cell>
          <cell r="G3664">
            <v>43906</v>
          </cell>
          <cell r="H3664">
            <v>35782.572162307442</v>
          </cell>
          <cell r="I3664">
            <v>0</v>
          </cell>
        </row>
        <row r="3665">
          <cell r="C3665" t="str">
            <v>Homeowners</v>
          </cell>
          <cell r="E3665">
            <v>43088</v>
          </cell>
          <cell r="F3665">
            <v>43138</v>
          </cell>
          <cell r="G3665">
            <v>43956</v>
          </cell>
          <cell r="H3665">
            <v>1504.0526347078426</v>
          </cell>
          <cell r="I3665">
            <v>10071.23</v>
          </cell>
        </row>
        <row r="3666">
          <cell r="C3666" t="str">
            <v>Homeowners</v>
          </cell>
          <cell r="E3666">
            <v>43075</v>
          </cell>
          <cell r="F3666">
            <v>43162</v>
          </cell>
          <cell r="G3666">
            <v>43604</v>
          </cell>
          <cell r="H3666">
            <v>3435.5185132060428</v>
          </cell>
          <cell r="I3666">
            <v>9055.43</v>
          </cell>
        </row>
        <row r="3667">
          <cell r="C3667" t="str">
            <v>Homeowners</v>
          </cell>
          <cell r="E3667">
            <v>43087</v>
          </cell>
          <cell r="F3667">
            <v>43740</v>
          </cell>
          <cell r="G3667">
            <v>43944</v>
          </cell>
          <cell r="H3667">
            <v>24951.306215661021</v>
          </cell>
          <cell r="I3667">
            <v>0</v>
          </cell>
        </row>
        <row r="3668">
          <cell r="C3668" t="str">
            <v>Homeowners</v>
          </cell>
          <cell r="E3668">
            <v>43078</v>
          </cell>
          <cell r="F3668">
            <v>43268</v>
          </cell>
          <cell r="G3668">
            <v>43303</v>
          </cell>
          <cell r="H3668">
            <v>66187.443457050962</v>
          </cell>
          <cell r="I3668">
            <v>167939.89</v>
          </cell>
        </row>
        <row r="3669">
          <cell r="C3669" t="str">
            <v>Homeowners</v>
          </cell>
          <cell r="E3669">
            <v>43093</v>
          </cell>
          <cell r="F3669">
            <v>43288</v>
          </cell>
          <cell r="G3669">
            <v>43552</v>
          </cell>
          <cell r="H3669">
            <v>35639.765244944225</v>
          </cell>
          <cell r="I3669">
            <v>91326.23</v>
          </cell>
        </row>
        <row r="3670">
          <cell r="C3670" t="str">
            <v>Homeowners</v>
          </cell>
          <cell r="E3670">
            <v>43096</v>
          </cell>
          <cell r="F3670">
            <v>43382</v>
          </cell>
          <cell r="G3670" t="str">
            <v>NA</v>
          </cell>
          <cell r="H3670">
            <v>68840.635732698385</v>
          </cell>
          <cell r="I3670" t="str">
            <v>NA</v>
          </cell>
        </row>
        <row r="3671">
          <cell r="C3671" t="str">
            <v>Homeowners</v>
          </cell>
          <cell r="E3671">
            <v>43095</v>
          </cell>
          <cell r="F3671">
            <v>43105</v>
          </cell>
          <cell r="G3671" t="str">
            <v>NA</v>
          </cell>
          <cell r="H3671">
            <v>65.796161514770588</v>
          </cell>
          <cell r="I3671" t="str">
            <v>NA</v>
          </cell>
        </row>
        <row r="3672">
          <cell r="C3672" t="str">
            <v>Homeowners</v>
          </cell>
          <cell r="E3672">
            <v>43099</v>
          </cell>
          <cell r="F3672">
            <v>43260</v>
          </cell>
          <cell r="G3672" t="str">
            <v>NA</v>
          </cell>
          <cell r="H3672">
            <v>6129.007459917495</v>
          </cell>
          <cell r="I3672" t="str">
            <v>NA</v>
          </cell>
        </row>
        <row r="3673">
          <cell r="C3673" t="str">
            <v>Homeowners</v>
          </cell>
          <cell r="E3673">
            <v>43075</v>
          </cell>
          <cell r="F3673">
            <v>43203</v>
          </cell>
          <cell r="G3673" t="str">
            <v>NA</v>
          </cell>
          <cell r="H3673">
            <v>23992.147062624812</v>
          </cell>
          <cell r="I3673" t="str">
            <v>NA</v>
          </cell>
        </row>
        <row r="3674">
          <cell r="C3674" t="str">
            <v>Homeowners</v>
          </cell>
          <cell r="E3674">
            <v>43091</v>
          </cell>
          <cell r="F3674">
            <v>43198</v>
          </cell>
          <cell r="G3674">
            <v>43416</v>
          </cell>
          <cell r="H3674">
            <v>10812.113448253154</v>
          </cell>
          <cell r="I3674">
            <v>27698.48</v>
          </cell>
        </row>
        <row r="3675">
          <cell r="C3675" t="str">
            <v>Homeowners</v>
          </cell>
          <cell r="E3675">
            <v>43098</v>
          </cell>
          <cell r="F3675">
            <v>43411</v>
          </cell>
          <cell r="G3675">
            <v>43756</v>
          </cell>
          <cell r="H3675">
            <v>4820.2982651077427</v>
          </cell>
          <cell r="I3675">
            <v>12132.74</v>
          </cell>
        </row>
        <row r="3676">
          <cell r="C3676" t="str">
            <v>Homeowners</v>
          </cell>
          <cell r="E3676">
            <v>43096</v>
          </cell>
          <cell r="F3676">
            <v>43102</v>
          </cell>
          <cell r="G3676">
            <v>43177</v>
          </cell>
          <cell r="H3676">
            <v>3528.2305088677017</v>
          </cell>
          <cell r="I3676">
            <v>8728.48</v>
          </cell>
        </row>
        <row r="3677">
          <cell r="C3677" t="str">
            <v>Homeowners</v>
          </cell>
          <cell r="E3677">
            <v>43093</v>
          </cell>
          <cell r="F3677">
            <v>44183</v>
          </cell>
          <cell r="G3677" t="str">
            <v>NA</v>
          </cell>
          <cell r="H3677">
            <v>17622.234332765256</v>
          </cell>
          <cell r="I3677" t="str">
            <v>NA</v>
          </cell>
        </row>
        <row r="3678">
          <cell r="C3678" t="str">
            <v>Homeowners</v>
          </cell>
          <cell r="E3678">
            <v>43116</v>
          </cell>
          <cell r="F3678">
            <v>43325</v>
          </cell>
          <cell r="G3678">
            <v>43364</v>
          </cell>
          <cell r="H3678">
            <v>43412.3820980159</v>
          </cell>
          <cell r="I3678">
            <v>86824.76</v>
          </cell>
        </row>
        <row r="3679">
          <cell r="C3679" t="str">
            <v>Homeowners</v>
          </cell>
          <cell r="E3679">
            <v>43131</v>
          </cell>
          <cell r="F3679">
            <v>43371</v>
          </cell>
          <cell r="G3679">
            <v>43749</v>
          </cell>
          <cell r="H3679">
            <v>1396.9152827780292</v>
          </cell>
          <cell r="I3679">
            <v>0</v>
          </cell>
        </row>
        <row r="3680">
          <cell r="C3680" t="str">
            <v>Homeowners</v>
          </cell>
          <cell r="E3680">
            <v>43114</v>
          </cell>
          <cell r="F3680">
            <v>43446</v>
          </cell>
          <cell r="G3680">
            <v>43513</v>
          </cell>
          <cell r="H3680">
            <v>43345.473170779609</v>
          </cell>
          <cell r="I3680">
            <v>113380.69</v>
          </cell>
        </row>
        <row r="3681">
          <cell r="C3681" t="str">
            <v>Homeowners</v>
          </cell>
          <cell r="E3681">
            <v>43110</v>
          </cell>
          <cell r="F3681">
            <v>43454</v>
          </cell>
          <cell r="G3681">
            <v>43679</v>
          </cell>
          <cell r="H3681">
            <v>57867.108262543923</v>
          </cell>
          <cell r="I3681">
            <v>155551.29</v>
          </cell>
        </row>
        <row r="3682">
          <cell r="C3682" t="str">
            <v>Homeowners</v>
          </cell>
          <cell r="E3682">
            <v>43129</v>
          </cell>
          <cell r="F3682">
            <v>43198</v>
          </cell>
          <cell r="G3682">
            <v>43359</v>
          </cell>
          <cell r="H3682">
            <v>20842.330760446901</v>
          </cell>
          <cell r="I3682">
            <v>41684.660000000003</v>
          </cell>
        </row>
        <row r="3683">
          <cell r="C3683" t="str">
            <v>Homeowners</v>
          </cell>
          <cell r="E3683">
            <v>43121</v>
          </cell>
          <cell r="F3683">
            <v>43152</v>
          </cell>
          <cell r="G3683">
            <v>43705</v>
          </cell>
          <cell r="H3683">
            <v>4555.8864639564308</v>
          </cell>
          <cell r="I3683">
            <v>10978.51</v>
          </cell>
        </row>
        <row r="3684">
          <cell r="C3684" t="str">
            <v>Homeowners</v>
          </cell>
          <cell r="E3684">
            <v>43109</v>
          </cell>
          <cell r="F3684">
            <v>43251</v>
          </cell>
          <cell r="G3684">
            <v>43267</v>
          </cell>
          <cell r="H3684">
            <v>37906.485696387099</v>
          </cell>
          <cell r="I3684">
            <v>75812.97</v>
          </cell>
        </row>
        <row r="3685">
          <cell r="C3685" t="str">
            <v>Homeowners</v>
          </cell>
          <cell r="E3685">
            <v>43108</v>
          </cell>
          <cell r="F3685">
            <v>43159</v>
          </cell>
          <cell r="G3685">
            <v>43257</v>
          </cell>
          <cell r="H3685">
            <v>2856.74730108731</v>
          </cell>
          <cell r="I3685">
            <v>5713.49</v>
          </cell>
        </row>
        <row r="3686">
          <cell r="C3686" t="str">
            <v>Homeowners</v>
          </cell>
          <cell r="E3686">
            <v>43121</v>
          </cell>
          <cell r="F3686">
            <v>43680</v>
          </cell>
          <cell r="G3686" t="str">
            <v>NA</v>
          </cell>
          <cell r="H3686">
            <v>2581.2020693738464</v>
          </cell>
          <cell r="I3686" t="str">
            <v>NA</v>
          </cell>
        </row>
        <row r="3687">
          <cell r="C3687" t="str">
            <v>Homeowners</v>
          </cell>
          <cell r="E3687">
            <v>43122</v>
          </cell>
          <cell r="F3687">
            <v>43236</v>
          </cell>
          <cell r="G3687">
            <v>43324</v>
          </cell>
          <cell r="H3687">
            <v>22344.925917872399</v>
          </cell>
          <cell r="I3687">
            <v>44689.85</v>
          </cell>
        </row>
        <row r="3688">
          <cell r="C3688" t="str">
            <v>Homeowners</v>
          </cell>
          <cell r="E3688">
            <v>43104</v>
          </cell>
          <cell r="F3688">
            <v>43235</v>
          </cell>
          <cell r="G3688">
            <v>43831</v>
          </cell>
          <cell r="H3688">
            <v>566.49207204067534</v>
          </cell>
          <cell r="I3688">
            <v>1512.62</v>
          </cell>
        </row>
        <row r="3689">
          <cell r="C3689" t="str">
            <v>Homeowners</v>
          </cell>
          <cell r="E3689">
            <v>43104</v>
          </cell>
          <cell r="F3689">
            <v>43178</v>
          </cell>
          <cell r="G3689">
            <v>43608</v>
          </cell>
          <cell r="H3689">
            <v>83391.528842953194</v>
          </cell>
          <cell r="I3689">
            <v>0</v>
          </cell>
        </row>
        <row r="3690">
          <cell r="C3690" t="str">
            <v>Homeowners</v>
          </cell>
          <cell r="E3690">
            <v>43105</v>
          </cell>
          <cell r="F3690">
            <v>43123</v>
          </cell>
          <cell r="G3690">
            <v>43550</v>
          </cell>
          <cell r="H3690">
            <v>49153.843498819122</v>
          </cell>
          <cell r="I3690">
            <v>0</v>
          </cell>
        </row>
        <row r="3691">
          <cell r="C3691" t="str">
            <v>Homeowners</v>
          </cell>
          <cell r="E3691">
            <v>43104</v>
          </cell>
          <cell r="F3691">
            <v>44056</v>
          </cell>
          <cell r="G3691">
            <v>44116</v>
          </cell>
          <cell r="H3691">
            <v>1511.8111836901387</v>
          </cell>
          <cell r="I3691">
            <v>4097.6400000000003</v>
          </cell>
        </row>
        <row r="3692">
          <cell r="C3692" t="str">
            <v>Homeowners</v>
          </cell>
          <cell r="E3692">
            <v>43130</v>
          </cell>
          <cell r="F3692">
            <v>43302</v>
          </cell>
          <cell r="G3692">
            <v>43677</v>
          </cell>
          <cell r="H3692">
            <v>936.38027254129122</v>
          </cell>
          <cell r="I3692">
            <v>0</v>
          </cell>
        </row>
        <row r="3693">
          <cell r="C3693" t="str">
            <v>Homeowners</v>
          </cell>
          <cell r="E3693">
            <v>43104</v>
          </cell>
          <cell r="F3693">
            <v>43109</v>
          </cell>
          <cell r="G3693">
            <v>43815</v>
          </cell>
          <cell r="H3693">
            <v>1466.5374320611145</v>
          </cell>
          <cell r="I3693">
            <v>0</v>
          </cell>
        </row>
        <row r="3694">
          <cell r="C3694" t="str">
            <v>Homeowners</v>
          </cell>
          <cell r="E3694">
            <v>43122</v>
          </cell>
          <cell r="F3694">
            <v>43221</v>
          </cell>
          <cell r="G3694">
            <v>43890</v>
          </cell>
          <cell r="H3694">
            <v>35839.072486406585</v>
          </cell>
          <cell r="I3694">
            <v>101636.74</v>
          </cell>
        </row>
        <row r="3695">
          <cell r="C3695" t="str">
            <v>Homeowners</v>
          </cell>
          <cell r="E3695">
            <v>43122</v>
          </cell>
          <cell r="F3695">
            <v>43422</v>
          </cell>
          <cell r="G3695">
            <v>44086</v>
          </cell>
          <cell r="H3695">
            <v>65519.479065680804</v>
          </cell>
          <cell r="I3695">
            <v>0</v>
          </cell>
        </row>
        <row r="3696">
          <cell r="C3696" t="str">
            <v>Homeowners</v>
          </cell>
          <cell r="E3696">
            <v>43125</v>
          </cell>
          <cell r="F3696">
            <v>43232</v>
          </cell>
          <cell r="G3696">
            <v>43534</v>
          </cell>
          <cell r="H3696">
            <v>86140.624320533767</v>
          </cell>
          <cell r="I3696">
            <v>215587.42</v>
          </cell>
        </row>
        <row r="3697">
          <cell r="C3697" t="str">
            <v>Homeowners</v>
          </cell>
          <cell r="E3697">
            <v>43129</v>
          </cell>
          <cell r="F3697">
            <v>43291</v>
          </cell>
          <cell r="G3697">
            <v>43467</v>
          </cell>
          <cell r="H3697">
            <v>28826.335593429343</v>
          </cell>
          <cell r="I3697">
            <v>70198.53</v>
          </cell>
        </row>
        <row r="3698">
          <cell r="C3698" t="str">
            <v>Homeowners</v>
          </cell>
          <cell r="E3698">
            <v>43109</v>
          </cell>
          <cell r="F3698">
            <v>43323</v>
          </cell>
          <cell r="G3698">
            <v>43870</v>
          </cell>
          <cell r="H3698">
            <v>27727.286216098328</v>
          </cell>
          <cell r="I3698">
            <v>76011.69</v>
          </cell>
        </row>
        <row r="3699">
          <cell r="C3699" t="str">
            <v>Homeowners</v>
          </cell>
          <cell r="E3699">
            <v>43122</v>
          </cell>
          <cell r="F3699">
            <v>43156</v>
          </cell>
          <cell r="G3699">
            <v>43548</v>
          </cell>
          <cell r="H3699">
            <v>18513.629319028649</v>
          </cell>
          <cell r="I3699">
            <v>43875.57</v>
          </cell>
        </row>
        <row r="3700">
          <cell r="C3700" t="str">
            <v>Homeowners</v>
          </cell>
          <cell r="E3700">
            <v>43112</v>
          </cell>
          <cell r="F3700">
            <v>43113</v>
          </cell>
          <cell r="G3700">
            <v>43327</v>
          </cell>
          <cell r="H3700">
            <v>8765.6998694720005</v>
          </cell>
          <cell r="I3700">
            <v>17531.400000000001</v>
          </cell>
        </row>
        <row r="3701">
          <cell r="C3701" t="str">
            <v>Homeowners</v>
          </cell>
          <cell r="E3701">
            <v>43111</v>
          </cell>
          <cell r="F3701">
            <v>43384</v>
          </cell>
          <cell r="G3701">
            <v>43585</v>
          </cell>
          <cell r="H3701">
            <v>29469.648762987355</v>
          </cell>
          <cell r="I3701">
            <v>93315.78</v>
          </cell>
        </row>
        <row r="3702">
          <cell r="C3702" t="str">
            <v>Homeowners</v>
          </cell>
          <cell r="E3702">
            <v>43116</v>
          </cell>
          <cell r="F3702">
            <v>43124</v>
          </cell>
          <cell r="G3702">
            <v>43541</v>
          </cell>
          <cell r="H3702">
            <v>73726.048916871063</v>
          </cell>
          <cell r="I3702">
            <v>195653.77</v>
          </cell>
        </row>
        <row r="3703">
          <cell r="C3703" t="str">
            <v>Homeowners</v>
          </cell>
          <cell r="E3703">
            <v>43105</v>
          </cell>
          <cell r="F3703">
            <v>43125</v>
          </cell>
          <cell r="G3703">
            <v>43579</v>
          </cell>
          <cell r="H3703">
            <v>7288.6943703836514</v>
          </cell>
          <cell r="I3703">
            <v>21225.360000000001</v>
          </cell>
        </row>
        <row r="3704">
          <cell r="C3704" t="str">
            <v>Homeowners</v>
          </cell>
          <cell r="E3704">
            <v>43127</v>
          </cell>
          <cell r="F3704">
            <v>43285</v>
          </cell>
          <cell r="G3704">
            <v>43439</v>
          </cell>
          <cell r="H3704">
            <v>69197.564022420003</v>
          </cell>
          <cell r="I3704">
            <v>138395.13</v>
          </cell>
        </row>
        <row r="3705">
          <cell r="C3705" t="str">
            <v>Homeowners</v>
          </cell>
          <cell r="E3705">
            <v>43129</v>
          </cell>
          <cell r="F3705">
            <v>43350</v>
          </cell>
          <cell r="G3705">
            <v>43490</v>
          </cell>
          <cell r="H3705">
            <v>30826.082136563047</v>
          </cell>
          <cell r="I3705">
            <v>77825.350000000006</v>
          </cell>
        </row>
        <row r="3706">
          <cell r="C3706" t="str">
            <v>Homeowners</v>
          </cell>
          <cell r="E3706">
            <v>43105</v>
          </cell>
          <cell r="F3706">
            <v>43954</v>
          </cell>
          <cell r="G3706">
            <v>44091</v>
          </cell>
          <cell r="H3706">
            <v>26454.863626270693</v>
          </cell>
          <cell r="I3706">
            <v>69383.27</v>
          </cell>
        </row>
        <row r="3707">
          <cell r="C3707" t="str">
            <v>Homeowners</v>
          </cell>
          <cell r="E3707">
            <v>43126</v>
          </cell>
          <cell r="F3707">
            <v>43363</v>
          </cell>
          <cell r="G3707" t="str">
            <v>NA</v>
          </cell>
          <cell r="H3707">
            <v>86355.470204483747</v>
          </cell>
          <cell r="I3707" t="str">
            <v>NA</v>
          </cell>
        </row>
        <row r="3708">
          <cell r="C3708" t="str">
            <v>Homeowners</v>
          </cell>
          <cell r="E3708">
            <v>43119</v>
          </cell>
          <cell r="F3708">
            <v>43402</v>
          </cell>
          <cell r="G3708">
            <v>43707</v>
          </cell>
          <cell r="H3708">
            <v>3456.0476027595255</v>
          </cell>
          <cell r="I3708">
            <v>0</v>
          </cell>
        </row>
        <row r="3709">
          <cell r="C3709" t="str">
            <v>Homeowners</v>
          </cell>
          <cell r="E3709">
            <v>43118</v>
          </cell>
          <cell r="F3709">
            <v>43207</v>
          </cell>
          <cell r="G3709">
            <v>43394</v>
          </cell>
          <cell r="H3709">
            <v>37667.341508589903</v>
          </cell>
          <cell r="I3709">
            <v>75334.679999999993</v>
          </cell>
        </row>
        <row r="3710">
          <cell r="C3710" t="str">
            <v>Homeowners</v>
          </cell>
          <cell r="E3710">
            <v>43110</v>
          </cell>
          <cell r="F3710">
            <v>43247</v>
          </cell>
          <cell r="G3710">
            <v>43410</v>
          </cell>
          <cell r="H3710">
            <v>59919.2431964305</v>
          </cell>
          <cell r="I3710">
            <v>119838.49</v>
          </cell>
        </row>
        <row r="3711">
          <cell r="C3711" t="str">
            <v>Homeowners</v>
          </cell>
          <cell r="E3711">
            <v>43106</v>
          </cell>
          <cell r="F3711">
            <v>43166</v>
          </cell>
          <cell r="G3711">
            <v>43196</v>
          </cell>
          <cell r="H3711">
            <v>43566.368176480049</v>
          </cell>
          <cell r="I3711">
            <v>87132.74</v>
          </cell>
        </row>
        <row r="3712">
          <cell r="C3712" t="str">
            <v>Homeowners</v>
          </cell>
          <cell r="E3712">
            <v>43120</v>
          </cell>
          <cell r="F3712">
            <v>43252</v>
          </cell>
          <cell r="G3712">
            <v>43612</v>
          </cell>
          <cell r="H3712">
            <v>36072.098092060165</v>
          </cell>
          <cell r="I3712">
            <v>84628.57</v>
          </cell>
        </row>
        <row r="3713">
          <cell r="C3713" t="str">
            <v>Homeowners</v>
          </cell>
          <cell r="E3713">
            <v>43102</v>
          </cell>
          <cell r="F3713">
            <v>43447</v>
          </cell>
          <cell r="G3713" t="str">
            <v>NA</v>
          </cell>
          <cell r="H3713">
            <v>6090.6267818733668</v>
          </cell>
          <cell r="I3713" t="str">
            <v>NA</v>
          </cell>
        </row>
        <row r="3714">
          <cell r="C3714" t="str">
            <v>Homeowners</v>
          </cell>
          <cell r="E3714">
            <v>43129</v>
          </cell>
          <cell r="F3714">
            <v>43316</v>
          </cell>
          <cell r="G3714" t="str">
            <v>NA</v>
          </cell>
          <cell r="H3714">
            <v>5456.0970554938103</v>
          </cell>
          <cell r="I3714" t="str">
            <v>NA</v>
          </cell>
        </row>
        <row r="3715">
          <cell r="C3715" t="str">
            <v>Homeowners</v>
          </cell>
          <cell r="E3715">
            <v>43124</v>
          </cell>
          <cell r="F3715">
            <v>43233</v>
          </cell>
          <cell r="G3715">
            <v>43381</v>
          </cell>
          <cell r="H3715">
            <v>10854.133953377201</v>
          </cell>
          <cell r="I3715">
            <v>21708.27</v>
          </cell>
        </row>
        <row r="3716">
          <cell r="C3716" t="str">
            <v>Homeowners</v>
          </cell>
          <cell r="E3716">
            <v>43103</v>
          </cell>
          <cell r="F3716">
            <v>43995</v>
          </cell>
          <cell r="G3716">
            <v>44056</v>
          </cell>
          <cell r="H3716">
            <v>26067.720470803801</v>
          </cell>
          <cell r="I3716">
            <v>80540.479999999996</v>
          </cell>
        </row>
        <row r="3717">
          <cell r="C3717" t="str">
            <v>Homeowners</v>
          </cell>
          <cell r="E3717">
            <v>43110</v>
          </cell>
          <cell r="F3717">
            <v>43155</v>
          </cell>
          <cell r="G3717">
            <v>43443</v>
          </cell>
          <cell r="H3717">
            <v>52315.151574399002</v>
          </cell>
          <cell r="I3717">
            <v>104630.3</v>
          </cell>
        </row>
        <row r="3718">
          <cell r="C3718" t="str">
            <v>Homeowners</v>
          </cell>
          <cell r="E3718">
            <v>43104</v>
          </cell>
          <cell r="F3718">
            <v>43199</v>
          </cell>
          <cell r="G3718" t="str">
            <v>NA</v>
          </cell>
          <cell r="H3718">
            <v>1574.9072924331797</v>
          </cell>
          <cell r="I3718" t="str">
            <v>NA</v>
          </cell>
        </row>
        <row r="3719">
          <cell r="C3719" t="str">
            <v>Homeowners</v>
          </cell>
          <cell r="E3719">
            <v>43103</v>
          </cell>
          <cell r="F3719">
            <v>43395</v>
          </cell>
          <cell r="G3719">
            <v>43418</v>
          </cell>
          <cell r="H3719">
            <v>1813.239275326755</v>
          </cell>
          <cell r="I3719">
            <v>3626.48</v>
          </cell>
        </row>
        <row r="3720">
          <cell r="C3720" t="str">
            <v>Homeowners</v>
          </cell>
          <cell r="E3720">
            <v>43127</v>
          </cell>
          <cell r="F3720">
            <v>43180</v>
          </cell>
          <cell r="G3720">
            <v>43312</v>
          </cell>
          <cell r="H3720">
            <v>8302.5886157408495</v>
          </cell>
          <cell r="I3720">
            <v>16605.18</v>
          </cell>
        </row>
        <row r="3721">
          <cell r="C3721" t="str">
            <v>Homeowners</v>
          </cell>
          <cell r="E3721">
            <v>43132</v>
          </cell>
          <cell r="F3721">
            <v>43211</v>
          </cell>
          <cell r="G3721" t="str">
            <v>NA</v>
          </cell>
          <cell r="H3721">
            <v>8855.7255302684825</v>
          </cell>
          <cell r="I3721" t="str">
            <v>NA</v>
          </cell>
        </row>
        <row r="3722">
          <cell r="C3722" t="str">
            <v>Homeowners</v>
          </cell>
          <cell r="E3722">
            <v>43140</v>
          </cell>
          <cell r="F3722">
            <v>43275</v>
          </cell>
          <cell r="G3722">
            <v>43421</v>
          </cell>
          <cell r="H3722">
            <v>19935.998376706299</v>
          </cell>
          <cell r="I3722">
            <v>39872</v>
          </cell>
        </row>
        <row r="3723">
          <cell r="C3723" t="str">
            <v>Homeowners</v>
          </cell>
          <cell r="E3723">
            <v>43155</v>
          </cell>
          <cell r="F3723">
            <v>43302</v>
          </cell>
          <cell r="G3723">
            <v>44028</v>
          </cell>
          <cell r="H3723">
            <v>3827.6519719485159</v>
          </cell>
          <cell r="I3723">
            <v>0</v>
          </cell>
        </row>
        <row r="3724">
          <cell r="C3724" t="str">
            <v>Homeowners</v>
          </cell>
          <cell r="E3724">
            <v>43135</v>
          </cell>
          <cell r="F3724">
            <v>43370</v>
          </cell>
          <cell r="G3724">
            <v>43630</v>
          </cell>
          <cell r="H3724">
            <v>132156.10882895236</v>
          </cell>
          <cell r="I3724">
            <v>367604.85</v>
          </cell>
        </row>
        <row r="3725">
          <cell r="C3725" t="str">
            <v>Homeowners</v>
          </cell>
          <cell r="E3725">
            <v>43154</v>
          </cell>
          <cell r="F3725">
            <v>43277</v>
          </cell>
          <cell r="G3725">
            <v>43824</v>
          </cell>
          <cell r="H3725">
            <v>1970.1920176862802</v>
          </cell>
          <cell r="I3725">
            <v>0</v>
          </cell>
        </row>
        <row r="3726">
          <cell r="C3726" t="str">
            <v>Homeowners</v>
          </cell>
          <cell r="E3726">
            <v>43156</v>
          </cell>
          <cell r="F3726">
            <v>43203</v>
          </cell>
          <cell r="G3726">
            <v>43546</v>
          </cell>
          <cell r="H3726">
            <v>18376.558471456665</v>
          </cell>
          <cell r="I3726">
            <v>53965.11</v>
          </cell>
        </row>
        <row r="3727">
          <cell r="C3727" t="str">
            <v>Homeowners</v>
          </cell>
          <cell r="E3727">
            <v>43135</v>
          </cell>
          <cell r="F3727">
            <v>43167</v>
          </cell>
          <cell r="G3727">
            <v>43819</v>
          </cell>
          <cell r="H3727">
            <v>89418.929804097206</v>
          </cell>
          <cell r="I3727">
            <v>218598.93</v>
          </cell>
        </row>
        <row r="3728">
          <cell r="C3728" t="str">
            <v>Homeowners</v>
          </cell>
          <cell r="E3728">
            <v>43145</v>
          </cell>
          <cell r="F3728">
            <v>43166</v>
          </cell>
          <cell r="G3728">
            <v>43646</v>
          </cell>
          <cell r="H3728">
            <v>6246.9131740082357</v>
          </cell>
          <cell r="I3728">
            <v>16962</v>
          </cell>
        </row>
        <row r="3729">
          <cell r="C3729" t="str">
            <v>Homeowners</v>
          </cell>
          <cell r="E3729">
            <v>43141</v>
          </cell>
          <cell r="F3729">
            <v>43158</v>
          </cell>
          <cell r="G3729">
            <v>43249</v>
          </cell>
          <cell r="H3729">
            <v>3876.2013166255101</v>
          </cell>
          <cell r="I3729">
            <v>7752.4</v>
          </cell>
        </row>
        <row r="3730">
          <cell r="C3730" t="str">
            <v>Homeowners</v>
          </cell>
          <cell r="E3730">
            <v>43136</v>
          </cell>
          <cell r="F3730">
            <v>43308</v>
          </cell>
          <cell r="G3730" t="str">
            <v>NA</v>
          </cell>
          <cell r="H3730">
            <v>28098.3699706068</v>
          </cell>
          <cell r="I3730" t="str">
            <v>NA</v>
          </cell>
        </row>
        <row r="3731">
          <cell r="C3731" t="str">
            <v>Homeowners</v>
          </cell>
          <cell r="E3731">
            <v>43133</v>
          </cell>
          <cell r="F3731">
            <v>43145</v>
          </cell>
          <cell r="G3731">
            <v>43264</v>
          </cell>
          <cell r="H3731">
            <v>14235.955993598949</v>
          </cell>
          <cell r="I3731">
            <v>28471.91</v>
          </cell>
        </row>
        <row r="3732">
          <cell r="C3732" t="str">
            <v>Homeowners</v>
          </cell>
          <cell r="E3732">
            <v>43139</v>
          </cell>
          <cell r="F3732">
            <v>43756</v>
          </cell>
          <cell r="G3732" t="str">
            <v>NA</v>
          </cell>
          <cell r="H3732">
            <v>37268.610075070435</v>
          </cell>
          <cell r="I3732" t="str">
            <v>NA</v>
          </cell>
        </row>
        <row r="3733">
          <cell r="C3733" t="str">
            <v>Homeowners</v>
          </cell>
          <cell r="E3733">
            <v>43144</v>
          </cell>
          <cell r="F3733">
            <v>43349</v>
          </cell>
          <cell r="G3733">
            <v>43420</v>
          </cell>
          <cell r="H3733">
            <v>23268.580760995199</v>
          </cell>
          <cell r="I3733">
            <v>46537.16</v>
          </cell>
        </row>
        <row r="3734">
          <cell r="C3734" t="str">
            <v>Homeowners</v>
          </cell>
          <cell r="E3734">
            <v>43153</v>
          </cell>
          <cell r="F3734">
            <v>43402</v>
          </cell>
          <cell r="G3734">
            <v>43517</v>
          </cell>
          <cell r="H3734">
            <v>52973.929385061419</v>
          </cell>
          <cell r="I3734">
            <v>123227.76</v>
          </cell>
        </row>
        <row r="3735">
          <cell r="C3735" t="str">
            <v>Homeowners</v>
          </cell>
          <cell r="E3735">
            <v>43154</v>
          </cell>
          <cell r="F3735">
            <v>43358</v>
          </cell>
          <cell r="G3735">
            <v>43492</v>
          </cell>
          <cell r="H3735">
            <v>518.68418284384711</v>
          </cell>
          <cell r="I3735">
            <v>1339.29</v>
          </cell>
        </row>
        <row r="3736">
          <cell r="C3736" t="str">
            <v>Homeowners</v>
          </cell>
          <cell r="E3736">
            <v>43143</v>
          </cell>
          <cell r="F3736">
            <v>43205</v>
          </cell>
          <cell r="G3736">
            <v>43734</v>
          </cell>
          <cell r="H3736">
            <v>40499.469904118363</v>
          </cell>
          <cell r="I3736">
            <v>0</v>
          </cell>
        </row>
        <row r="3737">
          <cell r="C3737" t="str">
            <v>Homeowners</v>
          </cell>
          <cell r="E3737">
            <v>43133</v>
          </cell>
          <cell r="F3737">
            <v>43301</v>
          </cell>
          <cell r="G3737">
            <v>43457</v>
          </cell>
          <cell r="H3737">
            <v>24759.457660753149</v>
          </cell>
          <cell r="I3737">
            <v>49518.92</v>
          </cell>
        </row>
        <row r="3738">
          <cell r="C3738" t="str">
            <v>Homeowners</v>
          </cell>
          <cell r="E3738">
            <v>43144</v>
          </cell>
          <cell r="F3738">
            <v>43467</v>
          </cell>
          <cell r="G3738" t="str">
            <v>NA</v>
          </cell>
          <cell r="H3738">
            <v>17430.739891905556</v>
          </cell>
          <cell r="I3738" t="str">
            <v>NA</v>
          </cell>
        </row>
        <row r="3739">
          <cell r="C3739" t="str">
            <v>Homeowners</v>
          </cell>
          <cell r="E3739">
            <v>43148</v>
          </cell>
          <cell r="F3739">
            <v>43629</v>
          </cell>
          <cell r="G3739" t="str">
            <v>NA</v>
          </cell>
          <cell r="H3739">
            <v>24877.705279310048</v>
          </cell>
          <cell r="I3739" t="str">
            <v>NA</v>
          </cell>
        </row>
        <row r="3740">
          <cell r="C3740" t="str">
            <v>Homeowners</v>
          </cell>
          <cell r="E3740">
            <v>43149</v>
          </cell>
          <cell r="F3740">
            <v>43289</v>
          </cell>
          <cell r="G3740">
            <v>43548</v>
          </cell>
          <cell r="H3740">
            <v>18895.025849111884</v>
          </cell>
          <cell r="I3740">
            <v>49861.7</v>
          </cell>
        </row>
        <row r="3741">
          <cell r="C3741" t="str">
            <v>Homeowners</v>
          </cell>
          <cell r="E3741">
            <v>43147</v>
          </cell>
          <cell r="F3741">
            <v>43261</v>
          </cell>
          <cell r="G3741">
            <v>43877</v>
          </cell>
          <cell r="H3741">
            <v>42687.836113520374</v>
          </cell>
          <cell r="I3741">
            <v>143272.54999999999</v>
          </cell>
        </row>
        <row r="3742">
          <cell r="C3742" t="str">
            <v>Homeowners</v>
          </cell>
          <cell r="E3742">
            <v>43151</v>
          </cell>
          <cell r="F3742">
            <v>43204</v>
          </cell>
          <cell r="G3742">
            <v>43569</v>
          </cell>
          <cell r="H3742">
            <v>17291.737452474281</v>
          </cell>
          <cell r="I3742">
            <v>47555.76</v>
          </cell>
        </row>
        <row r="3743">
          <cell r="C3743" t="str">
            <v>Homeowners</v>
          </cell>
          <cell r="E3743">
            <v>43149</v>
          </cell>
          <cell r="F3743">
            <v>43195</v>
          </cell>
          <cell r="G3743">
            <v>43766</v>
          </cell>
          <cell r="H3743">
            <v>30622.265839687643</v>
          </cell>
          <cell r="I3743">
            <v>88297.15</v>
          </cell>
        </row>
        <row r="3744">
          <cell r="C3744" t="str">
            <v>Homeowners</v>
          </cell>
          <cell r="E3744">
            <v>43141</v>
          </cell>
          <cell r="F3744">
            <v>43527</v>
          </cell>
          <cell r="G3744" t="str">
            <v>NA</v>
          </cell>
          <cell r="H3744">
            <v>14060.823240720361</v>
          </cell>
          <cell r="I3744" t="str">
            <v>NA</v>
          </cell>
        </row>
        <row r="3745">
          <cell r="C3745" t="str">
            <v>Homeowners</v>
          </cell>
          <cell r="E3745">
            <v>43154</v>
          </cell>
          <cell r="F3745">
            <v>43341</v>
          </cell>
          <cell r="G3745" t="str">
            <v>NA</v>
          </cell>
          <cell r="H3745">
            <v>22879.521421996407</v>
          </cell>
          <cell r="I3745" t="str">
            <v>NA</v>
          </cell>
        </row>
        <row r="3746">
          <cell r="C3746" t="str">
            <v>Homeowners</v>
          </cell>
          <cell r="E3746">
            <v>43155</v>
          </cell>
          <cell r="F3746">
            <v>43197</v>
          </cell>
          <cell r="G3746">
            <v>43655</v>
          </cell>
          <cell r="H3746">
            <v>73491.682146689054</v>
          </cell>
          <cell r="I3746">
            <v>0</v>
          </cell>
        </row>
        <row r="3747">
          <cell r="C3747" t="str">
            <v>Homeowners</v>
          </cell>
          <cell r="E3747">
            <v>43137</v>
          </cell>
          <cell r="F3747">
            <v>43163</v>
          </cell>
          <cell r="G3747">
            <v>44105</v>
          </cell>
          <cell r="H3747">
            <v>93679.680618794097</v>
          </cell>
          <cell r="I3747">
            <v>244435.08</v>
          </cell>
        </row>
        <row r="3748">
          <cell r="C3748" t="str">
            <v>Homeowners</v>
          </cell>
          <cell r="E3748">
            <v>43147</v>
          </cell>
          <cell r="F3748">
            <v>43393</v>
          </cell>
          <cell r="G3748">
            <v>43495</v>
          </cell>
          <cell r="H3748">
            <v>15678.826971340664</v>
          </cell>
          <cell r="I3748">
            <v>42890.83</v>
          </cell>
        </row>
        <row r="3749">
          <cell r="C3749" t="str">
            <v>Homeowners</v>
          </cell>
          <cell r="E3749">
            <v>43135</v>
          </cell>
          <cell r="F3749">
            <v>43223</v>
          </cell>
          <cell r="G3749">
            <v>43770</v>
          </cell>
          <cell r="H3749">
            <v>3058.3061668041223</v>
          </cell>
          <cell r="I3749">
            <v>0</v>
          </cell>
        </row>
        <row r="3750">
          <cell r="C3750" t="str">
            <v>Homeowners</v>
          </cell>
          <cell r="E3750">
            <v>43141</v>
          </cell>
          <cell r="F3750">
            <v>43183</v>
          </cell>
          <cell r="G3750">
            <v>43224</v>
          </cell>
          <cell r="H3750">
            <v>1806.0572993158851</v>
          </cell>
          <cell r="I3750">
            <v>3612.11</v>
          </cell>
        </row>
        <row r="3751">
          <cell r="C3751" t="str">
            <v>Homeowners</v>
          </cell>
          <cell r="E3751">
            <v>43145</v>
          </cell>
          <cell r="F3751">
            <v>43240</v>
          </cell>
          <cell r="G3751">
            <v>43354</v>
          </cell>
          <cell r="H3751">
            <v>26533.306188143299</v>
          </cell>
          <cell r="I3751">
            <v>53066.61</v>
          </cell>
        </row>
        <row r="3752">
          <cell r="C3752" t="str">
            <v>Homeowners</v>
          </cell>
          <cell r="E3752">
            <v>43157</v>
          </cell>
          <cell r="F3752">
            <v>43300</v>
          </cell>
          <cell r="G3752">
            <v>43472</v>
          </cell>
          <cell r="H3752">
            <v>76347.991529040635</v>
          </cell>
          <cell r="I3752">
            <v>205526.94</v>
          </cell>
        </row>
        <row r="3753">
          <cell r="C3753" t="str">
            <v>Homeowners</v>
          </cell>
          <cell r="E3753">
            <v>43141</v>
          </cell>
          <cell r="F3753">
            <v>43452</v>
          </cell>
          <cell r="G3753">
            <v>43801</v>
          </cell>
          <cell r="H3753">
            <v>5120.1968726256482</v>
          </cell>
          <cell r="I3753">
            <v>0</v>
          </cell>
        </row>
        <row r="3754">
          <cell r="C3754" t="str">
            <v>Homeowners</v>
          </cell>
          <cell r="E3754">
            <v>43148</v>
          </cell>
          <cell r="F3754">
            <v>43265</v>
          </cell>
          <cell r="G3754">
            <v>43309</v>
          </cell>
          <cell r="H3754">
            <v>66880.160844031503</v>
          </cell>
          <cell r="I3754">
            <v>133760.32000000001</v>
          </cell>
        </row>
        <row r="3755">
          <cell r="C3755" t="str">
            <v>Homeowners</v>
          </cell>
          <cell r="E3755">
            <v>43158</v>
          </cell>
          <cell r="F3755">
            <v>43477</v>
          </cell>
          <cell r="G3755">
            <v>43880</v>
          </cell>
          <cell r="H3755">
            <v>4946.929096526057</v>
          </cell>
          <cell r="I3755">
            <v>14202.1</v>
          </cell>
        </row>
        <row r="3756">
          <cell r="C3756" t="str">
            <v>Homeowners</v>
          </cell>
          <cell r="E3756">
            <v>43153</v>
          </cell>
          <cell r="F3756">
            <v>43763</v>
          </cell>
          <cell r="G3756">
            <v>44110</v>
          </cell>
          <cell r="H3756">
            <v>9728.5759047169795</v>
          </cell>
          <cell r="I3756">
            <v>0</v>
          </cell>
        </row>
        <row r="3757">
          <cell r="C3757" t="str">
            <v>Homeowners</v>
          </cell>
          <cell r="E3757">
            <v>43146</v>
          </cell>
          <cell r="F3757">
            <v>43436</v>
          </cell>
          <cell r="G3757">
            <v>43756</v>
          </cell>
          <cell r="H3757">
            <v>58494.288296778119</v>
          </cell>
          <cell r="I3757">
            <v>149262.07999999999</v>
          </cell>
        </row>
        <row r="3758">
          <cell r="C3758" t="str">
            <v>Homeowners</v>
          </cell>
          <cell r="E3758">
            <v>43153</v>
          </cell>
          <cell r="F3758">
            <v>43630</v>
          </cell>
          <cell r="G3758" t="str">
            <v>NA</v>
          </cell>
          <cell r="H3758">
            <v>2351.2080460760199</v>
          </cell>
          <cell r="I3758" t="str">
            <v>NA</v>
          </cell>
        </row>
        <row r="3759">
          <cell r="C3759" t="str">
            <v>Homeowners</v>
          </cell>
          <cell r="E3759">
            <v>43159</v>
          </cell>
          <cell r="F3759">
            <v>43161</v>
          </cell>
          <cell r="G3759">
            <v>43408</v>
          </cell>
          <cell r="H3759">
            <v>34993.544466890053</v>
          </cell>
          <cell r="I3759">
            <v>69987.09</v>
          </cell>
        </row>
        <row r="3760">
          <cell r="C3760" t="str">
            <v>Homeowners</v>
          </cell>
          <cell r="E3760">
            <v>43154</v>
          </cell>
          <cell r="F3760">
            <v>43232</v>
          </cell>
          <cell r="G3760">
            <v>43347</v>
          </cell>
          <cell r="H3760">
            <v>23051.212863235451</v>
          </cell>
          <cell r="I3760">
            <v>46102.43</v>
          </cell>
        </row>
        <row r="3761">
          <cell r="C3761" t="str">
            <v>Homeowners</v>
          </cell>
          <cell r="E3761">
            <v>43155</v>
          </cell>
          <cell r="F3761">
            <v>43535</v>
          </cell>
          <cell r="G3761">
            <v>43719</v>
          </cell>
          <cell r="H3761">
            <v>12218.657846415999</v>
          </cell>
          <cell r="I3761">
            <v>30945.73</v>
          </cell>
        </row>
        <row r="3762">
          <cell r="C3762" t="str">
            <v>Homeowners</v>
          </cell>
          <cell r="E3762">
            <v>43143</v>
          </cell>
          <cell r="F3762">
            <v>43209</v>
          </cell>
          <cell r="G3762">
            <v>43563</v>
          </cell>
          <cell r="H3762">
            <v>173041.23531578612</v>
          </cell>
          <cell r="I3762">
            <v>0</v>
          </cell>
        </row>
        <row r="3763">
          <cell r="C3763" t="str">
            <v>Homeowners</v>
          </cell>
          <cell r="E3763">
            <v>43143</v>
          </cell>
          <cell r="F3763">
            <v>43397</v>
          </cell>
          <cell r="G3763">
            <v>43736</v>
          </cell>
          <cell r="H3763">
            <v>123110.81759540951</v>
          </cell>
          <cell r="I3763">
            <v>294593.90000000002</v>
          </cell>
        </row>
        <row r="3764">
          <cell r="C3764" t="str">
            <v>Homeowners</v>
          </cell>
          <cell r="E3764">
            <v>43154</v>
          </cell>
          <cell r="F3764">
            <v>43178</v>
          </cell>
          <cell r="G3764">
            <v>43419</v>
          </cell>
          <cell r="H3764">
            <v>1533.7103692298999</v>
          </cell>
          <cell r="I3764">
            <v>3067.42</v>
          </cell>
        </row>
        <row r="3765">
          <cell r="C3765" t="str">
            <v>Homeowners</v>
          </cell>
          <cell r="E3765">
            <v>43159</v>
          </cell>
          <cell r="F3765">
            <v>43213</v>
          </cell>
          <cell r="G3765">
            <v>43441</v>
          </cell>
          <cell r="H3765">
            <v>4387.9961605250846</v>
          </cell>
          <cell r="I3765">
            <v>8775.99</v>
          </cell>
        </row>
        <row r="3766">
          <cell r="C3766" t="str">
            <v>Homeowners</v>
          </cell>
          <cell r="E3766">
            <v>43132</v>
          </cell>
          <cell r="F3766">
            <v>43565</v>
          </cell>
          <cell r="G3766">
            <v>43861</v>
          </cell>
          <cell r="H3766">
            <v>55388.935232038835</v>
          </cell>
          <cell r="I3766">
            <v>0</v>
          </cell>
        </row>
        <row r="3767">
          <cell r="C3767" t="str">
            <v>Homeowners</v>
          </cell>
          <cell r="E3767">
            <v>43142</v>
          </cell>
          <cell r="F3767">
            <v>43184</v>
          </cell>
          <cell r="G3767">
            <v>43408</v>
          </cell>
          <cell r="H3767">
            <v>14806.985777094151</v>
          </cell>
          <cell r="I3767">
            <v>29613.97</v>
          </cell>
        </row>
        <row r="3768">
          <cell r="C3768" t="str">
            <v>Homeowners</v>
          </cell>
          <cell r="E3768">
            <v>43168</v>
          </cell>
          <cell r="F3768">
            <v>43223</v>
          </cell>
          <cell r="G3768">
            <v>43498</v>
          </cell>
          <cell r="H3768">
            <v>27573.904358977645</v>
          </cell>
          <cell r="I3768">
            <v>67093.5</v>
          </cell>
        </row>
        <row r="3769">
          <cell r="C3769" t="str">
            <v>Homeowners</v>
          </cell>
          <cell r="E3769">
            <v>43187</v>
          </cell>
          <cell r="F3769">
            <v>43885</v>
          </cell>
          <cell r="G3769" t="str">
            <v>NA</v>
          </cell>
          <cell r="H3769">
            <v>2284.212362994062</v>
          </cell>
          <cell r="I3769" t="str">
            <v>NA</v>
          </cell>
        </row>
        <row r="3770">
          <cell r="C3770" t="str">
            <v>Homeowners</v>
          </cell>
          <cell r="E3770">
            <v>43173</v>
          </cell>
          <cell r="F3770">
            <v>43275</v>
          </cell>
          <cell r="G3770">
            <v>43526</v>
          </cell>
          <cell r="H3770">
            <v>18565.714756128233</v>
          </cell>
          <cell r="I3770">
            <v>44509.279999999999</v>
          </cell>
        </row>
        <row r="3771">
          <cell r="C3771" t="str">
            <v>Homeowners</v>
          </cell>
          <cell r="E3771">
            <v>43167</v>
          </cell>
          <cell r="F3771">
            <v>43196</v>
          </cell>
          <cell r="G3771">
            <v>43197</v>
          </cell>
          <cell r="H3771">
            <v>31.779807711284249</v>
          </cell>
          <cell r="I3771">
            <v>63.56</v>
          </cell>
        </row>
        <row r="3772">
          <cell r="C3772" t="str">
            <v>Homeowners</v>
          </cell>
          <cell r="E3772">
            <v>43175</v>
          </cell>
          <cell r="F3772">
            <v>43288</v>
          </cell>
          <cell r="G3772">
            <v>43466</v>
          </cell>
          <cell r="H3772">
            <v>10594.804610380314</v>
          </cell>
          <cell r="I3772">
            <v>25685.39</v>
          </cell>
        </row>
        <row r="3773">
          <cell r="C3773" t="str">
            <v>Homeowners</v>
          </cell>
          <cell r="E3773">
            <v>43176</v>
          </cell>
          <cell r="F3773">
            <v>43197</v>
          </cell>
          <cell r="G3773">
            <v>43301</v>
          </cell>
          <cell r="H3773">
            <v>28485.1407169089</v>
          </cell>
          <cell r="I3773">
            <v>56970.28</v>
          </cell>
        </row>
        <row r="3774">
          <cell r="C3774" t="str">
            <v>Homeowners</v>
          </cell>
          <cell r="E3774">
            <v>43166</v>
          </cell>
          <cell r="F3774">
            <v>43204</v>
          </cell>
          <cell r="G3774">
            <v>43257</v>
          </cell>
          <cell r="H3774">
            <v>23843.614214234851</v>
          </cell>
          <cell r="I3774">
            <v>47687.23</v>
          </cell>
        </row>
        <row r="3775">
          <cell r="C3775" t="str">
            <v>Homeowners</v>
          </cell>
          <cell r="E3775">
            <v>43173</v>
          </cell>
          <cell r="F3775">
            <v>43243</v>
          </cell>
          <cell r="G3775">
            <v>43774</v>
          </cell>
          <cell r="H3775">
            <v>77801.631089557311</v>
          </cell>
          <cell r="I3775">
            <v>231924.64</v>
          </cell>
        </row>
        <row r="3776">
          <cell r="C3776" t="str">
            <v>Homeowners</v>
          </cell>
          <cell r="E3776">
            <v>43164</v>
          </cell>
          <cell r="F3776">
            <v>43557</v>
          </cell>
          <cell r="G3776">
            <v>43777</v>
          </cell>
          <cell r="H3776">
            <v>94486.691494937055</v>
          </cell>
          <cell r="I3776">
            <v>283956.46999999997</v>
          </cell>
        </row>
        <row r="3777">
          <cell r="C3777" t="str">
            <v>Homeowners</v>
          </cell>
          <cell r="E3777">
            <v>43175</v>
          </cell>
          <cell r="F3777">
            <v>43201</v>
          </cell>
          <cell r="G3777" t="str">
            <v>NA</v>
          </cell>
          <cell r="H3777">
            <v>4353.6598501077169</v>
          </cell>
          <cell r="I3777" t="str">
            <v>NA</v>
          </cell>
        </row>
        <row r="3778">
          <cell r="C3778" t="str">
            <v>Homeowners</v>
          </cell>
          <cell r="E3778">
            <v>43160</v>
          </cell>
          <cell r="F3778">
            <v>43250</v>
          </cell>
          <cell r="G3778">
            <v>43627</v>
          </cell>
          <cell r="H3778">
            <v>322.11918517493973</v>
          </cell>
          <cell r="I3778">
            <v>785.22</v>
          </cell>
        </row>
        <row r="3779">
          <cell r="C3779" t="str">
            <v>Homeowners</v>
          </cell>
          <cell r="E3779">
            <v>43161</v>
          </cell>
          <cell r="F3779">
            <v>43176</v>
          </cell>
          <cell r="G3779">
            <v>43297</v>
          </cell>
          <cell r="H3779">
            <v>3598.4002052086148</v>
          </cell>
          <cell r="I3779">
            <v>7196.8</v>
          </cell>
        </row>
        <row r="3780">
          <cell r="C3780" t="str">
            <v>Homeowners</v>
          </cell>
          <cell r="E3780">
            <v>43167</v>
          </cell>
          <cell r="F3780">
            <v>43431</v>
          </cell>
          <cell r="G3780">
            <v>43481</v>
          </cell>
          <cell r="H3780">
            <v>67377.474576759676</v>
          </cell>
          <cell r="I3780">
            <v>173492.83</v>
          </cell>
        </row>
        <row r="3781">
          <cell r="C3781" t="str">
            <v>Homeowners</v>
          </cell>
          <cell r="E3781">
            <v>43162</v>
          </cell>
          <cell r="F3781">
            <v>43653</v>
          </cell>
          <cell r="G3781">
            <v>43815</v>
          </cell>
          <cell r="H3781">
            <v>27709.223156541422</v>
          </cell>
          <cell r="I3781">
            <v>0</v>
          </cell>
        </row>
        <row r="3782">
          <cell r="C3782" t="str">
            <v>Homeowners</v>
          </cell>
          <cell r="E3782">
            <v>43183</v>
          </cell>
          <cell r="F3782">
            <v>43329</v>
          </cell>
          <cell r="G3782">
            <v>43964</v>
          </cell>
          <cell r="H3782">
            <v>2786.717477569634</v>
          </cell>
          <cell r="I3782">
            <v>0</v>
          </cell>
        </row>
        <row r="3783">
          <cell r="C3783" t="str">
            <v>Homeowners</v>
          </cell>
          <cell r="E3783">
            <v>43174</v>
          </cell>
          <cell r="F3783">
            <v>43696</v>
          </cell>
          <cell r="G3783" t="str">
            <v>NA</v>
          </cell>
          <cell r="H3783">
            <v>40389.601615648804</v>
          </cell>
          <cell r="I3783" t="str">
            <v>NA</v>
          </cell>
        </row>
        <row r="3784">
          <cell r="C3784" t="str">
            <v>Homeowners</v>
          </cell>
          <cell r="E3784">
            <v>43170</v>
          </cell>
          <cell r="F3784">
            <v>43453</v>
          </cell>
          <cell r="G3784">
            <v>43841</v>
          </cell>
          <cell r="H3784">
            <v>349.36060593572984</v>
          </cell>
          <cell r="I3784">
            <v>0</v>
          </cell>
        </row>
        <row r="3785">
          <cell r="C3785" t="str">
            <v>Homeowners</v>
          </cell>
          <cell r="E3785">
            <v>43161</v>
          </cell>
          <cell r="F3785">
            <v>43243</v>
          </cell>
          <cell r="G3785">
            <v>43589</v>
          </cell>
          <cell r="H3785">
            <v>25967.11315726093</v>
          </cell>
          <cell r="I3785">
            <v>0</v>
          </cell>
        </row>
        <row r="3786">
          <cell r="C3786" t="str">
            <v>Homeowners</v>
          </cell>
          <cell r="E3786">
            <v>43164</v>
          </cell>
          <cell r="F3786">
            <v>43242</v>
          </cell>
          <cell r="G3786">
            <v>43434</v>
          </cell>
          <cell r="H3786">
            <v>67543.7553581065</v>
          </cell>
          <cell r="I3786">
            <v>135087.51</v>
          </cell>
        </row>
        <row r="3787">
          <cell r="C3787" t="str">
            <v>Homeowners</v>
          </cell>
          <cell r="E3787">
            <v>43181</v>
          </cell>
          <cell r="F3787">
            <v>43197</v>
          </cell>
          <cell r="G3787">
            <v>43209</v>
          </cell>
          <cell r="H3787">
            <v>7347.9346975940998</v>
          </cell>
          <cell r="I3787">
            <v>14695.87</v>
          </cell>
        </row>
        <row r="3788">
          <cell r="C3788" t="str">
            <v>Homeowners</v>
          </cell>
          <cell r="E3788">
            <v>43169</v>
          </cell>
          <cell r="F3788">
            <v>43490</v>
          </cell>
          <cell r="G3788" t="str">
            <v>NA</v>
          </cell>
          <cell r="H3788">
            <v>43460.350547889968</v>
          </cell>
          <cell r="I3788" t="str">
            <v>NA</v>
          </cell>
        </row>
        <row r="3789">
          <cell r="C3789" t="str">
            <v>Homeowners</v>
          </cell>
          <cell r="E3789">
            <v>43173</v>
          </cell>
          <cell r="F3789">
            <v>43302</v>
          </cell>
          <cell r="G3789">
            <v>43354</v>
          </cell>
          <cell r="H3789">
            <v>26497.3738402214</v>
          </cell>
          <cell r="I3789">
            <v>52994.75</v>
          </cell>
        </row>
        <row r="3790">
          <cell r="C3790" t="str">
            <v>Homeowners</v>
          </cell>
          <cell r="E3790">
            <v>43168</v>
          </cell>
          <cell r="F3790">
            <v>43186</v>
          </cell>
          <cell r="G3790">
            <v>43193</v>
          </cell>
          <cell r="H3790">
            <v>72742.555917145</v>
          </cell>
          <cell r="I3790">
            <v>145485.10999999999</v>
          </cell>
        </row>
        <row r="3791">
          <cell r="C3791" t="str">
            <v>Homeowners</v>
          </cell>
          <cell r="E3791">
            <v>43171</v>
          </cell>
          <cell r="F3791">
            <v>43400</v>
          </cell>
          <cell r="G3791">
            <v>43613</v>
          </cell>
          <cell r="H3791">
            <v>3425.3379691366335</v>
          </cell>
          <cell r="I3791">
            <v>0</v>
          </cell>
        </row>
        <row r="3792">
          <cell r="C3792" t="str">
            <v>Homeowners</v>
          </cell>
          <cell r="E3792">
            <v>43187</v>
          </cell>
          <cell r="F3792">
            <v>43504</v>
          </cell>
          <cell r="G3792" t="str">
            <v>NA</v>
          </cell>
          <cell r="H3792">
            <v>11401.379436817024</v>
          </cell>
          <cell r="I3792" t="str">
            <v>NA</v>
          </cell>
        </row>
        <row r="3793">
          <cell r="C3793" t="str">
            <v>Homeowners</v>
          </cell>
          <cell r="E3793">
            <v>43163</v>
          </cell>
          <cell r="F3793">
            <v>43413</v>
          </cell>
          <cell r="G3793">
            <v>43790</v>
          </cell>
          <cell r="H3793">
            <v>21222.664588295396</v>
          </cell>
          <cell r="I3793">
            <v>56373.14</v>
          </cell>
        </row>
        <row r="3794">
          <cell r="C3794" t="str">
            <v>Homeowners</v>
          </cell>
          <cell r="E3794">
            <v>43175</v>
          </cell>
          <cell r="F3794">
            <v>43584</v>
          </cell>
          <cell r="G3794">
            <v>43725</v>
          </cell>
          <cell r="H3794">
            <v>31590.31289394015</v>
          </cell>
          <cell r="I3794">
            <v>78419.850000000006</v>
          </cell>
        </row>
        <row r="3795">
          <cell r="C3795" t="str">
            <v>Homeowners</v>
          </cell>
          <cell r="E3795">
            <v>43187</v>
          </cell>
          <cell r="F3795">
            <v>43337</v>
          </cell>
          <cell r="G3795">
            <v>44117</v>
          </cell>
          <cell r="H3795">
            <v>16901.933069533548</v>
          </cell>
          <cell r="I3795">
            <v>48829</v>
          </cell>
        </row>
        <row r="3796">
          <cell r="C3796" t="str">
            <v>Homeowners</v>
          </cell>
          <cell r="E3796">
            <v>43160</v>
          </cell>
          <cell r="F3796">
            <v>43212</v>
          </cell>
          <cell r="G3796">
            <v>43392</v>
          </cell>
          <cell r="H3796">
            <v>22628.811619771499</v>
          </cell>
          <cell r="I3796">
            <v>45257.62</v>
          </cell>
        </row>
        <row r="3797">
          <cell r="C3797" t="str">
            <v>Homeowners</v>
          </cell>
          <cell r="E3797">
            <v>43189</v>
          </cell>
          <cell r="F3797">
            <v>43370</v>
          </cell>
          <cell r="G3797">
            <v>43790</v>
          </cell>
          <cell r="H3797">
            <v>5438.2622819852404</v>
          </cell>
          <cell r="I3797">
            <v>13104.52</v>
          </cell>
        </row>
        <row r="3798">
          <cell r="C3798" t="str">
            <v>Homeowners</v>
          </cell>
          <cell r="E3798">
            <v>43185</v>
          </cell>
          <cell r="F3798">
            <v>43467</v>
          </cell>
          <cell r="G3798">
            <v>43495</v>
          </cell>
          <cell r="H3798">
            <v>6072.9353606791283</v>
          </cell>
          <cell r="I3798">
            <v>14491.49</v>
          </cell>
        </row>
        <row r="3799">
          <cell r="C3799" t="str">
            <v>Homeowners</v>
          </cell>
          <cell r="E3799">
            <v>43178</v>
          </cell>
          <cell r="F3799">
            <v>43225</v>
          </cell>
          <cell r="G3799">
            <v>43490</v>
          </cell>
          <cell r="H3799">
            <v>19782.430892550143</v>
          </cell>
          <cell r="I3799">
            <v>52932.03</v>
          </cell>
        </row>
        <row r="3800">
          <cell r="C3800" t="str">
            <v>Homeowners</v>
          </cell>
          <cell r="E3800">
            <v>43161</v>
          </cell>
          <cell r="F3800">
            <v>43288</v>
          </cell>
          <cell r="G3800">
            <v>43515</v>
          </cell>
          <cell r="H3800">
            <v>3414.532935354664</v>
          </cell>
          <cell r="I3800">
            <v>9369.2999999999993</v>
          </cell>
        </row>
        <row r="3801">
          <cell r="C3801" t="str">
            <v>Homeowners</v>
          </cell>
          <cell r="E3801">
            <v>43188</v>
          </cell>
          <cell r="F3801">
            <v>43437</v>
          </cell>
          <cell r="G3801">
            <v>43523</v>
          </cell>
          <cell r="H3801">
            <v>976.71540772353455</v>
          </cell>
          <cell r="I3801">
            <v>2604.9899999999998</v>
          </cell>
        </row>
        <row r="3802">
          <cell r="C3802" t="str">
            <v>Homeowners</v>
          </cell>
          <cell r="E3802">
            <v>43181</v>
          </cell>
          <cell r="F3802">
            <v>43394</v>
          </cell>
          <cell r="G3802">
            <v>43458</v>
          </cell>
          <cell r="H3802">
            <v>6250.5411599915997</v>
          </cell>
          <cell r="I3802">
            <v>12501.08</v>
          </cell>
        </row>
        <row r="3803">
          <cell r="C3803" t="str">
            <v>Homeowners</v>
          </cell>
          <cell r="E3803">
            <v>43170</v>
          </cell>
          <cell r="F3803">
            <v>43230</v>
          </cell>
          <cell r="G3803">
            <v>43861</v>
          </cell>
          <cell r="H3803">
            <v>21970.667950636722</v>
          </cell>
          <cell r="I3803">
            <v>64160.03</v>
          </cell>
        </row>
        <row r="3804">
          <cell r="C3804" t="str">
            <v>Homeowners</v>
          </cell>
          <cell r="E3804">
            <v>43181</v>
          </cell>
          <cell r="F3804">
            <v>43439</v>
          </cell>
          <cell r="G3804" t="str">
            <v>NA</v>
          </cell>
          <cell r="H3804">
            <v>28939.143099631983</v>
          </cell>
          <cell r="I3804" t="str">
            <v>NA</v>
          </cell>
        </row>
        <row r="3805">
          <cell r="C3805" t="str">
            <v>Homeowners</v>
          </cell>
          <cell r="E3805">
            <v>43165</v>
          </cell>
          <cell r="F3805">
            <v>43351</v>
          </cell>
          <cell r="G3805">
            <v>43382</v>
          </cell>
          <cell r="H3805">
            <v>29510.528601835998</v>
          </cell>
          <cell r="I3805">
            <v>59021.06</v>
          </cell>
        </row>
        <row r="3806">
          <cell r="C3806" t="str">
            <v>Homeowners</v>
          </cell>
          <cell r="E3806">
            <v>43192</v>
          </cell>
          <cell r="F3806">
            <v>43300</v>
          </cell>
          <cell r="G3806">
            <v>43336</v>
          </cell>
          <cell r="H3806">
            <v>37227.333896441851</v>
          </cell>
          <cell r="I3806">
            <v>74454.67</v>
          </cell>
        </row>
        <row r="3807">
          <cell r="C3807" t="str">
            <v>Homeowners</v>
          </cell>
          <cell r="E3807">
            <v>43201</v>
          </cell>
          <cell r="F3807">
            <v>43214</v>
          </cell>
          <cell r="G3807">
            <v>43391</v>
          </cell>
          <cell r="H3807">
            <v>8986.90449244915</v>
          </cell>
          <cell r="I3807">
            <v>17973.810000000001</v>
          </cell>
        </row>
        <row r="3808">
          <cell r="C3808" t="str">
            <v>Homeowners</v>
          </cell>
          <cell r="E3808">
            <v>43207</v>
          </cell>
          <cell r="F3808">
            <v>43273</v>
          </cell>
          <cell r="G3808">
            <v>43589</v>
          </cell>
          <cell r="H3808">
            <v>21301.253906231337</v>
          </cell>
          <cell r="I3808">
            <v>51471.96</v>
          </cell>
        </row>
        <row r="3809">
          <cell r="C3809" t="str">
            <v>Homeowners</v>
          </cell>
          <cell r="E3809">
            <v>43209</v>
          </cell>
          <cell r="F3809">
            <v>43395</v>
          </cell>
          <cell r="G3809">
            <v>43641</v>
          </cell>
          <cell r="H3809">
            <v>5116.1812892128355</v>
          </cell>
          <cell r="I3809">
            <v>0</v>
          </cell>
        </row>
        <row r="3810">
          <cell r="C3810" t="str">
            <v>Homeowners</v>
          </cell>
          <cell r="E3810">
            <v>43198</v>
          </cell>
          <cell r="F3810">
            <v>43712</v>
          </cell>
          <cell r="G3810">
            <v>43947</v>
          </cell>
          <cell r="H3810">
            <v>78195.594189671217</v>
          </cell>
          <cell r="I3810">
            <v>208297.54</v>
          </cell>
        </row>
        <row r="3811">
          <cell r="C3811" t="str">
            <v>Homeowners</v>
          </cell>
          <cell r="E3811">
            <v>43197</v>
          </cell>
          <cell r="F3811">
            <v>43562</v>
          </cell>
          <cell r="G3811" t="str">
            <v>NA</v>
          </cell>
          <cell r="H3811">
            <v>15110.139880987534</v>
          </cell>
          <cell r="I3811" t="str">
            <v>NA</v>
          </cell>
        </row>
        <row r="3812">
          <cell r="C3812" t="str">
            <v>Homeowners</v>
          </cell>
          <cell r="E3812">
            <v>43214</v>
          </cell>
          <cell r="F3812">
            <v>43222</v>
          </cell>
          <cell r="G3812">
            <v>43654</v>
          </cell>
          <cell r="H3812">
            <v>62570.615360765194</v>
          </cell>
          <cell r="I3812">
            <v>166990.35999999999</v>
          </cell>
        </row>
        <row r="3813">
          <cell r="C3813" t="str">
            <v>Homeowners</v>
          </cell>
          <cell r="E3813">
            <v>43201</v>
          </cell>
          <cell r="F3813">
            <v>43277</v>
          </cell>
          <cell r="G3813">
            <v>43315</v>
          </cell>
          <cell r="H3813">
            <v>4906.1509539171548</v>
          </cell>
          <cell r="I3813">
            <v>9812.2999999999993</v>
          </cell>
        </row>
        <row r="3814">
          <cell r="C3814" t="str">
            <v>Homeowners</v>
          </cell>
          <cell r="E3814">
            <v>43214</v>
          </cell>
          <cell r="F3814">
            <v>43384</v>
          </cell>
          <cell r="G3814">
            <v>44130</v>
          </cell>
          <cell r="H3814">
            <v>111688.13805435352</v>
          </cell>
          <cell r="I3814">
            <v>306950.46000000002</v>
          </cell>
        </row>
        <row r="3815">
          <cell r="C3815" t="str">
            <v>Homeowners</v>
          </cell>
          <cell r="E3815">
            <v>43202</v>
          </cell>
          <cell r="F3815">
            <v>43816</v>
          </cell>
          <cell r="G3815" t="str">
            <v>NA</v>
          </cell>
          <cell r="H3815">
            <v>803.56253922676626</v>
          </cell>
          <cell r="I3815" t="str">
            <v>NA</v>
          </cell>
        </row>
        <row r="3816">
          <cell r="C3816" t="str">
            <v>Homeowners</v>
          </cell>
          <cell r="E3816">
            <v>43200</v>
          </cell>
          <cell r="F3816">
            <v>43791</v>
          </cell>
          <cell r="G3816" t="str">
            <v>NA</v>
          </cell>
          <cell r="H3816">
            <v>32408.071955343978</v>
          </cell>
          <cell r="I3816" t="str">
            <v>NA</v>
          </cell>
        </row>
        <row r="3817">
          <cell r="C3817" t="str">
            <v>Homeowners</v>
          </cell>
          <cell r="E3817">
            <v>43209</v>
          </cell>
          <cell r="F3817">
            <v>43359</v>
          </cell>
          <cell r="G3817">
            <v>44113</v>
          </cell>
          <cell r="H3817">
            <v>149.47301270604328</v>
          </cell>
          <cell r="I3817">
            <v>383.66</v>
          </cell>
        </row>
        <row r="3818">
          <cell r="C3818" t="str">
            <v>Homeowners</v>
          </cell>
          <cell r="E3818">
            <v>43201</v>
          </cell>
          <cell r="F3818">
            <v>43413</v>
          </cell>
          <cell r="G3818" t="str">
            <v>NA</v>
          </cell>
          <cell r="H3818">
            <v>14544.178378315113</v>
          </cell>
          <cell r="I3818" t="str">
            <v>NA</v>
          </cell>
        </row>
        <row r="3819">
          <cell r="C3819" t="str">
            <v>Homeowners</v>
          </cell>
          <cell r="E3819">
            <v>43211</v>
          </cell>
          <cell r="F3819">
            <v>43609</v>
          </cell>
          <cell r="G3819">
            <v>43829</v>
          </cell>
          <cell r="H3819">
            <v>1601.93461380803</v>
          </cell>
          <cell r="I3819">
            <v>4315.78</v>
          </cell>
        </row>
        <row r="3820">
          <cell r="C3820" t="str">
            <v>Homeowners</v>
          </cell>
          <cell r="E3820">
            <v>43209</v>
          </cell>
          <cell r="F3820">
            <v>43813</v>
          </cell>
          <cell r="G3820">
            <v>43898</v>
          </cell>
          <cell r="H3820">
            <v>25842.748770556671</v>
          </cell>
          <cell r="I3820">
            <v>0</v>
          </cell>
        </row>
        <row r="3821">
          <cell r="C3821" t="str">
            <v>Homeowners</v>
          </cell>
          <cell r="E3821">
            <v>43211</v>
          </cell>
          <cell r="F3821">
            <v>43328</v>
          </cell>
          <cell r="G3821" t="str">
            <v>NA</v>
          </cell>
          <cell r="H3821">
            <v>24634.470924931276</v>
          </cell>
          <cell r="I3821" t="str">
            <v>NA</v>
          </cell>
        </row>
        <row r="3822">
          <cell r="C3822" t="str">
            <v>Homeowners</v>
          </cell>
          <cell r="E3822">
            <v>43199</v>
          </cell>
          <cell r="F3822">
            <v>43483</v>
          </cell>
          <cell r="G3822">
            <v>43683</v>
          </cell>
          <cell r="H3822">
            <v>15886.424360874626</v>
          </cell>
          <cell r="I3822">
            <v>0</v>
          </cell>
        </row>
        <row r="3823">
          <cell r="C3823" t="str">
            <v>Homeowners</v>
          </cell>
          <cell r="E3823">
            <v>43198</v>
          </cell>
          <cell r="F3823">
            <v>43263</v>
          </cell>
          <cell r="G3823">
            <v>43306</v>
          </cell>
          <cell r="H3823">
            <v>9313.1541520361498</v>
          </cell>
          <cell r="I3823">
            <v>18626.310000000001</v>
          </cell>
        </row>
        <row r="3824">
          <cell r="C3824" t="str">
            <v>Homeowners</v>
          </cell>
          <cell r="E3824">
            <v>43214</v>
          </cell>
          <cell r="F3824">
            <v>43250</v>
          </cell>
          <cell r="G3824" t="str">
            <v>NA</v>
          </cell>
          <cell r="H3824">
            <v>16778.839325346824</v>
          </cell>
          <cell r="I3824" t="str">
            <v>NA</v>
          </cell>
        </row>
        <row r="3825">
          <cell r="C3825" t="str">
            <v>Homeowners</v>
          </cell>
          <cell r="E3825">
            <v>43197</v>
          </cell>
          <cell r="F3825">
            <v>43233</v>
          </cell>
          <cell r="G3825">
            <v>43707</v>
          </cell>
          <cell r="H3825">
            <v>22304.393899933959</v>
          </cell>
          <cell r="I3825">
            <v>60320.37</v>
          </cell>
        </row>
        <row r="3826">
          <cell r="C3826" t="str">
            <v>Homeowners</v>
          </cell>
          <cell r="E3826">
            <v>43212</v>
          </cell>
          <cell r="F3826">
            <v>43276</v>
          </cell>
          <cell r="G3826">
            <v>43351</v>
          </cell>
          <cell r="H3826">
            <v>6093.70975446595</v>
          </cell>
          <cell r="I3826">
            <v>12187.42</v>
          </cell>
        </row>
        <row r="3827">
          <cell r="C3827" t="str">
            <v>Homeowners</v>
          </cell>
          <cell r="E3827">
            <v>43198</v>
          </cell>
          <cell r="F3827">
            <v>43654</v>
          </cell>
          <cell r="G3827" t="str">
            <v>NA</v>
          </cell>
          <cell r="H3827">
            <v>13703.188789188996</v>
          </cell>
          <cell r="I3827" t="str">
            <v>NA</v>
          </cell>
        </row>
        <row r="3828">
          <cell r="C3828" t="str">
            <v>Homeowners</v>
          </cell>
          <cell r="E3828">
            <v>43212</v>
          </cell>
          <cell r="F3828">
            <v>43241</v>
          </cell>
          <cell r="G3828">
            <v>43329</v>
          </cell>
          <cell r="H3828">
            <v>31161.674166068849</v>
          </cell>
          <cell r="I3828">
            <v>62323.35</v>
          </cell>
        </row>
        <row r="3829">
          <cell r="C3829" t="str">
            <v>Homeowners</v>
          </cell>
          <cell r="E3829">
            <v>43203</v>
          </cell>
          <cell r="F3829">
            <v>43222</v>
          </cell>
          <cell r="G3829">
            <v>43679</v>
          </cell>
          <cell r="H3829">
            <v>5002.4766338197151</v>
          </cell>
          <cell r="I3829">
            <v>11973.97</v>
          </cell>
        </row>
        <row r="3830">
          <cell r="C3830" t="str">
            <v>Homeowners</v>
          </cell>
          <cell r="E3830">
            <v>43196</v>
          </cell>
          <cell r="F3830">
            <v>43216</v>
          </cell>
          <cell r="G3830">
            <v>43452</v>
          </cell>
          <cell r="H3830">
            <v>8049.6424535670503</v>
          </cell>
          <cell r="I3830">
            <v>16099.28</v>
          </cell>
        </row>
        <row r="3831">
          <cell r="C3831" t="str">
            <v>Homeowners</v>
          </cell>
          <cell r="E3831">
            <v>43218</v>
          </cell>
          <cell r="F3831">
            <v>43225</v>
          </cell>
          <cell r="G3831" t="str">
            <v>NA</v>
          </cell>
          <cell r="H3831">
            <v>122.83401496426941</v>
          </cell>
          <cell r="I3831" t="str">
            <v>NA</v>
          </cell>
        </row>
        <row r="3832">
          <cell r="C3832" t="str">
            <v>Homeowners</v>
          </cell>
          <cell r="E3832">
            <v>43197</v>
          </cell>
          <cell r="F3832">
            <v>43406</v>
          </cell>
          <cell r="G3832">
            <v>43524</v>
          </cell>
          <cell r="H3832">
            <v>9459.4179196789173</v>
          </cell>
          <cell r="I3832">
            <v>24028.400000000001</v>
          </cell>
        </row>
        <row r="3833">
          <cell r="C3833" t="str">
            <v>Homeowners</v>
          </cell>
          <cell r="E3833">
            <v>43218</v>
          </cell>
          <cell r="F3833">
            <v>43352</v>
          </cell>
          <cell r="G3833">
            <v>43551</v>
          </cell>
          <cell r="H3833">
            <v>7731.4005806123532</v>
          </cell>
          <cell r="I3833">
            <v>18961.34</v>
          </cell>
        </row>
        <row r="3834">
          <cell r="C3834" t="str">
            <v>Homeowners</v>
          </cell>
          <cell r="E3834">
            <v>43200</v>
          </cell>
          <cell r="F3834">
            <v>43282</v>
          </cell>
          <cell r="G3834">
            <v>43932</v>
          </cell>
          <cell r="H3834">
            <v>7994.5623262207228</v>
          </cell>
          <cell r="I3834">
            <v>0</v>
          </cell>
        </row>
        <row r="3835">
          <cell r="C3835" t="str">
            <v>Homeowners</v>
          </cell>
          <cell r="E3835">
            <v>43192</v>
          </cell>
          <cell r="F3835">
            <v>43324</v>
          </cell>
          <cell r="G3835">
            <v>43903</v>
          </cell>
          <cell r="H3835">
            <v>4081.1021687629814</v>
          </cell>
          <cell r="I3835">
            <v>10813.95</v>
          </cell>
        </row>
        <row r="3836">
          <cell r="C3836" t="str">
            <v>Homeowners</v>
          </cell>
          <cell r="E3836">
            <v>43214</v>
          </cell>
          <cell r="F3836">
            <v>43276</v>
          </cell>
          <cell r="G3836">
            <v>43966</v>
          </cell>
          <cell r="H3836">
            <v>2311.584746789581</v>
          </cell>
          <cell r="I3836">
            <v>6888.47</v>
          </cell>
        </row>
        <row r="3837">
          <cell r="C3837" t="str">
            <v>Homeowners</v>
          </cell>
          <cell r="E3837">
            <v>43212</v>
          </cell>
          <cell r="F3837">
            <v>43215</v>
          </cell>
          <cell r="G3837">
            <v>43227</v>
          </cell>
          <cell r="H3837">
            <v>11365.26811731385</v>
          </cell>
          <cell r="I3837">
            <v>22730.54</v>
          </cell>
        </row>
        <row r="3838">
          <cell r="C3838" t="str">
            <v>Homeowners</v>
          </cell>
          <cell r="E3838">
            <v>43195</v>
          </cell>
          <cell r="F3838">
            <v>43260</v>
          </cell>
          <cell r="G3838">
            <v>43312</v>
          </cell>
          <cell r="H3838">
            <v>3421.6915997691199</v>
          </cell>
          <cell r="I3838">
            <v>6843.38</v>
          </cell>
        </row>
        <row r="3839">
          <cell r="C3839" t="str">
            <v>Homeowners</v>
          </cell>
          <cell r="E3839">
            <v>43191</v>
          </cell>
          <cell r="F3839">
            <v>43252</v>
          </cell>
          <cell r="G3839">
            <v>43609</v>
          </cell>
          <cell r="H3839">
            <v>31646.787450483465</v>
          </cell>
          <cell r="I3839">
            <v>89237.35</v>
          </cell>
        </row>
        <row r="3840">
          <cell r="C3840" t="str">
            <v>Homeowners</v>
          </cell>
          <cell r="E3840">
            <v>43199</v>
          </cell>
          <cell r="F3840">
            <v>43605</v>
          </cell>
          <cell r="G3840" t="str">
            <v>NA</v>
          </cell>
          <cell r="H3840">
            <v>32426.088493755426</v>
          </cell>
          <cell r="I3840" t="str">
            <v>NA</v>
          </cell>
        </row>
        <row r="3841">
          <cell r="C3841" t="str">
            <v>Homeowners</v>
          </cell>
          <cell r="E3841">
            <v>43198</v>
          </cell>
          <cell r="F3841">
            <v>43381</v>
          </cell>
          <cell r="G3841">
            <v>43477</v>
          </cell>
          <cell r="H3841">
            <v>6136.6000362489594</v>
          </cell>
          <cell r="I3841">
            <v>16262.52</v>
          </cell>
        </row>
        <row r="3842">
          <cell r="C3842" t="str">
            <v>Homeowners</v>
          </cell>
          <cell r="E3842">
            <v>43201</v>
          </cell>
          <cell r="F3842">
            <v>43332</v>
          </cell>
          <cell r="G3842">
            <v>44187</v>
          </cell>
          <cell r="H3842">
            <v>36569.843941233827</v>
          </cell>
          <cell r="I3842">
            <v>112901.21</v>
          </cell>
        </row>
        <row r="3843">
          <cell r="C3843" t="str">
            <v>Homeowners</v>
          </cell>
          <cell r="E3843">
            <v>43201</v>
          </cell>
          <cell r="F3843">
            <v>43578</v>
          </cell>
          <cell r="G3843" t="str">
            <v>NA</v>
          </cell>
          <cell r="H3843">
            <v>15834.280784867824</v>
          </cell>
          <cell r="I3843" t="str">
            <v>NA</v>
          </cell>
        </row>
        <row r="3844">
          <cell r="C3844" t="str">
            <v>Homeowners</v>
          </cell>
          <cell r="E3844">
            <v>43211</v>
          </cell>
          <cell r="F3844">
            <v>43348</v>
          </cell>
          <cell r="G3844" t="str">
            <v>NA</v>
          </cell>
          <cell r="H3844">
            <v>48387.331721805094</v>
          </cell>
          <cell r="I3844" t="str">
            <v>NA</v>
          </cell>
        </row>
        <row r="3845">
          <cell r="C3845" t="str">
            <v>Homeowners</v>
          </cell>
          <cell r="E3845">
            <v>43193</v>
          </cell>
          <cell r="F3845">
            <v>43362</v>
          </cell>
          <cell r="G3845">
            <v>43887</v>
          </cell>
          <cell r="H3845">
            <v>22430.865041899382</v>
          </cell>
          <cell r="I3845">
            <v>60452.35</v>
          </cell>
        </row>
        <row r="3846">
          <cell r="C3846" t="str">
            <v>Homeowners</v>
          </cell>
          <cell r="E3846">
            <v>43207</v>
          </cell>
          <cell r="F3846">
            <v>43573</v>
          </cell>
          <cell r="G3846">
            <v>43811</v>
          </cell>
          <cell r="H3846">
            <v>35775.585812836114</v>
          </cell>
          <cell r="I3846">
            <v>92539.69</v>
          </cell>
        </row>
        <row r="3847">
          <cell r="C3847" t="str">
            <v>Homeowners</v>
          </cell>
          <cell r="E3847">
            <v>43210</v>
          </cell>
          <cell r="F3847">
            <v>43470</v>
          </cell>
          <cell r="G3847">
            <v>43560</v>
          </cell>
          <cell r="H3847">
            <v>56962.443142555458</v>
          </cell>
          <cell r="I3847">
            <v>143117.09</v>
          </cell>
        </row>
        <row r="3848">
          <cell r="C3848" t="str">
            <v>Homeowners</v>
          </cell>
          <cell r="E3848">
            <v>43218</v>
          </cell>
          <cell r="F3848">
            <v>43312</v>
          </cell>
          <cell r="G3848">
            <v>44139</v>
          </cell>
          <cell r="H3848">
            <v>26257.447441469885</v>
          </cell>
          <cell r="I3848">
            <v>66147.47</v>
          </cell>
        </row>
        <row r="3849">
          <cell r="C3849" t="str">
            <v>Homeowners</v>
          </cell>
          <cell r="E3849">
            <v>43195</v>
          </cell>
          <cell r="F3849">
            <v>43316</v>
          </cell>
          <cell r="G3849" t="str">
            <v>NA</v>
          </cell>
          <cell r="H3849">
            <v>42016.047233845056</v>
          </cell>
          <cell r="I3849" t="str">
            <v>NA</v>
          </cell>
        </row>
        <row r="3850">
          <cell r="C3850" t="str">
            <v>Homeowners</v>
          </cell>
          <cell r="E3850">
            <v>43241</v>
          </cell>
          <cell r="F3850">
            <v>43448</v>
          </cell>
          <cell r="G3850" t="str">
            <v>NA</v>
          </cell>
          <cell r="H3850">
            <v>44486.658045571057</v>
          </cell>
          <cell r="I3850" t="str">
            <v>NA</v>
          </cell>
        </row>
        <row r="3851">
          <cell r="C3851" t="str">
            <v>Homeowners</v>
          </cell>
          <cell r="E3851">
            <v>43232</v>
          </cell>
          <cell r="F3851">
            <v>43260</v>
          </cell>
          <cell r="G3851">
            <v>43547</v>
          </cell>
          <cell r="H3851">
            <v>9419.0691278035811</v>
          </cell>
          <cell r="I3851">
            <v>26811</v>
          </cell>
        </row>
        <row r="3852">
          <cell r="C3852" t="str">
            <v>Homeowners</v>
          </cell>
          <cell r="E3852">
            <v>43234</v>
          </cell>
          <cell r="F3852">
            <v>43399</v>
          </cell>
          <cell r="G3852">
            <v>43992</v>
          </cell>
          <cell r="H3852">
            <v>41073.792783370765</v>
          </cell>
          <cell r="I3852">
            <v>110295.84</v>
          </cell>
        </row>
        <row r="3853">
          <cell r="C3853" t="str">
            <v>Homeowners</v>
          </cell>
          <cell r="E3853">
            <v>43247</v>
          </cell>
          <cell r="F3853">
            <v>43469</v>
          </cell>
          <cell r="G3853">
            <v>43574</v>
          </cell>
          <cell r="H3853">
            <v>26553.504092086507</v>
          </cell>
          <cell r="I3853">
            <v>67631.39</v>
          </cell>
        </row>
        <row r="3854">
          <cell r="C3854" t="str">
            <v>Homeowners</v>
          </cell>
          <cell r="E3854">
            <v>43248</v>
          </cell>
          <cell r="F3854">
            <v>43387</v>
          </cell>
          <cell r="G3854">
            <v>43666</v>
          </cell>
          <cell r="H3854">
            <v>8389.3436574630523</v>
          </cell>
          <cell r="I3854">
            <v>0</v>
          </cell>
        </row>
        <row r="3855">
          <cell r="C3855" t="str">
            <v>Homeowners</v>
          </cell>
          <cell r="E3855">
            <v>43223</v>
          </cell>
          <cell r="F3855">
            <v>43256</v>
          </cell>
          <cell r="G3855">
            <v>43282</v>
          </cell>
          <cell r="H3855">
            <v>31085.937369716401</v>
          </cell>
          <cell r="I3855">
            <v>62171.87</v>
          </cell>
        </row>
        <row r="3856">
          <cell r="C3856" t="str">
            <v>Homeowners</v>
          </cell>
          <cell r="E3856">
            <v>43226</v>
          </cell>
          <cell r="F3856">
            <v>43550</v>
          </cell>
          <cell r="G3856">
            <v>44178</v>
          </cell>
          <cell r="H3856">
            <v>46523.918662656535</v>
          </cell>
          <cell r="I3856">
            <v>123500.96</v>
          </cell>
        </row>
        <row r="3857">
          <cell r="C3857" t="str">
            <v>Homeowners</v>
          </cell>
          <cell r="E3857">
            <v>43222</v>
          </cell>
          <cell r="F3857">
            <v>43275</v>
          </cell>
          <cell r="G3857">
            <v>43382</v>
          </cell>
          <cell r="H3857">
            <v>10395.52615900505</v>
          </cell>
          <cell r="I3857">
            <v>20791.05</v>
          </cell>
        </row>
        <row r="3858">
          <cell r="C3858" t="str">
            <v>Homeowners</v>
          </cell>
          <cell r="E3858">
            <v>43250</v>
          </cell>
          <cell r="F3858">
            <v>43259</v>
          </cell>
          <cell r="G3858">
            <v>43733</v>
          </cell>
          <cell r="H3858">
            <v>10686.5761692618</v>
          </cell>
          <cell r="I3858">
            <v>25918.02</v>
          </cell>
        </row>
        <row r="3859">
          <cell r="C3859" t="str">
            <v>Homeowners</v>
          </cell>
          <cell r="E3859">
            <v>43231</v>
          </cell>
          <cell r="F3859">
            <v>43234</v>
          </cell>
          <cell r="G3859">
            <v>43310</v>
          </cell>
          <cell r="H3859">
            <v>89777.863135642998</v>
          </cell>
          <cell r="I3859">
            <v>179555.73</v>
          </cell>
        </row>
        <row r="3860">
          <cell r="C3860" t="str">
            <v>Homeowners</v>
          </cell>
          <cell r="E3860">
            <v>43228</v>
          </cell>
          <cell r="F3860">
            <v>43473</v>
          </cell>
          <cell r="G3860">
            <v>43941</v>
          </cell>
          <cell r="H3860">
            <v>4868.9194041278597</v>
          </cell>
          <cell r="I3860">
            <v>13718.23</v>
          </cell>
        </row>
        <row r="3861">
          <cell r="C3861" t="str">
            <v>Homeowners</v>
          </cell>
          <cell r="E3861">
            <v>43250</v>
          </cell>
          <cell r="F3861">
            <v>43743</v>
          </cell>
          <cell r="G3861" t="str">
            <v>NA</v>
          </cell>
          <cell r="H3861">
            <v>16992.644391629572</v>
          </cell>
          <cell r="I3861" t="str">
            <v>NA</v>
          </cell>
        </row>
        <row r="3862">
          <cell r="C3862" t="str">
            <v>Homeowners</v>
          </cell>
          <cell r="E3862">
            <v>43241</v>
          </cell>
          <cell r="F3862">
            <v>43562</v>
          </cell>
          <cell r="G3862" t="str">
            <v>NA</v>
          </cell>
          <cell r="H3862">
            <v>15139.259706610927</v>
          </cell>
          <cell r="I3862" t="str">
            <v>NA</v>
          </cell>
        </row>
        <row r="3863">
          <cell r="C3863" t="str">
            <v>Homeowners</v>
          </cell>
          <cell r="E3863">
            <v>43245</v>
          </cell>
          <cell r="F3863">
            <v>43484</v>
          </cell>
          <cell r="G3863">
            <v>43512</v>
          </cell>
          <cell r="H3863">
            <v>22457.267657344339</v>
          </cell>
          <cell r="I3863">
            <v>57984.6</v>
          </cell>
        </row>
        <row r="3864">
          <cell r="C3864" t="str">
            <v>Homeowners</v>
          </cell>
          <cell r="E3864">
            <v>43247</v>
          </cell>
          <cell r="F3864">
            <v>43422</v>
          </cell>
          <cell r="G3864">
            <v>43904</v>
          </cell>
          <cell r="H3864">
            <v>6252.3895851797142</v>
          </cell>
          <cell r="I3864">
            <v>19032.23</v>
          </cell>
        </row>
        <row r="3865">
          <cell r="C3865" t="str">
            <v>Homeowners</v>
          </cell>
          <cell r="E3865">
            <v>43227</v>
          </cell>
          <cell r="F3865">
            <v>43399</v>
          </cell>
          <cell r="G3865">
            <v>43403</v>
          </cell>
          <cell r="H3865">
            <v>53378.015787531003</v>
          </cell>
          <cell r="I3865">
            <v>106756.03</v>
          </cell>
        </row>
        <row r="3866">
          <cell r="C3866" t="str">
            <v>Homeowners</v>
          </cell>
          <cell r="E3866">
            <v>43242</v>
          </cell>
          <cell r="F3866">
            <v>43283</v>
          </cell>
          <cell r="G3866">
            <v>43900</v>
          </cell>
          <cell r="H3866">
            <v>28871.723293941308</v>
          </cell>
          <cell r="I3866">
            <v>77595.3</v>
          </cell>
        </row>
        <row r="3867">
          <cell r="C3867" t="str">
            <v>Homeowners</v>
          </cell>
          <cell r="E3867">
            <v>43235</v>
          </cell>
          <cell r="F3867">
            <v>43866</v>
          </cell>
          <cell r="G3867" t="str">
            <v>NA</v>
          </cell>
          <cell r="H3867">
            <v>68027.834082671412</v>
          </cell>
          <cell r="I3867" t="str">
            <v>NA</v>
          </cell>
        </row>
        <row r="3868">
          <cell r="C3868" t="str">
            <v>Homeowners</v>
          </cell>
          <cell r="E3868">
            <v>43236</v>
          </cell>
          <cell r="F3868">
            <v>43696</v>
          </cell>
          <cell r="G3868">
            <v>44164</v>
          </cell>
          <cell r="H3868">
            <v>26966.988980169423</v>
          </cell>
          <cell r="I3868">
            <v>69895.710000000006</v>
          </cell>
        </row>
        <row r="3869">
          <cell r="C3869" t="str">
            <v>Homeowners</v>
          </cell>
          <cell r="E3869">
            <v>43231</v>
          </cell>
          <cell r="F3869">
            <v>43745</v>
          </cell>
          <cell r="G3869" t="str">
            <v>NA</v>
          </cell>
          <cell r="H3869">
            <v>10658.432488813007</v>
          </cell>
          <cell r="I3869" t="str">
            <v>NA</v>
          </cell>
        </row>
        <row r="3870">
          <cell r="C3870" t="str">
            <v>Homeowners</v>
          </cell>
          <cell r="E3870">
            <v>43243</v>
          </cell>
          <cell r="F3870">
            <v>43428</v>
          </cell>
          <cell r="G3870">
            <v>44002</v>
          </cell>
          <cell r="H3870">
            <v>14535.505120662627</v>
          </cell>
          <cell r="I3870">
            <v>0</v>
          </cell>
        </row>
        <row r="3871">
          <cell r="C3871" t="str">
            <v>Homeowners</v>
          </cell>
          <cell r="E3871">
            <v>43225</v>
          </cell>
          <cell r="F3871">
            <v>43315</v>
          </cell>
          <cell r="G3871" t="str">
            <v>NA</v>
          </cell>
          <cell r="H3871">
            <v>21977.018045268513</v>
          </cell>
          <cell r="I3871" t="str">
            <v>NA</v>
          </cell>
        </row>
        <row r="3872">
          <cell r="C3872" t="str">
            <v>Homeowners</v>
          </cell>
          <cell r="E3872">
            <v>43246</v>
          </cell>
          <cell r="F3872">
            <v>43254</v>
          </cell>
          <cell r="G3872">
            <v>43531</v>
          </cell>
          <cell r="H3872">
            <v>5819.8590569793287</v>
          </cell>
          <cell r="I3872">
            <v>14616.89</v>
          </cell>
        </row>
        <row r="3873">
          <cell r="C3873" t="str">
            <v>Homeowners</v>
          </cell>
          <cell r="E3873">
            <v>43243</v>
          </cell>
          <cell r="F3873">
            <v>43432</v>
          </cell>
          <cell r="G3873">
            <v>44118</v>
          </cell>
          <cell r="H3873">
            <v>19961.52174861528</v>
          </cell>
          <cell r="I3873">
            <v>56130.91</v>
          </cell>
        </row>
        <row r="3874">
          <cell r="C3874" t="str">
            <v>Homeowners</v>
          </cell>
          <cell r="E3874">
            <v>43229</v>
          </cell>
          <cell r="F3874">
            <v>43340</v>
          </cell>
          <cell r="G3874">
            <v>43756</v>
          </cell>
          <cell r="H3874">
            <v>8982.548794781309</v>
          </cell>
          <cell r="I3874">
            <v>23120.93</v>
          </cell>
        </row>
        <row r="3875">
          <cell r="C3875" t="str">
            <v>Homeowners</v>
          </cell>
          <cell r="E3875">
            <v>43230</v>
          </cell>
          <cell r="F3875">
            <v>43368</v>
          </cell>
          <cell r="G3875">
            <v>43701</v>
          </cell>
          <cell r="H3875">
            <v>129466.15021929405</v>
          </cell>
          <cell r="I3875">
            <v>342601.22</v>
          </cell>
        </row>
        <row r="3876">
          <cell r="C3876" t="str">
            <v>Homeowners</v>
          </cell>
          <cell r="E3876">
            <v>43244</v>
          </cell>
          <cell r="F3876">
            <v>43267</v>
          </cell>
          <cell r="G3876">
            <v>43644</v>
          </cell>
          <cell r="H3876">
            <v>18117.729490837119</v>
          </cell>
          <cell r="I3876">
            <v>53627.73</v>
          </cell>
        </row>
        <row r="3877">
          <cell r="C3877" t="str">
            <v>Homeowners</v>
          </cell>
          <cell r="E3877">
            <v>43222</v>
          </cell>
          <cell r="F3877">
            <v>43230</v>
          </cell>
          <cell r="G3877">
            <v>43769</v>
          </cell>
          <cell r="H3877">
            <v>31548.978979122978</v>
          </cell>
          <cell r="I3877">
            <v>0</v>
          </cell>
        </row>
        <row r="3878">
          <cell r="C3878" t="str">
            <v>Homeowners</v>
          </cell>
          <cell r="E3878">
            <v>43227</v>
          </cell>
          <cell r="F3878">
            <v>43261</v>
          </cell>
          <cell r="G3878">
            <v>43487</v>
          </cell>
          <cell r="H3878">
            <v>4102.9363606623956</v>
          </cell>
          <cell r="I3878">
            <v>10135.66</v>
          </cell>
        </row>
        <row r="3879">
          <cell r="C3879" t="str">
            <v>Homeowners</v>
          </cell>
          <cell r="E3879">
            <v>43236</v>
          </cell>
          <cell r="F3879">
            <v>43359</v>
          </cell>
          <cell r="G3879">
            <v>43717</v>
          </cell>
          <cell r="H3879">
            <v>3288.1132665866112</v>
          </cell>
          <cell r="I3879">
            <v>8584.57</v>
          </cell>
        </row>
        <row r="3880">
          <cell r="C3880" t="str">
            <v>Homeowners</v>
          </cell>
          <cell r="E3880">
            <v>43247</v>
          </cell>
          <cell r="F3880">
            <v>43294</v>
          </cell>
          <cell r="G3880">
            <v>43702</v>
          </cell>
          <cell r="H3880">
            <v>7739.0342790865716</v>
          </cell>
          <cell r="I3880">
            <v>21250.01</v>
          </cell>
        </row>
        <row r="3881">
          <cell r="C3881" t="str">
            <v>Homeowners</v>
          </cell>
          <cell r="E3881">
            <v>43242</v>
          </cell>
          <cell r="F3881">
            <v>43746</v>
          </cell>
          <cell r="G3881" t="str">
            <v>NA</v>
          </cell>
          <cell r="H3881">
            <v>31004.174630173304</v>
          </cell>
          <cell r="I3881" t="str">
            <v>NA</v>
          </cell>
        </row>
        <row r="3882">
          <cell r="C3882" t="str">
            <v>Homeowners</v>
          </cell>
          <cell r="E3882">
            <v>43240</v>
          </cell>
          <cell r="F3882">
            <v>43478</v>
          </cell>
          <cell r="G3882">
            <v>43540</v>
          </cell>
          <cell r="H3882">
            <v>64126.094524500302</v>
          </cell>
          <cell r="I3882">
            <v>167792.07</v>
          </cell>
        </row>
        <row r="3883">
          <cell r="C3883" t="str">
            <v>Homeowners</v>
          </cell>
          <cell r="E3883">
            <v>43222</v>
          </cell>
          <cell r="F3883">
            <v>43305</v>
          </cell>
          <cell r="G3883">
            <v>43571</v>
          </cell>
          <cell r="H3883">
            <v>6969.8550411494971</v>
          </cell>
          <cell r="I3883">
            <v>16323.35</v>
          </cell>
        </row>
        <row r="3884">
          <cell r="C3884" t="str">
            <v>Homeowners</v>
          </cell>
          <cell r="E3884">
            <v>43232</v>
          </cell>
          <cell r="F3884">
            <v>43741</v>
          </cell>
          <cell r="G3884">
            <v>43984</v>
          </cell>
          <cell r="H3884">
            <v>72763.33429640437</v>
          </cell>
          <cell r="I3884">
            <v>0</v>
          </cell>
        </row>
        <row r="3885">
          <cell r="C3885" t="str">
            <v>Homeowners</v>
          </cell>
          <cell r="E3885">
            <v>43235</v>
          </cell>
          <cell r="F3885">
            <v>43265</v>
          </cell>
          <cell r="G3885">
            <v>43847</v>
          </cell>
          <cell r="H3885">
            <v>10409.23102653734</v>
          </cell>
          <cell r="I3885">
            <v>27745.22</v>
          </cell>
        </row>
        <row r="3886">
          <cell r="C3886" t="str">
            <v>Homeowners</v>
          </cell>
          <cell r="E3886">
            <v>43230</v>
          </cell>
          <cell r="F3886">
            <v>43345</v>
          </cell>
          <cell r="G3886">
            <v>43455</v>
          </cell>
          <cell r="H3886">
            <v>19981.98369609295</v>
          </cell>
          <cell r="I3886">
            <v>39963.97</v>
          </cell>
        </row>
        <row r="3887">
          <cell r="C3887" t="str">
            <v>Homeowners</v>
          </cell>
          <cell r="E3887">
            <v>43243</v>
          </cell>
          <cell r="F3887">
            <v>43364</v>
          </cell>
          <cell r="G3887">
            <v>44185</v>
          </cell>
          <cell r="H3887">
            <v>9941.9118487887972</v>
          </cell>
          <cell r="I3887">
            <v>27681.99</v>
          </cell>
        </row>
        <row r="3888">
          <cell r="C3888" t="str">
            <v>Homeowners</v>
          </cell>
          <cell r="E3888">
            <v>43224</v>
          </cell>
          <cell r="F3888">
            <v>43474</v>
          </cell>
          <cell r="G3888">
            <v>43683</v>
          </cell>
          <cell r="H3888">
            <v>19304.438671675376</v>
          </cell>
          <cell r="I3888">
            <v>54727.7</v>
          </cell>
        </row>
        <row r="3889">
          <cell r="C3889" t="str">
            <v>Homeowners</v>
          </cell>
          <cell r="E3889">
            <v>43235</v>
          </cell>
          <cell r="F3889">
            <v>43249</v>
          </cell>
          <cell r="G3889" t="str">
            <v>NA</v>
          </cell>
          <cell r="H3889">
            <v>7390.6620433491726</v>
          </cell>
          <cell r="I3889" t="str">
            <v>NA</v>
          </cell>
        </row>
        <row r="3890">
          <cell r="C3890" t="str">
            <v>Homeowners</v>
          </cell>
          <cell r="E3890">
            <v>43234</v>
          </cell>
          <cell r="F3890">
            <v>43291</v>
          </cell>
          <cell r="G3890">
            <v>43354</v>
          </cell>
          <cell r="H3890">
            <v>16660.633964417149</v>
          </cell>
          <cell r="I3890">
            <v>33321.269999999997</v>
          </cell>
        </row>
        <row r="3891">
          <cell r="C3891" t="str">
            <v>Homeowners</v>
          </cell>
          <cell r="E3891">
            <v>43228</v>
          </cell>
          <cell r="F3891">
            <v>43650</v>
          </cell>
          <cell r="G3891">
            <v>44169</v>
          </cell>
          <cell r="H3891">
            <v>84882.48108746302</v>
          </cell>
          <cell r="I3891">
            <v>0</v>
          </cell>
        </row>
        <row r="3892">
          <cell r="C3892" t="str">
            <v>Homeowners</v>
          </cell>
          <cell r="E3892">
            <v>43235</v>
          </cell>
          <cell r="F3892">
            <v>43392</v>
          </cell>
          <cell r="G3892">
            <v>43575</v>
          </cell>
          <cell r="H3892">
            <v>13972.470674076714</v>
          </cell>
          <cell r="I3892">
            <v>38265.25</v>
          </cell>
        </row>
        <row r="3893">
          <cell r="C3893" t="str">
            <v>Homeowners</v>
          </cell>
          <cell r="E3893">
            <v>43241</v>
          </cell>
          <cell r="F3893">
            <v>43333</v>
          </cell>
          <cell r="G3893">
            <v>43419</v>
          </cell>
          <cell r="H3893">
            <v>2848.35710738745</v>
          </cell>
          <cell r="I3893">
            <v>5696.71</v>
          </cell>
        </row>
        <row r="3894">
          <cell r="C3894" t="str">
            <v>Homeowners</v>
          </cell>
          <cell r="E3894">
            <v>43227</v>
          </cell>
          <cell r="F3894">
            <v>43879</v>
          </cell>
          <cell r="G3894">
            <v>44019</v>
          </cell>
          <cell r="H3894">
            <v>3979.6200396847044</v>
          </cell>
          <cell r="I3894">
            <v>10595.73</v>
          </cell>
        </row>
        <row r="3895">
          <cell r="C3895" t="str">
            <v>Homeowners</v>
          </cell>
          <cell r="E3895">
            <v>43255</v>
          </cell>
          <cell r="F3895">
            <v>43307</v>
          </cell>
          <cell r="G3895">
            <v>43406</v>
          </cell>
          <cell r="H3895">
            <v>18506.992984550299</v>
          </cell>
          <cell r="I3895">
            <v>37013.99</v>
          </cell>
        </row>
        <row r="3896">
          <cell r="C3896" t="str">
            <v>Homeowners</v>
          </cell>
          <cell r="E3896">
            <v>43281</v>
          </cell>
          <cell r="F3896">
            <v>43427</v>
          </cell>
          <cell r="G3896">
            <v>43569</v>
          </cell>
          <cell r="H3896">
            <v>172.84671109522043</v>
          </cell>
          <cell r="I3896">
            <v>516.70000000000005</v>
          </cell>
        </row>
        <row r="3897">
          <cell r="C3897" t="str">
            <v>Homeowners</v>
          </cell>
          <cell r="E3897">
            <v>43267</v>
          </cell>
          <cell r="F3897">
            <v>43929</v>
          </cell>
          <cell r="G3897">
            <v>43990</v>
          </cell>
          <cell r="H3897">
            <v>52756.522140272369</v>
          </cell>
          <cell r="I3897">
            <v>142344.99</v>
          </cell>
        </row>
        <row r="3898">
          <cell r="C3898" t="str">
            <v>Homeowners</v>
          </cell>
          <cell r="E3898">
            <v>43266</v>
          </cell>
          <cell r="F3898">
            <v>43314</v>
          </cell>
          <cell r="G3898">
            <v>43446</v>
          </cell>
          <cell r="H3898">
            <v>18344.401723208</v>
          </cell>
          <cell r="I3898">
            <v>36688.800000000003</v>
          </cell>
        </row>
        <row r="3899">
          <cell r="C3899" t="str">
            <v>Homeowners</v>
          </cell>
          <cell r="E3899">
            <v>43274</v>
          </cell>
          <cell r="F3899">
            <v>43376</v>
          </cell>
          <cell r="G3899">
            <v>43503</v>
          </cell>
          <cell r="H3899">
            <v>30159.925099701642</v>
          </cell>
          <cell r="I3899">
            <v>80897.289999999994</v>
          </cell>
        </row>
        <row r="3900">
          <cell r="C3900" t="str">
            <v>Homeowners</v>
          </cell>
          <cell r="E3900">
            <v>43278</v>
          </cell>
          <cell r="F3900">
            <v>43460</v>
          </cell>
          <cell r="G3900">
            <v>44061</v>
          </cell>
          <cell r="H3900">
            <v>13895.217603265834</v>
          </cell>
          <cell r="I3900">
            <v>35557.29</v>
          </cell>
        </row>
        <row r="3901">
          <cell r="C3901" t="str">
            <v>Homeowners</v>
          </cell>
          <cell r="E3901">
            <v>43255</v>
          </cell>
          <cell r="F3901">
            <v>43304</v>
          </cell>
          <cell r="G3901" t="str">
            <v>NA</v>
          </cell>
          <cell r="H3901">
            <v>5135.5219558152157</v>
          </cell>
          <cell r="I3901" t="str">
            <v>NA</v>
          </cell>
        </row>
        <row r="3902">
          <cell r="C3902" t="str">
            <v>Homeowners</v>
          </cell>
          <cell r="E3902">
            <v>43267</v>
          </cell>
          <cell r="F3902">
            <v>43439</v>
          </cell>
          <cell r="G3902" t="str">
            <v>NA</v>
          </cell>
          <cell r="H3902">
            <v>10185.332444956515</v>
          </cell>
          <cell r="I3902" t="str">
            <v>NA</v>
          </cell>
        </row>
        <row r="3903">
          <cell r="C3903" t="str">
            <v>Homeowners</v>
          </cell>
          <cell r="E3903">
            <v>43275</v>
          </cell>
          <cell r="F3903">
            <v>43387</v>
          </cell>
          <cell r="G3903">
            <v>43461</v>
          </cell>
          <cell r="H3903">
            <v>27419.953921722848</v>
          </cell>
          <cell r="I3903">
            <v>54839.91</v>
          </cell>
        </row>
        <row r="3904">
          <cell r="C3904" t="str">
            <v>Homeowners</v>
          </cell>
          <cell r="E3904">
            <v>43264</v>
          </cell>
          <cell r="F3904">
            <v>43411</v>
          </cell>
          <cell r="G3904">
            <v>43573</v>
          </cell>
          <cell r="H3904">
            <v>17830.978716503963</v>
          </cell>
          <cell r="I3904">
            <v>42817.74</v>
          </cell>
        </row>
        <row r="3905">
          <cell r="C3905" t="str">
            <v>Homeowners</v>
          </cell>
          <cell r="E3905">
            <v>43268</v>
          </cell>
          <cell r="F3905">
            <v>43393</v>
          </cell>
          <cell r="G3905">
            <v>43633</v>
          </cell>
          <cell r="H3905">
            <v>10986.839716174021</v>
          </cell>
          <cell r="I3905">
            <v>26553.47</v>
          </cell>
        </row>
        <row r="3906">
          <cell r="C3906" t="str">
            <v>Homeowners</v>
          </cell>
          <cell r="E3906">
            <v>43268</v>
          </cell>
          <cell r="F3906">
            <v>43495</v>
          </cell>
          <cell r="G3906" t="str">
            <v>NA</v>
          </cell>
          <cell r="H3906">
            <v>12985.937845992032</v>
          </cell>
          <cell r="I3906" t="str">
            <v>NA</v>
          </cell>
        </row>
        <row r="3907">
          <cell r="C3907" t="str">
            <v>Homeowners</v>
          </cell>
          <cell r="E3907">
            <v>43261</v>
          </cell>
          <cell r="F3907">
            <v>43436</v>
          </cell>
          <cell r="G3907">
            <v>44003</v>
          </cell>
          <cell r="H3907">
            <v>117852.67087447885</v>
          </cell>
          <cell r="I3907">
            <v>0</v>
          </cell>
        </row>
        <row r="3908">
          <cell r="C3908" t="str">
            <v>Homeowners</v>
          </cell>
          <cell r="E3908">
            <v>43277</v>
          </cell>
          <cell r="F3908">
            <v>43703</v>
          </cell>
          <cell r="G3908">
            <v>44188</v>
          </cell>
          <cell r="H3908">
            <v>8225.5632655009776</v>
          </cell>
          <cell r="I3908">
            <v>24840.14</v>
          </cell>
        </row>
        <row r="3909">
          <cell r="C3909" t="str">
            <v>Homeowners</v>
          </cell>
          <cell r="E3909">
            <v>43278</v>
          </cell>
          <cell r="F3909">
            <v>43744</v>
          </cell>
          <cell r="G3909">
            <v>44193</v>
          </cell>
          <cell r="H3909">
            <v>30036.170830570954</v>
          </cell>
          <cell r="I3909">
            <v>78048.91</v>
          </cell>
        </row>
        <row r="3910">
          <cell r="C3910" t="str">
            <v>Homeowners</v>
          </cell>
          <cell r="E3910">
            <v>43267</v>
          </cell>
          <cell r="F3910">
            <v>43331</v>
          </cell>
          <cell r="G3910">
            <v>43449</v>
          </cell>
          <cell r="H3910">
            <v>4445.4157322077399</v>
          </cell>
          <cell r="I3910">
            <v>8890.83</v>
          </cell>
        </row>
        <row r="3911">
          <cell r="C3911" t="str">
            <v>Homeowners</v>
          </cell>
          <cell r="E3911">
            <v>43260</v>
          </cell>
          <cell r="F3911">
            <v>43502</v>
          </cell>
          <cell r="G3911" t="str">
            <v>NA</v>
          </cell>
          <cell r="H3911">
            <v>515.74126633495928</v>
          </cell>
          <cell r="I3911" t="str">
            <v>NA</v>
          </cell>
        </row>
        <row r="3912">
          <cell r="C3912" t="str">
            <v>Homeowners</v>
          </cell>
          <cell r="E3912">
            <v>43278</v>
          </cell>
          <cell r="F3912">
            <v>43417</v>
          </cell>
          <cell r="G3912">
            <v>43510</v>
          </cell>
          <cell r="H3912">
            <v>1662.157490775347</v>
          </cell>
          <cell r="I3912">
            <v>3970.01</v>
          </cell>
        </row>
        <row r="3913">
          <cell r="C3913" t="str">
            <v>Homeowners</v>
          </cell>
          <cell r="E3913">
            <v>43261</v>
          </cell>
          <cell r="F3913">
            <v>43341</v>
          </cell>
          <cell r="G3913">
            <v>44159</v>
          </cell>
          <cell r="H3913">
            <v>26985.338047036035</v>
          </cell>
          <cell r="I3913">
            <v>77722.710000000006</v>
          </cell>
        </row>
        <row r="3914">
          <cell r="C3914" t="str">
            <v>Homeowners</v>
          </cell>
          <cell r="E3914">
            <v>43269</v>
          </cell>
          <cell r="F3914">
            <v>43696</v>
          </cell>
          <cell r="G3914">
            <v>44166</v>
          </cell>
          <cell r="H3914">
            <v>5682.5024369677267</v>
          </cell>
          <cell r="I3914">
            <v>0</v>
          </cell>
        </row>
        <row r="3915">
          <cell r="C3915" t="str">
            <v>Homeowners</v>
          </cell>
          <cell r="E3915">
            <v>43269</v>
          </cell>
          <cell r="F3915">
            <v>43913</v>
          </cell>
          <cell r="G3915">
            <v>44087</v>
          </cell>
          <cell r="H3915">
            <v>24477.570282840275</v>
          </cell>
          <cell r="I3915">
            <v>63155.58</v>
          </cell>
        </row>
        <row r="3916">
          <cell r="C3916" t="str">
            <v>Homeowners</v>
          </cell>
          <cell r="E3916">
            <v>43258</v>
          </cell>
          <cell r="F3916">
            <v>43266</v>
          </cell>
          <cell r="G3916">
            <v>43311</v>
          </cell>
          <cell r="H3916">
            <v>4042.8830656006949</v>
          </cell>
          <cell r="I3916">
            <v>8085.77</v>
          </cell>
        </row>
        <row r="3917">
          <cell r="C3917" t="str">
            <v>Homeowners</v>
          </cell>
          <cell r="E3917">
            <v>43273</v>
          </cell>
          <cell r="F3917">
            <v>43494</v>
          </cell>
          <cell r="G3917">
            <v>44121</v>
          </cell>
          <cell r="H3917">
            <v>60206.518148833638</v>
          </cell>
          <cell r="I3917">
            <v>0</v>
          </cell>
        </row>
        <row r="3918">
          <cell r="C3918" t="str">
            <v>Homeowners</v>
          </cell>
          <cell r="E3918">
            <v>43280</v>
          </cell>
          <cell r="F3918">
            <v>43782</v>
          </cell>
          <cell r="G3918" t="str">
            <v>NA</v>
          </cell>
          <cell r="H3918">
            <v>41017.534086489519</v>
          </cell>
          <cell r="I3918" t="str">
            <v>NA</v>
          </cell>
        </row>
        <row r="3919">
          <cell r="C3919" t="str">
            <v>Homeowners</v>
          </cell>
          <cell r="E3919">
            <v>43270</v>
          </cell>
          <cell r="F3919">
            <v>43333</v>
          </cell>
          <cell r="G3919">
            <v>43337</v>
          </cell>
          <cell r="H3919">
            <v>2457.8706557315099</v>
          </cell>
          <cell r="I3919">
            <v>4915.74</v>
          </cell>
        </row>
        <row r="3920">
          <cell r="C3920" t="str">
            <v>Homeowners</v>
          </cell>
          <cell r="E3920">
            <v>43275</v>
          </cell>
          <cell r="F3920">
            <v>43787</v>
          </cell>
          <cell r="G3920">
            <v>43987</v>
          </cell>
          <cell r="H3920">
            <v>5257.961399616881</v>
          </cell>
          <cell r="I3920">
            <v>14039.43</v>
          </cell>
        </row>
        <row r="3921">
          <cell r="C3921" t="str">
            <v>Homeowners</v>
          </cell>
          <cell r="E3921">
            <v>43276</v>
          </cell>
          <cell r="F3921">
            <v>43655</v>
          </cell>
          <cell r="G3921" t="str">
            <v>NA</v>
          </cell>
          <cell r="H3921">
            <v>9888.0986221128805</v>
          </cell>
          <cell r="I3921" t="str">
            <v>NA</v>
          </cell>
        </row>
        <row r="3922">
          <cell r="C3922" t="str">
            <v>Homeowners</v>
          </cell>
          <cell r="E3922">
            <v>43272</v>
          </cell>
          <cell r="F3922">
            <v>43427</v>
          </cell>
          <cell r="G3922">
            <v>44118</v>
          </cell>
          <cell r="H3922">
            <v>76933.524046649371</v>
          </cell>
          <cell r="I3922">
            <v>204916.46</v>
          </cell>
        </row>
        <row r="3923">
          <cell r="C3923" t="str">
            <v>Homeowners</v>
          </cell>
          <cell r="E3923">
            <v>43255</v>
          </cell>
          <cell r="F3923">
            <v>43836</v>
          </cell>
          <cell r="G3923">
            <v>43890</v>
          </cell>
          <cell r="H3923">
            <v>3148.3227607122917</v>
          </cell>
          <cell r="I3923">
            <v>0</v>
          </cell>
        </row>
        <row r="3924">
          <cell r="C3924" t="str">
            <v>Homeowners</v>
          </cell>
          <cell r="E3924">
            <v>43273</v>
          </cell>
          <cell r="F3924">
            <v>43990</v>
          </cell>
          <cell r="G3924" t="str">
            <v>NA</v>
          </cell>
          <cell r="H3924">
            <v>80505.63360646501</v>
          </cell>
          <cell r="I3924" t="str">
            <v>NA</v>
          </cell>
        </row>
        <row r="3925">
          <cell r="C3925" t="str">
            <v>Homeowners</v>
          </cell>
          <cell r="E3925">
            <v>43274</v>
          </cell>
          <cell r="F3925">
            <v>43475</v>
          </cell>
          <cell r="G3925" t="str">
            <v>NA</v>
          </cell>
          <cell r="H3925">
            <v>2575.8469963037246</v>
          </cell>
          <cell r="I3925" t="str">
            <v>NA</v>
          </cell>
        </row>
        <row r="3926">
          <cell r="C3926" t="str">
            <v>Homeowners</v>
          </cell>
          <cell r="E3926">
            <v>43261</v>
          </cell>
          <cell r="F3926">
            <v>43582</v>
          </cell>
          <cell r="G3926">
            <v>43613</v>
          </cell>
          <cell r="H3926">
            <v>3042.5776781850691</v>
          </cell>
          <cell r="I3926">
            <v>7206.53</v>
          </cell>
        </row>
        <row r="3927">
          <cell r="C3927" t="str">
            <v>Homeowners</v>
          </cell>
          <cell r="E3927">
            <v>43265</v>
          </cell>
          <cell r="F3927">
            <v>43846</v>
          </cell>
          <cell r="G3927" t="str">
            <v>NA</v>
          </cell>
          <cell r="H3927">
            <v>20923.740023850369</v>
          </cell>
          <cell r="I3927" t="str">
            <v>NA</v>
          </cell>
        </row>
        <row r="3928">
          <cell r="C3928" t="str">
            <v>Homeowners</v>
          </cell>
          <cell r="E3928">
            <v>43266</v>
          </cell>
          <cell r="F3928">
            <v>43440</v>
          </cell>
          <cell r="G3928">
            <v>43456</v>
          </cell>
          <cell r="H3928">
            <v>161978.58151088949</v>
          </cell>
          <cell r="I3928">
            <v>323957.15999999997</v>
          </cell>
        </row>
        <row r="3929">
          <cell r="C3929" t="str">
            <v>Homeowners</v>
          </cell>
          <cell r="E3929">
            <v>43257</v>
          </cell>
          <cell r="F3929">
            <v>43621</v>
          </cell>
          <cell r="G3929" t="str">
            <v>NA</v>
          </cell>
          <cell r="H3929">
            <v>25233.659276570088</v>
          </cell>
          <cell r="I3929" t="str">
            <v>NA</v>
          </cell>
        </row>
        <row r="3930">
          <cell r="C3930" t="str">
            <v>Homeowners</v>
          </cell>
          <cell r="E3930">
            <v>43275</v>
          </cell>
          <cell r="F3930">
            <v>43428</v>
          </cell>
          <cell r="G3930">
            <v>43516</v>
          </cell>
          <cell r="H3930">
            <v>14857.828648387926</v>
          </cell>
          <cell r="I3930">
            <v>36585.29</v>
          </cell>
        </row>
        <row r="3931">
          <cell r="C3931" t="str">
            <v>Homeowners</v>
          </cell>
          <cell r="E3931">
            <v>43277</v>
          </cell>
          <cell r="F3931">
            <v>43292</v>
          </cell>
          <cell r="G3931">
            <v>43363</v>
          </cell>
          <cell r="H3931">
            <v>26983.182254222302</v>
          </cell>
          <cell r="I3931">
            <v>53966.36</v>
          </cell>
        </row>
        <row r="3932">
          <cell r="C3932" t="str">
            <v>Homeowners</v>
          </cell>
          <cell r="E3932">
            <v>43269</v>
          </cell>
          <cell r="F3932">
            <v>43533</v>
          </cell>
          <cell r="G3932">
            <v>43720</v>
          </cell>
          <cell r="H3932">
            <v>42608.539251699105</v>
          </cell>
          <cell r="I3932">
            <v>111179.94</v>
          </cell>
        </row>
        <row r="3933">
          <cell r="C3933" t="str">
            <v>Homeowners</v>
          </cell>
          <cell r="E3933">
            <v>43254</v>
          </cell>
          <cell r="F3933">
            <v>43372</v>
          </cell>
          <cell r="G3933" t="str">
            <v>NA</v>
          </cell>
          <cell r="H3933">
            <v>2575.2249049572579</v>
          </cell>
          <cell r="I3933" t="str">
            <v>NA</v>
          </cell>
        </row>
        <row r="3934">
          <cell r="C3934" t="str">
            <v>Homeowners</v>
          </cell>
          <cell r="E3934">
            <v>43271</v>
          </cell>
          <cell r="F3934">
            <v>43475</v>
          </cell>
          <cell r="G3934">
            <v>43959</v>
          </cell>
          <cell r="H3934">
            <v>38393.416270458896</v>
          </cell>
          <cell r="I3934">
            <v>0</v>
          </cell>
        </row>
        <row r="3935">
          <cell r="C3935" t="str">
            <v>Homeowners</v>
          </cell>
          <cell r="E3935">
            <v>43272</v>
          </cell>
          <cell r="F3935">
            <v>43301</v>
          </cell>
          <cell r="G3935">
            <v>43757</v>
          </cell>
          <cell r="H3935">
            <v>54501.762603570656</v>
          </cell>
          <cell r="I3935">
            <v>141750.69</v>
          </cell>
        </row>
        <row r="3936">
          <cell r="C3936" t="str">
            <v>Homeowners</v>
          </cell>
          <cell r="E3936">
            <v>43261</v>
          </cell>
          <cell r="F3936">
            <v>43274</v>
          </cell>
          <cell r="G3936">
            <v>43823</v>
          </cell>
          <cell r="H3936">
            <v>9324.7387237244038</v>
          </cell>
          <cell r="I3936">
            <v>0</v>
          </cell>
        </row>
        <row r="3937">
          <cell r="C3937" t="str">
            <v>Homeowners</v>
          </cell>
          <cell r="E3937">
            <v>43257</v>
          </cell>
          <cell r="F3937">
            <v>43513</v>
          </cell>
          <cell r="G3937">
            <v>43576</v>
          </cell>
          <cell r="H3937">
            <v>19219.632162001977</v>
          </cell>
          <cell r="I3937">
            <v>54653.13</v>
          </cell>
        </row>
        <row r="3938">
          <cell r="C3938" t="str">
            <v>Homeowners</v>
          </cell>
          <cell r="E3938">
            <v>43279</v>
          </cell>
          <cell r="F3938">
            <v>43390</v>
          </cell>
          <cell r="G3938">
            <v>43433</v>
          </cell>
          <cell r="H3938">
            <v>154634.94459139201</v>
          </cell>
          <cell r="I3938">
            <v>309269.89</v>
          </cell>
        </row>
        <row r="3939">
          <cell r="C3939" t="str">
            <v>Homeowners</v>
          </cell>
          <cell r="E3939">
            <v>43266</v>
          </cell>
          <cell r="F3939">
            <v>43389</v>
          </cell>
          <cell r="G3939">
            <v>43996</v>
          </cell>
          <cell r="H3939">
            <v>11693.018007797687</v>
          </cell>
          <cell r="I3939">
            <v>36187.65</v>
          </cell>
        </row>
        <row r="3940">
          <cell r="C3940" t="str">
            <v>Homeowners</v>
          </cell>
          <cell r="E3940">
            <v>43281</v>
          </cell>
          <cell r="F3940">
            <v>43284</v>
          </cell>
          <cell r="G3940">
            <v>43468</v>
          </cell>
          <cell r="H3940">
            <v>26948.913941235591</v>
          </cell>
          <cell r="I3940">
            <v>70850.19</v>
          </cell>
        </row>
        <row r="3941">
          <cell r="C3941" t="str">
            <v>Homeowners</v>
          </cell>
          <cell r="E3941">
            <v>43269</v>
          </cell>
          <cell r="F3941">
            <v>43384</v>
          </cell>
          <cell r="G3941" t="str">
            <v>NA</v>
          </cell>
          <cell r="H3941">
            <v>25884.909448746348</v>
          </cell>
          <cell r="I3941" t="str">
            <v>NA</v>
          </cell>
        </row>
        <row r="3942">
          <cell r="C3942" t="str">
            <v>Homeowners</v>
          </cell>
          <cell r="E3942">
            <v>43261</v>
          </cell>
          <cell r="F3942">
            <v>43338</v>
          </cell>
          <cell r="G3942" t="str">
            <v>NA</v>
          </cell>
          <cell r="H3942">
            <v>210.15760230618469</v>
          </cell>
          <cell r="I3942" t="str">
            <v>NA</v>
          </cell>
        </row>
        <row r="3943">
          <cell r="C3943" t="str">
            <v>Homeowners</v>
          </cell>
          <cell r="E3943">
            <v>43269</v>
          </cell>
          <cell r="F3943">
            <v>43357</v>
          </cell>
          <cell r="G3943">
            <v>43491</v>
          </cell>
          <cell r="H3943">
            <v>11716.567162874715</v>
          </cell>
          <cell r="I3943">
            <v>28471.14</v>
          </cell>
        </row>
        <row r="3944">
          <cell r="C3944" t="str">
            <v>Homeowners</v>
          </cell>
          <cell r="E3944">
            <v>43254</v>
          </cell>
          <cell r="F3944">
            <v>43466</v>
          </cell>
          <cell r="G3944">
            <v>43471</v>
          </cell>
          <cell r="H3944">
            <v>57273.829363705379</v>
          </cell>
          <cell r="I3944">
            <v>131805.67000000001</v>
          </cell>
        </row>
        <row r="3945">
          <cell r="C3945" t="str">
            <v>Homeowners</v>
          </cell>
          <cell r="E3945">
            <v>43262</v>
          </cell>
          <cell r="F3945">
            <v>43341</v>
          </cell>
          <cell r="G3945" t="str">
            <v>NA</v>
          </cell>
          <cell r="H3945">
            <v>4807.530295054562</v>
          </cell>
          <cell r="I3945" t="str">
            <v>NA</v>
          </cell>
        </row>
        <row r="3946">
          <cell r="C3946" t="str">
            <v>Homeowners</v>
          </cell>
          <cell r="E3946">
            <v>43291</v>
          </cell>
          <cell r="F3946">
            <v>43568</v>
          </cell>
          <cell r="G3946" t="str">
            <v>NA</v>
          </cell>
          <cell r="H3946">
            <v>13979.18307719443</v>
          </cell>
          <cell r="I3946" t="str">
            <v>NA</v>
          </cell>
        </row>
        <row r="3947">
          <cell r="C3947" t="str">
            <v>Homeowners</v>
          </cell>
          <cell r="E3947">
            <v>43293</v>
          </cell>
          <cell r="F3947">
            <v>43481</v>
          </cell>
          <cell r="G3947">
            <v>43763</v>
          </cell>
          <cell r="H3947">
            <v>34965.662209572751</v>
          </cell>
          <cell r="I3947">
            <v>89665.42</v>
          </cell>
        </row>
        <row r="3948">
          <cell r="C3948" t="str">
            <v>Homeowners</v>
          </cell>
          <cell r="E3948">
            <v>43292</v>
          </cell>
          <cell r="F3948">
            <v>43874</v>
          </cell>
          <cell r="G3948" t="str">
            <v>NA</v>
          </cell>
          <cell r="H3948">
            <v>18301.683050723976</v>
          </cell>
          <cell r="I3948" t="str">
            <v>NA</v>
          </cell>
        </row>
        <row r="3949">
          <cell r="C3949" t="str">
            <v>Homeowners</v>
          </cell>
          <cell r="E3949">
            <v>43306</v>
          </cell>
          <cell r="F3949">
            <v>43440</v>
          </cell>
          <cell r="G3949">
            <v>43532</v>
          </cell>
          <cell r="H3949">
            <v>10776.218819460095</v>
          </cell>
          <cell r="I3949">
            <v>26740.9</v>
          </cell>
        </row>
        <row r="3950">
          <cell r="C3950" t="str">
            <v>Homeowners</v>
          </cell>
          <cell r="E3950">
            <v>43301</v>
          </cell>
          <cell r="F3950">
            <v>43787</v>
          </cell>
          <cell r="G3950" t="str">
            <v>NA</v>
          </cell>
          <cell r="H3950">
            <v>45018.629590670011</v>
          </cell>
          <cell r="I3950" t="str">
            <v>NA</v>
          </cell>
        </row>
        <row r="3951">
          <cell r="C3951" t="str">
            <v>Homeowners</v>
          </cell>
          <cell r="E3951">
            <v>43292</v>
          </cell>
          <cell r="F3951">
            <v>43295</v>
          </cell>
          <cell r="G3951">
            <v>43310</v>
          </cell>
          <cell r="H3951">
            <v>7575.8150382087997</v>
          </cell>
          <cell r="I3951">
            <v>15151.63</v>
          </cell>
        </row>
        <row r="3952">
          <cell r="C3952" t="str">
            <v>Homeowners</v>
          </cell>
          <cell r="E3952">
            <v>43311</v>
          </cell>
          <cell r="F3952">
            <v>43447</v>
          </cell>
          <cell r="G3952">
            <v>43780</v>
          </cell>
          <cell r="H3952">
            <v>1770.7866565758486</v>
          </cell>
          <cell r="I3952">
            <v>4552.46</v>
          </cell>
        </row>
        <row r="3953">
          <cell r="C3953" t="str">
            <v>Homeowners</v>
          </cell>
          <cell r="E3953">
            <v>43305</v>
          </cell>
          <cell r="F3953">
            <v>43452</v>
          </cell>
          <cell r="G3953">
            <v>43472</v>
          </cell>
          <cell r="H3953">
            <v>45551.398614047372</v>
          </cell>
          <cell r="I3953">
            <v>123045.84</v>
          </cell>
        </row>
        <row r="3954">
          <cell r="C3954" t="str">
            <v>Homeowners</v>
          </cell>
          <cell r="E3954">
            <v>43291</v>
          </cell>
          <cell r="F3954">
            <v>43653</v>
          </cell>
          <cell r="G3954" t="str">
            <v>NA</v>
          </cell>
          <cell r="H3954">
            <v>7119.7340064690934</v>
          </cell>
          <cell r="I3954" t="str">
            <v>NA</v>
          </cell>
        </row>
        <row r="3955">
          <cell r="C3955" t="str">
            <v>Homeowners</v>
          </cell>
          <cell r="E3955">
            <v>43305</v>
          </cell>
          <cell r="F3955">
            <v>43343</v>
          </cell>
          <cell r="G3955">
            <v>43411</v>
          </cell>
          <cell r="H3955">
            <v>133176.76893583499</v>
          </cell>
          <cell r="I3955">
            <v>266353.53999999998</v>
          </cell>
        </row>
        <row r="3956">
          <cell r="C3956" t="str">
            <v>Homeowners</v>
          </cell>
          <cell r="E3956">
            <v>43307</v>
          </cell>
          <cell r="F3956">
            <v>43595</v>
          </cell>
          <cell r="G3956" t="str">
            <v>NA</v>
          </cell>
          <cell r="H3956">
            <v>43205.807268679026</v>
          </cell>
          <cell r="I3956" t="str">
            <v>NA</v>
          </cell>
        </row>
        <row r="3957">
          <cell r="C3957" t="str">
            <v>Homeowners</v>
          </cell>
          <cell r="E3957">
            <v>43292</v>
          </cell>
          <cell r="F3957">
            <v>43467</v>
          </cell>
          <cell r="G3957">
            <v>43784</v>
          </cell>
          <cell r="H3957">
            <v>70.94210824892933</v>
          </cell>
          <cell r="I3957">
            <v>175.43</v>
          </cell>
        </row>
        <row r="3958">
          <cell r="C3958" t="str">
            <v>Homeowners</v>
          </cell>
          <cell r="E3958">
            <v>43292</v>
          </cell>
          <cell r="F3958">
            <v>43315</v>
          </cell>
          <cell r="G3958">
            <v>43318</v>
          </cell>
          <cell r="H3958">
            <v>1615.5893541887649</v>
          </cell>
          <cell r="I3958">
            <v>3231.18</v>
          </cell>
        </row>
        <row r="3959">
          <cell r="C3959" t="str">
            <v>Homeowners</v>
          </cell>
          <cell r="E3959">
            <v>43283</v>
          </cell>
          <cell r="F3959">
            <v>43478</v>
          </cell>
          <cell r="G3959" t="str">
            <v>NA</v>
          </cell>
          <cell r="H3959">
            <v>207.28591207205824</v>
          </cell>
          <cell r="I3959" t="str">
            <v>NA</v>
          </cell>
        </row>
        <row r="3960">
          <cell r="C3960" t="str">
            <v>Homeowners</v>
          </cell>
          <cell r="E3960">
            <v>43291</v>
          </cell>
          <cell r="F3960">
            <v>43352</v>
          </cell>
          <cell r="G3960">
            <v>43357</v>
          </cell>
          <cell r="H3960">
            <v>421.236839656342</v>
          </cell>
          <cell r="I3960">
            <v>842.47</v>
          </cell>
        </row>
        <row r="3961">
          <cell r="C3961" t="str">
            <v>Homeowners</v>
          </cell>
          <cell r="E3961">
            <v>43310</v>
          </cell>
          <cell r="F3961">
            <v>43482</v>
          </cell>
          <cell r="G3961">
            <v>43618</v>
          </cell>
          <cell r="H3961">
            <v>6076.6515382528805</v>
          </cell>
          <cell r="I3961">
            <v>16097.07</v>
          </cell>
        </row>
        <row r="3962">
          <cell r="C3962" t="str">
            <v>Homeowners</v>
          </cell>
          <cell r="E3962">
            <v>43303</v>
          </cell>
          <cell r="F3962">
            <v>43339</v>
          </cell>
          <cell r="G3962">
            <v>43781</v>
          </cell>
          <cell r="H3962">
            <v>26884.192474030191</v>
          </cell>
          <cell r="I3962">
            <v>71291.59</v>
          </cell>
        </row>
        <row r="3963">
          <cell r="C3963" t="str">
            <v>Homeowners</v>
          </cell>
          <cell r="E3963">
            <v>43283</v>
          </cell>
          <cell r="F3963">
            <v>43429</v>
          </cell>
          <cell r="G3963">
            <v>43570</v>
          </cell>
          <cell r="H3963">
            <v>15113.15439148272</v>
          </cell>
          <cell r="I3963">
            <v>35613.050000000003</v>
          </cell>
        </row>
        <row r="3964">
          <cell r="C3964" t="str">
            <v>Homeowners</v>
          </cell>
          <cell r="E3964">
            <v>43300</v>
          </cell>
          <cell r="F3964">
            <v>43857</v>
          </cell>
          <cell r="G3964">
            <v>44021</v>
          </cell>
          <cell r="H3964">
            <v>3489.1439275014332</v>
          </cell>
          <cell r="I3964">
            <v>0</v>
          </cell>
        </row>
        <row r="3965">
          <cell r="C3965" t="str">
            <v>Homeowners</v>
          </cell>
          <cell r="E3965">
            <v>43289</v>
          </cell>
          <cell r="F3965">
            <v>43477</v>
          </cell>
          <cell r="G3965">
            <v>43755</v>
          </cell>
          <cell r="H3965">
            <v>1006.7769089678957</v>
          </cell>
          <cell r="I3965">
            <v>2921.78</v>
          </cell>
        </row>
        <row r="3966">
          <cell r="C3966" t="str">
            <v>Homeowners</v>
          </cell>
          <cell r="E3966">
            <v>43298</v>
          </cell>
          <cell r="F3966">
            <v>43683</v>
          </cell>
          <cell r="G3966">
            <v>44022</v>
          </cell>
          <cell r="H3966">
            <v>17936.163722537738</v>
          </cell>
          <cell r="I3966">
            <v>46865.93</v>
          </cell>
        </row>
        <row r="3967">
          <cell r="C3967" t="str">
            <v>Homeowners</v>
          </cell>
          <cell r="E3967">
            <v>43300</v>
          </cell>
          <cell r="F3967">
            <v>43707</v>
          </cell>
          <cell r="G3967">
            <v>43800</v>
          </cell>
          <cell r="H3967">
            <v>21932.501407652722</v>
          </cell>
          <cell r="I3967">
            <v>52191.360000000001</v>
          </cell>
        </row>
        <row r="3968">
          <cell r="C3968" t="str">
            <v>Homeowners</v>
          </cell>
          <cell r="E3968">
            <v>43303</v>
          </cell>
          <cell r="F3968">
            <v>43500</v>
          </cell>
          <cell r="G3968">
            <v>43584</v>
          </cell>
          <cell r="H3968">
            <v>41990.414341865173</v>
          </cell>
          <cell r="I3968">
            <v>99167.39</v>
          </cell>
        </row>
        <row r="3969">
          <cell r="C3969" t="str">
            <v>Homeowners</v>
          </cell>
          <cell r="E3969">
            <v>43289</v>
          </cell>
          <cell r="F3969">
            <v>43424</v>
          </cell>
          <cell r="G3969">
            <v>43818</v>
          </cell>
          <cell r="H3969">
            <v>6115.0480290965888</v>
          </cell>
          <cell r="I3969">
            <v>16461.72</v>
          </cell>
        </row>
        <row r="3970">
          <cell r="C3970" t="str">
            <v>Homeowners</v>
          </cell>
          <cell r="E3970">
            <v>43291</v>
          </cell>
          <cell r="F3970">
            <v>43334</v>
          </cell>
          <cell r="G3970">
            <v>43773</v>
          </cell>
          <cell r="H3970">
            <v>2211.1429932609976</v>
          </cell>
          <cell r="I3970">
            <v>5649.65</v>
          </cell>
        </row>
        <row r="3971">
          <cell r="C3971" t="str">
            <v>Homeowners</v>
          </cell>
          <cell r="E3971">
            <v>43297</v>
          </cell>
          <cell r="F3971">
            <v>43350</v>
          </cell>
          <cell r="G3971">
            <v>43689</v>
          </cell>
          <cell r="H3971">
            <v>6380.371586401131</v>
          </cell>
          <cell r="I3971">
            <v>14956.12</v>
          </cell>
        </row>
        <row r="3972">
          <cell r="C3972" t="str">
            <v>Homeowners</v>
          </cell>
          <cell r="E3972">
            <v>43284</v>
          </cell>
          <cell r="F3972">
            <v>43740</v>
          </cell>
          <cell r="G3972" t="str">
            <v>NA</v>
          </cell>
          <cell r="H3972">
            <v>95171.344224331449</v>
          </cell>
          <cell r="I3972" t="str">
            <v>NA</v>
          </cell>
        </row>
        <row r="3973">
          <cell r="C3973" t="str">
            <v>Homeowners</v>
          </cell>
          <cell r="E3973">
            <v>43311</v>
          </cell>
          <cell r="F3973">
            <v>43433</v>
          </cell>
          <cell r="G3973">
            <v>43760</v>
          </cell>
          <cell r="H3973">
            <v>2264.9913839824439</v>
          </cell>
          <cell r="I3973">
            <v>5677.56</v>
          </cell>
        </row>
        <row r="3974">
          <cell r="C3974" t="str">
            <v>Homeowners</v>
          </cell>
          <cell r="E3974">
            <v>43289</v>
          </cell>
          <cell r="F3974">
            <v>43364</v>
          </cell>
          <cell r="G3974">
            <v>43463</v>
          </cell>
          <cell r="H3974">
            <v>359.05168706470403</v>
          </cell>
          <cell r="I3974">
            <v>718.1</v>
          </cell>
        </row>
        <row r="3975">
          <cell r="C3975" t="str">
            <v>Homeowners</v>
          </cell>
          <cell r="E3975">
            <v>43290</v>
          </cell>
          <cell r="F3975">
            <v>43755</v>
          </cell>
          <cell r="G3975">
            <v>44042</v>
          </cell>
          <cell r="H3975">
            <v>107134.1770586207</v>
          </cell>
          <cell r="I3975">
            <v>298836.34999999998</v>
          </cell>
        </row>
        <row r="3976">
          <cell r="C3976" t="str">
            <v>Homeowners</v>
          </cell>
          <cell r="E3976">
            <v>43293</v>
          </cell>
          <cell r="F3976">
            <v>43374</v>
          </cell>
          <cell r="G3976">
            <v>43518</v>
          </cell>
          <cell r="H3976">
            <v>16742.854657011132</v>
          </cell>
          <cell r="I3976">
            <v>44801.07</v>
          </cell>
        </row>
        <row r="3977">
          <cell r="C3977" t="str">
            <v>Homeowners</v>
          </cell>
          <cell r="E3977">
            <v>43283</v>
          </cell>
          <cell r="F3977">
            <v>43293</v>
          </cell>
          <cell r="G3977">
            <v>43632</v>
          </cell>
          <cell r="H3977">
            <v>31545.791971134171</v>
          </cell>
          <cell r="I3977">
            <v>83307.61</v>
          </cell>
        </row>
        <row r="3978">
          <cell r="C3978" t="str">
            <v>Homeowners</v>
          </cell>
          <cell r="E3978">
            <v>43290</v>
          </cell>
          <cell r="F3978">
            <v>43406</v>
          </cell>
          <cell r="G3978" t="str">
            <v>NA</v>
          </cell>
          <cell r="H3978">
            <v>75318.583811032251</v>
          </cell>
          <cell r="I3978" t="str">
            <v>NA</v>
          </cell>
        </row>
        <row r="3979">
          <cell r="C3979" t="str">
            <v>Homeowners</v>
          </cell>
          <cell r="E3979">
            <v>43288</v>
          </cell>
          <cell r="F3979">
            <v>43515</v>
          </cell>
          <cell r="G3979">
            <v>43633</v>
          </cell>
          <cell r="H3979">
            <v>2978.9617879402072</v>
          </cell>
          <cell r="I3979">
            <v>7740.16</v>
          </cell>
        </row>
        <row r="3980">
          <cell r="C3980" t="str">
            <v>Homeowners</v>
          </cell>
          <cell r="E3980">
            <v>43290</v>
          </cell>
          <cell r="F3980">
            <v>43320</v>
          </cell>
          <cell r="G3980" t="str">
            <v>NA</v>
          </cell>
          <cell r="H3980">
            <v>14737.15581299794</v>
          </cell>
          <cell r="I3980" t="str">
            <v>NA</v>
          </cell>
        </row>
        <row r="3981">
          <cell r="C3981" t="str">
            <v>Homeowners</v>
          </cell>
          <cell r="E3981">
            <v>43283</v>
          </cell>
          <cell r="F3981">
            <v>43369</v>
          </cell>
          <cell r="G3981" t="str">
            <v>NA</v>
          </cell>
          <cell r="H3981">
            <v>4656.526249694607</v>
          </cell>
          <cell r="I3981" t="str">
            <v>NA</v>
          </cell>
        </row>
        <row r="3982">
          <cell r="C3982" t="str">
            <v>Homeowners</v>
          </cell>
          <cell r="E3982">
            <v>43292</v>
          </cell>
          <cell r="F3982">
            <v>43471</v>
          </cell>
          <cell r="G3982" t="str">
            <v>NA</v>
          </cell>
          <cell r="H3982">
            <v>21140.014040652291</v>
          </cell>
          <cell r="I3982" t="str">
            <v>NA</v>
          </cell>
        </row>
        <row r="3983">
          <cell r="C3983" t="str">
            <v>Homeowners</v>
          </cell>
          <cell r="E3983">
            <v>43310</v>
          </cell>
          <cell r="F3983">
            <v>43580</v>
          </cell>
          <cell r="G3983" t="str">
            <v>NA</v>
          </cell>
          <cell r="H3983">
            <v>2736.1262388308687</v>
          </cell>
          <cell r="I3983" t="str">
            <v>NA</v>
          </cell>
        </row>
        <row r="3984">
          <cell r="C3984" t="str">
            <v>Homeowners</v>
          </cell>
          <cell r="E3984">
            <v>43293</v>
          </cell>
          <cell r="F3984">
            <v>43679</v>
          </cell>
          <cell r="G3984" t="str">
            <v>NA</v>
          </cell>
          <cell r="H3984">
            <v>2280.1482564496578</v>
          </cell>
          <cell r="I3984" t="str">
            <v>NA</v>
          </cell>
        </row>
        <row r="3985">
          <cell r="C3985" t="str">
            <v>Homeowners</v>
          </cell>
          <cell r="E3985">
            <v>43296</v>
          </cell>
          <cell r="F3985">
            <v>43318</v>
          </cell>
          <cell r="G3985" t="str">
            <v>NA</v>
          </cell>
          <cell r="H3985">
            <v>45198.47046070615</v>
          </cell>
          <cell r="I3985" t="str">
            <v>NA</v>
          </cell>
        </row>
        <row r="3986">
          <cell r="C3986" t="str">
            <v>Homeowners</v>
          </cell>
          <cell r="E3986">
            <v>43310</v>
          </cell>
          <cell r="F3986">
            <v>43325</v>
          </cell>
          <cell r="G3986" t="str">
            <v>NA</v>
          </cell>
          <cell r="H3986">
            <v>43120.806023722842</v>
          </cell>
          <cell r="I3986" t="str">
            <v>NA</v>
          </cell>
        </row>
        <row r="3987">
          <cell r="C3987" t="str">
            <v>Homeowners</v>
          </cell>
          <cell r="E3987">
            <v>43310</v>
          </cell>
          <cell r="F3987">
            <v>43558</v>
          </cell>
          <cell r="G3987" t="str">
            <v>NA</v>
          </cell>
          <cell r="H3987">
            <v>40644.020829269379</v>
          </cell>
          <cell r="I3987" t="str">
            <v>NA</v>
          </cell>
        </row>
        <row r="3988">
          <cell r="C3988" t="str">
            <v>Homeowners</v>
          </cell>
          <cell r="E3988">
            <v>43290</v>
          </cell>
          <cell r="F3988">
            <v>43350</v>
          </cell>
          <cell r="G3988">
            <v>43366</v>
          </cell>
          <cell r="H3988">
            <v>3814.813508141925</v>
          </cell>
          <cell r="I3988">
            <v>7629.63</v>
          </cell>
        </row>
        <row r="3989">
          <cell r="C3989" t="str">
            <v>Homeowners</v>
          </cell>
          <cell r="E3989">
            <v>43306</v>
          </cell>
          <cell r="F3989">
            <v>43538</v>
          </cell>
          <cell r="G3989">
            <v>43846</v>
          </cell>
          <cell r="H3989">
            <v>94697.884803355424</v>
          </cell>
          <cell r="I3989">
            <v>0</v>
          </cell>
        </row>
        <row r="3990">
          <cell r="C3990" t="str">
            <v>Homeowners</v>
          </cell>
          <cell r="E3990">
            <v>43293</v>
          </cell>
          <cell r="F3990">
            <v>43345</v>
          </cell>
          <cell r="G3990">
            <v>43879</v>
          </cell>
          <cell r="H3990">
            <v>5981.104985304798</v>
          </cell>
          <cell r="I3990">
            <v>17384.310000000001</v>
          </cell>
        </row>
        <row r="3991">
          <cell r="C3991" t="str">
            <v>Homeowners</v>
          </cell>
          <cell r="E3991">
            <v>43311</v>
          </cell>
          <cell r="F3991">
            <v>43404</v>
          </cell>
          <cell r="G3991">
            <v>44059</v>
          </cell>
          <cell r="H3991">
            <v>18012.442140065967</v>
          </cell>
          <cell r="I3991">
            <v>0</v>
          </cell>
        </row>
        <row r="3992">
          <cell r="C3992" t="str">
            <v>Homeowners</v>
          </cell>
          <cell r="E3992">
            <v>43300</v>
          </cell>
          <cell r="F3992">
            <v>43301</v>
          </cell>
          <cell r="G3992">
            <v>43674</v>
          </cell>
          <cell r="H3992">
            <v>24267.32711050022</v>
          </cell>
          <cell r="I3992">
            <v>0</v>
          </cell>
        </row>
        <row r="3993">
          <cell r="C3993" t="str">
            <v>Homeowners</v>
          </cell>
          <cell r="E3993">
            <v>43288</v>
          </cell>
          <cell r="F3993">
            <v>43289</v>
          </cell>
          <cell r="G3993">
            <v>43973</v>
          </cell>
          <cell r="H3993">
            <v>22690.296691772175</v>
          </cell>
          <cell r="I3993">
            <v>60561.01</v>
          </cell>
        </row>
        <row r="3994">
          <cell r="C3994" t="str">
            <v>Homeowners</v>
          </cell>
          <cell r="E3994">
            <v>43305</v>
          </cell>
          <cell r="F3994">
            <v>43462</v>
          </cell>
          <cell r="G3994">
            <v>43586</v>
          </cell>
          <cell r="H3994">
            <v>422.51576722195369</v>
          </cell>
          <cell r="I3994">
            <v>1104.07</v>
          </cell>
        </row>
        <row r="3995">
          <cell r="C3995" t="str">
            <v>Homeowners</v>
          </cell>
          <cell r="E3995">
            <v>43295</v>
          </cell>
          <cell r="F3995">
            <v>43445</v>
          </cell>
          <cell r="G3995">
            <v>43582</v>
          </cell>
          <cell r="H3995">
            <v>43165.967684801821</v>
          </cell>
          <cell r="I3995">
            <v>136537.69</v>
          </cell>
        </row>
        <row r="3996">
          <cell r="C3996" t="str">
            <v>Homeowners</v>
          </cell>
          <cell r="E3996">
            <v>43292</v>
          </cell>
          <cell r="F3996">
            <v>43812</v>
          </cell>
          <cell r="G3996" t="str">
            <v>NA</v>
          </cell>
          <cell r="H3996">
            <v>7690.2828880287325</v>
          </cell>
          <cell r="I3996" t="str">
            <v>NA</v>
          </cell>
        </row>
        <row r="3997">
          <cell r="C3997" t="str">
            <v>Homeowners</v>
          </cell>
          <cell r="E3997">
            <v>43316</v>
          </cell>
          <cell r="F3997">
            <v>43397</v>
          </cell>
          <cell r="G3997">
            <v>43873</v>
          </cell>
          <cell r="H3997">
            <v>31277.915452070545</v>
          </cell>
          <cell r="I3997">
            <v>0</v>
          </cell>
        </row>
        <row r="3998">
          <cell r="C3998" t="str">
            <v>Homeowners</v>
          </cell>
          <cell r="E3998">
            <v>43334</v>
          </cell>
          <cell r="F3998">
            <v>43348</v>
          </cell>
          <cell r="G3998">
            <v>43360</v>
          </cell>
          <cell r="H3998">
            <v>11679.80100884595</v>
          </cell>
          <cell r="I3998">
            <v>23359.599999999999</v>
          </cell>
        </row>
        <row r="3999">
          <cell r="C3999" t="str">
            <v>Homeowners</v>
          </cell>
          <cell r="E3999">
            <v>43327</v>
          </cell>
          <cell r="F3999">
            <v>43738</v>
          </cell>
          <cell r="G3999">
            <v>44053</v>
          </cell>
          <cell r="H3999">
            <v>44987.445055894677</v>
          </cell>
          <cell r="I3999">
            <v>112621.85</v>
          </cell>
        </row>
        <row r="4000">
          <cell r="C4000" t="str">
            <v>Homeowners</v>
          </cell>
          <cell r="E4000">
            <v>43334</v>
          </cell>
          <cell r="F4000">
            <v>43416</v>
          </cell>
          <cell r="G4000">
            <v>43855</v>
          </cell>
          <cell r="H4000">
            <v>7176.2653746421747</v>
          </cell>
          <cell r="I4000">
            <v>21029.79</v>
          </cell>
        </row>
        <row r="4001">
          <cell r="C4001" t="str">
            <v>Homeowners</v>
          </cell>
          <cell r="E4001">
            <v>43329</v>
          </cell>
          <cell r="F4001">
            <v>43399</v>
          </cell>
          <cell r="G4001">
            <v>43861</v>
          </cell>
          <cell r="H4001">
            <v>39468.926471694656</v>
          </cell>
          <cell r="I4001">
            <v>0</v>
          </cell>
        </row>
        <row r="4002">
          <cell r="C4002" t="str">
            <v>Homeowners</v>
          </cell>
          <cell r="E4002">
            <v>43324</v>
          </cell>
          <cell r="F4002">
            <v>43439</v>
          </cell>
          <cell r="G4002">
            <v>43454</v>
          </cell>
          <cell r="H4002">
            <v>45434.385991813353</v>
          </cell>
          <cell r="I4002">
            <v>90868.77</v>
          </cell>
        </row>
        <row r="4003">
          <cell r="C4003" t="str">
            <v>Homeowners</v>
          </cell>
          <cell r="E4003">
            <v>43326</v>
          </cell>
          <cell r="F4003">
            <v>43483</v>
          </cell>
          <cell r="G4003">
            <v>43846</v>
          </cell>
          <cell r="H4003">
            <v>5530.2286674292018</v>
          </cell>
          <cell r="I4003">
            <v>14196.99</v>
          </cell>
        </row>
        <row r="4004">
          <cell r="C4004" t="str">
            <v>Homeowners</v>
          </cell>
          <cell r="E4004">
            <v>43341</v>
          </cell>
          <cell r="F4004">
            <v>43511</v>
          </cell>
          <cell r="G4004">
            <v>43521</v>
          </cell>
          <cell r="H4004">
            <v>15778.308893426685</v>
          </cell>
          <cell r="I4004">
            <v>44619.61</v>
          </cell>
        </row>
        <row r="4005">
          <cell r="C4005" t="str">
            <v>Homeowners</v>
          </cell>
          <cell r="E4005">
            <v>43318</v>
          </cell>
          <cell r="F4005">
            <v>43772</v>
          </cell>
          <cell r="G4005" t="str">
            <v>NA</v>
          </cell>
          <cell r="H4005">
            <v>6731.6851542076456</v>
          </cell>
          <cell r="I4005" t="str">
            <v>NA</v>
          </cell>
        </row>
        <row r="4006">
          <cell r="C4006" t="str">
            <v>Homeowners</v>
          </cell>
          <cell r="E4006">
            <v>43315</v>
          </cell>
          <cell r="F4006">
            <v>43384</v>
          </cell>
          <cell r="G4006">
            <v>43429</v>
          </cell>
          <cell r="H4006">
            <v>31363.42239643585</v>
          </cell>
          <cell r="I4006">
            <v>62726.84</v>
          </cell>
        </row>
        <row r="4007">
          <cell r="C4007" t="str">
            <v>Homeowners</v>
          </cell>
          <cell r="E4007">
            <v>43327</v>
          </cell>
          <cell r="F4007">
            <v>43496</v>
          </cell>
          <cell r="G4007">
            <v>43502</v>
          </cell>
          <cell r="H4007">
            <v>16257.028117971908</v>
          </cell>
          <cell r="I4007">
            <v>39508.51</v>
          </cell>
        </row>
        <row r="4008">
          <cell r="C4008" t="str">
            <v>Homeowners</v>
          </cell>
          <cell r="E4008">
            <v>43341</v>
          </cell>
          <cell r="F4008">
            <v>43502</v>
          </cell>
          <cell r="G4008">
            <v>43715</v>
          </cell>
          <cell r="H4008">
            <v>53556.200577637028</v>
          </cell>
          <cell r="I4008">
            <v>0</v>
          </cell>
        </row>
        <row r="4009">
          <cell r="C4009" t="str">
            <v>Homeowners</v>
          </cell>
          <cell r="E4009">
            <v>43336</v>
          </cell>
          <cell r="F4009">
            <v>43493</v>
          </cell>
          <cell r="G4009">
            <v>43928</v>
          </cell>
          <cell r="H4009">
            <v>129188.53592189422</v>
          </cell>
          <cell r="I4009">
            <v>329816.62</v>
          </cell>
        </row>
        <row r="4010">
          <cell r="C4010" t="str">
            <v>Homeowners</v>
          </cell>
          <cell r="E4010">
            <v>43314</v>
          </cell>
          <cell r="F4010">
            <v>44011</v>
          </cell>
          <cell r="G4010" t="str">
            <v>NA</v>
          </cell>
          <cell r="H4010">
            <v>6116.0233488892354</v>
          </cell>
          <cell r="I4010" t="str">
            <v>NA</v>
          </cell>
        </row>
        <row r="4011">
          <cell r="C4011" t="str">
            <v>Homeowners</v>
          </cell>
          <cell r="E4011">
            <v>43322</v>
          </cell>
          <cell r="F4011">
            <v>43346</v>
          </cell>
          <cell r="G4011">
            <v>43844</v>
          </cell>
          <cell r="H4011">
            <v>1964.3373212129268</v>
          </cell>
          <cell r="I4011">
            <v>5062.28</v>
          </cell>
        </row>
        <row r="4012">
          <cell r="C4012" t="str">
            <v>Homeowners</v>
          </cell>
          <cell r="E4012">
            <v>43342</v>
          </cell>
          <cell r="F4012">
            <v>43473</v>
          </cell>
          <cell r="G4012" t="str">
            <v>NA</v>
          </cell>
          <cell r="H4012">
            <v>49213.056627666272</v>
          </cell>
          <cell r="I4012" t="str">
            <v>NA</v>
          </cell>
        </row>
        <row r="4013">
          <cell r="C4013" t="str">
            <v>Homeowners</v>
          </cell>
          <cell r="E4013">
            <v>43340</v>
          </cell>
          <cell r="F4013">
            <v>43844</v>
          </cell>
          <cell r="G4013" t="str">
            <v>NA</v>
          </cell>
          <cell r="H4013">
            <v>10637.662790088376</v>
          </cell>
          <cell r="I4013" t="str">
            <v>NA</v>
          </cell>
        </row>
        <row r="4014">
          <cell r="C4014" t="str">
            <v>Homeowners</v>
          </cell>
          <cell r="E4014">
            <v>43331</v>
          </cell>
          <cell r="F4014">
            <v>43466</v>
          </cell>
          <cell r="G4014" t="str">
            <v>NA</v>
          </cell>
          <cell r="H4014">
            <v>32652.472084381767</v>
          </cell>
          <cell r="I4014" t="str">
            <v>NA</v>
          </cell>
        </row>
        <row r="4015">
          <cell r="C4015" t="str">
            <v>Homeowners</v>
          </cell>
          <cell r="E4015">
            <v>43332</v>
          </cell>
          <cell r="F4015">
            <v>43376</v>
          </cell>
          <cell r="G4015" t="str">
            <v>NA</v>
          </cell>
          <cell r="H4015">
            <v>11673.012592359813</v>
          </cell>
          <cell r="I4015" t="str">
            <v>NA</v>
          </cell>
        </row>
        <row r="4016">
          <cell r="C4016" t="str">
            <v>Homeowners</v>
          </cell>
          <cell r="E4016">
            <v>43327</v>
          </cell>
          <cell r="F4016">
            <v>43357</v>
          </cell>
          <cell r="G4016">
            <v>43512</v>
          </cell>
          <cell r="H4016">
            <v>50753.663689775116</v>
          </cell>
          <cell r="I4016">
            <v>118067.87</v>
          </cell>
        </row>
        <row r="4017">
          <cell r="C4017" t="str">
            <v>Homeowners</v>
          </cell>
          <cell r="E4017">
            <v>43330</v>
          </cell>
          <cell r="F4017">
            <v>43338</v>
          </cell>
          <cell r="G4017" t="str">
            <v>NA</v>
          </cell>
          <cell r="H4017">
            <v>14809.451594075093</v>
          </cell>
          <cell r="I4017" t="str">
            <v>NA</v>
          </cell>
        </row>
        <row r="4018">
          <cell r="C4018" t="str">
            <v>Homeowners</v>
          </cell>
          <cell r="E4018">
            <v>43320</v>
          </cell>
          <cell r="F4018">
            <v>43394</v>
          </cell>
          <cell r="G4018">
            <v>43423</v>
          </cell>
          <cell r="H4018">
            <v>92956.413000157001</v>
          </cell>
          <cell r="I4018">
            <v>185912.83</v>
          </cell>
        </row>
        <row r="4019">
          <cell r="C4019" t="str">
            <v>Homeowners</v>
          </cell>
          <cell r="E4019">
            <v>43339</v>
          </cell>
          <cell r="F4019">
            <v>43500</v>
          </cell>
          <cell r="G4019" t="str">
            <v>NA</v>
          </cell>
          <cell r="H4019">
            <v>3129.1132388938158</v>
          </cell>
          <cell r="I4019" t="str">
            <v>NA</v>
          </cell>
        </row>
        <row r="4020">
          <cell r="C4020" t="str">
            <v>Homeowners</v>
          </cell>
          <cell r="E4020">
            <v>43321</v>
          </cell>
          <cell r="F4020">
            <v>43497</v>
          </cell>
          <cell r="G4020">
            <v>43735</v>
          </cell>
          <cell r="H4020">
            <v>35688.153139635499</v>
          </cell>
          <cell r="I4020">
            <v>85734</v>
          </cell>
        </row>
        <row r="4021">
          <cell r="C4021" t="str">
            <v>Homeowners</v>
          </cell>
          <cell r="E4021">
            <v>43315</v>
          </cell>
          <cell r="F4021">
            <v>43356</v>
          </cell>
          <cell r="G4021">
            <v>43771</v>
          </cell>
          <cell r="H4021">
            <v>43722.766633887972</v>
          </cell>
          <cell r="I4021">
            <v>136388.07999999999</v>
          </cell>
        </row>
        <row r="4022">
          <cell r="C4022" t="str">
            <v>Homeowners</v>
          </cell>
          <cell r="E4022">
            <v>43328</v>
          </cell>
          <cell r="F4022">
            <v>43680</v>
          </cell>
          <cell r="G4022">
            <v>43792</v>
          </cell>
          <cell r="H4022">
            <v>18125.931860401241</v>
          </cell>
          <cell r="I4022">
            <v>46148.84</v>
          </cell>
        </row>
        <row r="4023">
          <cell r="C4023" t="str">
            <v>Homeowners</v>
          </cell>
          <cell r="E4023">
            <v>43334</v>
          </cell>
          <cell r="F4023">
            <v>43407</v>
          </cell>
          <cell r="G4023">
            <v>43943</v>
          </cell>
          <cell r="H4023">
            <v>14666.420237932234</v>
          </cell>
          <cell r="I4023">
            <v>39140.980000000003</v>
          </cell>
        </row>
        <row r="4024">
          <cell r="C4024" t="str">
            <v>Homeowners</v>
          </cell>
          <cell r="E4024">
            <v>43314</v>
          </cell>
          <cell r="F4024">
            <v>43504</v>
          </cell>
          <cell r="G4024">
            <v>43965</v>
          </cell>
          <cell r="H4024">
            <v>1382.5426839547058</v>
          </cell>
          <cell r="I4024">
            <v>3770.9</v>
          </cell>
        </row>
        <row r="4025">
          <cell r="C4025" t="str">
            <v>Homeowners</v>
          </cell>
          <cell r="E4025">
            <v>43319</v>
          </cell>
          <cell r="F4025">
            <v>43320</v>
          </cell>
          <cell r="G4025">
            <v>43335</v>
          </cell>
          <cell r="H4025">
            <v>35280.963825884101</v>
          </cell>
          <cell r="I4025">
            <v>70561.929999999993</v>
          </cell>
        </row>
        <row r="4026">
          <cell r="C4026" t="str">
            <v>Homeowners</v>
          </cell>
          <cell r="E4026">
            <v>43314</v>
          </cell>
          <cell r="F4026">
            <v>43480</v>
          </cell>
          <cell r="G4026" t="str">
            <v>NA</v>
          </cell>
          <cell r="H4026">
            <v>16846.664951633109</v>
          </cell>
          <cell r="I4026" t="str">
            <v>NA</v>
          </cell>
        </row>
        <row r="4027">
          <cell r="C4027" t="str">
            <v>Homeowners</v>
          </cell>
          <cell r="E4027">
            <v>43327</v>
          </cell>
          <cell r="F4027">
            <v>43451</v>
          </cell>
          <cell r="G4027">
            <v>44046</v>
          </cell>
          <cell r="H4027">
            <v>22053.849911157024</v>
          </cell>
          <cell r="I4027">
            <v>62174.73</v>
          </cell>
        </row>
        <row r="4028">
          <cell r="C4028" t="str">
            <v>Homeowners</v>
          </cell>
          <cell r="E4028">
            <v>43328</v>
          </cell>
          <cell r="F4028">
            <v>43592</v>
          </cell>
          <cell r="G4028" t="str">
            <v>NA</v>
          </cell>
          <cell r="H4028">
            <v>377.91957236636989</v>
          </cell>
          <cell r="I4028" t="str">
            <v>NA</v>
          </cell>
        </row>
        <row r="4029">
          <cell r="C4029" t="str">
            <v>Homeowners</v>
          </cell>
          <cell r="E4029">
            <v>43342</v>
          </cell>
          <cell r="F4029">
            <v>43670</v>
          </cell>
          <cell r="G4029" t="str">
            <v>NA</v>
          </cell>
          <cell r="H4029">
            <v>507.88314768803292</v>
          </cell>
          <cell r="I4029" t="str">
            <v>NA</v>
          </cell>
        </row>
        <row r="4030">
          <cell r="C4030" t="str">
            <v>Homeowners</v>
          </cell>
          <cell r="E4030">
            <v>43327</v>
          </cell>
          <cell r="F4030">
            <v>43955</v>
          </cell>
          <cell r="G4030" t="str">
            <v>NA</v>
          </cell>
          <cell r="H4030">
            <v>2863.0379786088047</v>
          </cell>
          <cell r="I4030" t="str">
            <v>NA</v>
          </cell>
        </row>
        <row r="4031">
          <cell r="C4031" t="str">
            <v>Homeowners</v>
          </cell>
          <cell r="E4031">
            <v>43313</v>
          </cell>
          <cell r="F4031">
            <v>43383</v>
          </cell>
          <cell r="G4031">
            <v>44189</v>
          </cell>
          <cell r="H4031">
            <v>97407.233890365824</v>
          </cell>
          <cell r="I4031">
            <v>0</v>
          </cell>
        </row>
        <row r="4032">
          <cell r="C4032" t="str">
            <v>Homeowners</v>
          </cell>
          <cell r="E4032">
            <v>43329</v>
          </cell>
          <cell r="F4032">
            <v>43510</v>
          </cell>
          <cell r="G4032">
            <v>43695</v>
          </cell>
          <cell r="H4032">
            <v>16568.393834092007</v>
          </cell>
          <cell r="I4032">
            <v>41764.26</v>
          </cell>
        </row>
        <row r="4033">
          <cell r="C4033" t="str">
            <v>Homeowners</v>
          </cell>
          <cell r="E4033">
            <v>43322</v>
          </cell>
          <cell r="F4033">
            <v>43397</v>
          </cell>
          <cell r="G4033">
            <v>43865</v>
          </cell>
          <cell r="H4033">
            <v>127335.45926894862</v>
          </cell>
          <cell r="I4033">
            <v>360662.88</v>
          </cell>
        </row>
        <row r="4034">
          <cell r="C4034" t="str">
            <v>Homeowners</v>
          </cell>
          <cell r="E4034">
            <v>43338</v>
          </cell>
          <cell r="F4034">
            <v>43618</v>
          </cell>
          <cell r="G4034">
            <v>44195</v>
          </cell>
          <cell r="H4034">
            <v>23983.055051864641</v>
          </cell>
          <cell r="I4034">
            <v>0</v>
          </cell>
        </row>
        <row r="4035">
          <cell r="C4035" t="str">
            <v>Homeowners</v>
          </cell>
          <cell r="E4035">
            <v>43324</v>
          </cell>
          <cell r="F4035">
            <v>43600</v>
          </cell>
          <cell r="G4035" t="str">
            <v>NA</v>
          </cell>
          <cell r="H4035">
            <v>123855.24687610107</v>
          </cell>
          <cell r="I4035" t="str">
            <v>NA</v>
          </cell>
        </row>
        <row r="4036">
          <cell r="C4036" t="str">
            <v>Homeowners</v>
          </cell>
          <cell r="E4036">
            <v>43328</v>
          </cell>
          <cell r="F4036">
            <v>43361</v>
          </cell>
          <cell r="G4036">
            <v>43980</v>
          </cell>
          <cell r="H4036">
            <v>12964.210429323946</v>
          </cell>
          <cell r="I4036">
            <v>40204.769999999997</v>
          </cell>
        </row>
        <row r="4037">
          <cell r="C4037" t="str">
            <v>Homeowners</v>
          </cell>
          <cell r="E4037">
            <v>43331</v>
          </cell>
          <cell r="F4037">
            <v>43439</v>
          </cell>
          <cell r="G4037">
            <v>44002</v>
          </cell>
          <cell r="H4037">
            <v>19304.956295655782</v>
          </cell>
          <cell r="I4037">
            <v>54873.16</v>
          </cell>
        </row>
        <row r="4038">
          <cell r="C4038" t="str">
            <v>Homeowners</v>
          </cell>
          <cell r="E4038">
            <v>43316</v>
          </cell>
          <cell r="F4038">
            <v>43493</v>
          </cell>
          <cell r="G4038">
            <v>43957</v>
          </cell>
          <cell r="H4038">
            <v>7129.7732180707062</v>
          </cell>
          <cell r="I4038">
            <v>22129.62</v>
          </cell>
        </row>
        <row r="4039">
          <cell r="C4039" t="str">
            <v>Homeowners</v>
          </cell>
          <cell r="E4039">
            <v>43365</v>
          </cell>
          <cell r="F4039">
            <v>43795</v>
          </cell>
          <cell r="G4039" t="str">
            <v>NA</v>
          </cell>
          <cell r="H4039">
            <v>1886.5711614607596</v>
          </cell>
          <cell r="I4039" t="str">
            <v>NA</v>
          </cell>
        </row>
        <row r="4040">
          <cell r="C4040" t="str">
            <v>Homeowners</v>
          </cell>
          <cell r="E4040">
            <v>43347</v>
          </cell>
          <cell r="F4040">
            <v>43878</v>
          </cell>
          <cell r="G4040" t="str">
            <v>NA</v>
          </cell>
          <cell r="H4040">
            <v>49142.531484089261</v>
          </cell>
          <cell r="I4040" t="str">
            <v>NA</v>
          </cell>
        </row>
        <row r="4041">
          <cell r="C4041" t="str">
            <v>Homeowners</v>
          </cell>
          <cell r="E4041">
            <v>43364</v>
          </cell>
          <cell r="F4041">
            <v>43376</v>
          </cell>
          <cell r="G4041">
            <v>44094</v>
          </cell>
          <cell r="H4041">
            <v>2286.1076703449417</v>
          </cell>
          <cell r="I4041">
            <v>6055.95</v>
          </cell>
        </row>
        <row r="4042">
          <cell r="C4042" t="str">
            <v>Homeowners</v>
          </cell>
          <cell r="E4042">
            <v>43346</v>
          </cell>
          <cell r="F4042">
            <v>43405</v>
          </cell>
          <cell r="G4042" t="str">
            <v>NA</v>
          </cell>
          <cell r="H4042">
            <v>1299.6023963332732</v>
          </cell>
          <cell r="I4042" t="str">
            <v>NA</v>
          </cell>
        </row>
        <row r="4043">
          <cell r="C4043" t="str">
            <v>Homeowners</v>
          </cell>
          <cell r="E4043">
            <v>43364</v>
          </cell>
          <cell r="F4043">
            <v>43558</v>
          </cell>
          <cell r="G4043">
            <v>43565</v>
          </cell>
          <cell r="H4043">
            <v>36940.536554795246</v>
          </cell>
          <cell r="I4043">
            <v>90768.960000000006</v>
          </cell>
        </row>
        <row r="4044">
          <cell r="C4044" t="str">
            <v>Homeowners</v>
          </cell>
          <cell r="E4044">
            <v>43349</v>
          </cell>
          <cell r="F4044">
            <v>43362</v>
          </cell>
          <cell r="G4044">
            <v>43367</v>
          </cell>
          <cell r="H4044">
            <v>8420.5998764078995</v>
          </cell>
          <cell r="I4044">
            <v>16841.2</v>
          </cell>
        </row>
        <row r="4045">
          <cell r="C4045" t="str">
            <v>Homeowners</v>
          </cell>
          <cell r="E4045">
            <v>43366</v>
          </cell>
          <cell r="F4045">
            <v>43695</v>
          </cell>
          <cell r="G4045">
            <v>43710</v>
          </cell>
          <cell r="H4045">
            <v>63167.01596867534</v>
          </cell>
          <cell r="I4045">
            <v>166414.9</v>
          </cell>
        </row>
        <row r="4046">
          <cell r="C4046" t="str">
            <v>Homeowners</v>
          </cell>
          <cell r="E4046">
            <v>43373</v>
          </cell>
          <cell r="F4046">
            <v>43473</v>
          </cell>
          <cell r="G4046">
            <v>43493</v>
          </cell>
          <cell r="H4046">
            <v>9547.3248104738032</v>
          </cell>
          <cell r="I4046">
            <v>23914.73</v>
          </cell>
        </row>
        <row r="4047">
          <cell r="C4047" t="str">
            <v>Homeowners</v>
          </cell>
          <cell r="E4047">
            <v>43365</v>
          </cell>
          <cell r="F4047">
            <v>43743</v>
          </cell>
          <cell r="G4047" t="str">
            <v>NA</v>
          </cell>
          <cell r="H4047">
            <v>13401.354751505036</v>
          </cell>
          <cell r="I4047" t="str">
            <v>NA</v>
          </cell>
        </row>
        <row r="4048">
          <cell r="C4048" t="str">
            <v>Homeowners</v>
          </cell>
          <cell r="E4048">
            <v>43369</v>
          </cell>
          <cell r="F4048">
            <v>43407</v>
          </cell>
          <cell r="G4048">
            <v>43713</v>
          </cell>
          <cell r="H4048">
            <v>22288.735500710874</v>
          </cell>
          <cell r="I4048">
            <v>62140.39</v>
          </cell>
        </row>
        <row r="4049">
          <cell r="C4049" t="str">
            <v>Homeowners</v>
          </cell>
          <cell r="E4049">
            <v>43360</v>
          </cell>
          <cell r="F4049">
            <v>43403</v>
          </cell>
          <cell r="G4049">
            <v>43510</v>
          </cell>
          <cell r="H4049">
            <v>1173.7029418798052</v>
          </cell>
          <cell r="I4049">
            <v>2785</v>
          </cell>
        </row>
        <row r="4050">
          <cell r="C4050" t="str">
            <v>Homeowners</v>
          </cell>
          <cell r="E4050">
            <v>43361</v>
          </cell>
          <cell r="F4050">
            <v>43378</v>
          </cell>
          <cell r="G4050">
            <v>43736</v>
          </cell>
          <cell r="H4050">
            <v>14581.672394212625</v>
          </cell>
          <cell r="I4050">
            <v>36742.19</v>
          </cell>
        </row>
        <row r="4051">
          <cell r="C4051" t="str">
            <v>Homeowners</v>
          </cell>
          <cell r="E4051">
            <v>43347</v>
          </cell>
          <cell r="F4051">
            <v>43492</v>
          </cell>
          <cell r="G4051">
            <v>43752</v>
          </cell>
          <cell r="H4051">
            <v>7500.7918787421713</v>
          </cell>
          <cell r="I4051">
            <v>20604.62</v>
          </cell>
        </row>
        <row r="4052">
          <cell r="C4052" t="str">
            <v>Homeowners</v>
          </cell>
          <cell r="E4052">
            <v>43361</v>
          </cell>
          <cell r="F4052">
            <v>43498</v>
          </cell>
          <cell r="G4052">
            <v>44065</v>
          </cell>
          <cell r="H4052">
            <v>4647.119736865302</v>
          </cell>
          <cell r="I4052">
            <v>13823.59</v>
          </cell>
        </row>
        <row r="4053">
          <cell r="C4053" t="str">
            <v>Homeowners</v>
          </cell>
          <cell r="E4053">
            <v>43355</v>
          </cell>
          <cell r="F4053">
            <v>43374</v>
          </cell>
          <cell r="G4053">
            <v>43666</v>
          </cell>
          <cell r="H4053">
            <v>20616.902658798641</v>
          </cell>
          <cell r="I4053">
            <v>57061.94</v>
          </cell>
        </row>
        <row r="4054">
          <cell r="C4054" t="str">
            <v>Homeowners</v>
          </cell>
          <cell r="E4054">
            <v>43370</v>
          </cell>
          <cell r="F4054">
            <v>43399</v>
          </cell>
          <cell r="G4054">
            <v>44079</v>
          </cell>
          <cell r="H4054">
            <v>35369.879226173864</v>
          </cell>
          <cell r="I4054">
            <v>0</v>
          </cell>
        </row>
        <row r="4055">
          <cell r="C4055" t="str">
            <v>Homeowners</v>
          </cell>
          <cell r="E4055">
            <v>43369</v>
          </cell>
          <cell r="F4055">
            <v>43505</v>
          </cell>
          <cell r="G4055" t="str">
            <v>NA</v>
          </cell>
          <cell r="H4055">
            <v>41023.484418931417</v>
          </cell>
          <cell r="I4055" t="str">
            <v>NA</v>
          </cell>
        </row>
        <row r="4056">
          <cell r="C4056" t="str">
            <v>Homeowners</v>
          </cell>
          <cell r="E4056">
            <v>43371</v>
          </cell>
          <cell r="F4056">
            <v>43617</v>
          </cell>
          <cell r="G4056">
            <v>43649</v>
          </cell>
          <cell r="H4056">
            <v>1479.5369961782096</v>
          </cell>
          <cell r="I4056">
            <v>3865.36</v>
          </cell>
        </row>
        <row r="4057">
          <cell r="C4057" t="str">
            <v>Homeowners</v>
          </cell>
          <cell r="E4057">
            <v>43360</v>
          </cell>
          <cell r="F4057">
            <v>43385</v>
          </cell>
          <cell r="G4057">
            <v>43791</v>
          </cell>
          <cell r="H4057">
            <v>15343.051129748399</v>
          </cell>
          <cell r="I4057">
            <v>42958.68</v>
          </cell>
        </row>
        <row r="4058">
          <cell r="C4058" t="str">
            <v>Homeowners</v>
          </cell>
          <cell r="E4058">
            <v>43371</v>
          </cell>
          <cell r="F4058">
            <v>43868</v>
          </cell>
          <cell r="G4058">
            <v>43971</v>
          </cell>
          <cell r="H4058">
            <v>64317.7657323526</v>
          </cell>
          <cell r="I4058">
            <v>168764.93</v>
          </cell>
        </row>
        <row r="4059">
          <cell r="C4059" t="str">
            <v>Homeowners</v>
          </cell>
          <cell r="E4059">
            <v>43355</v>
          </cell>
          <cell r="F4059">
            <v>43474</v>
          </cell>
          <cell r="G4059" t="str">
            <v>NA</v>
          </cell>
          <cell r="H4059">
            <v>45494.231984672682</v>
          </cell>
          <cell r="I4059" t="str">
            <v>NA</v>
          </cell>
        </row>
        <row r="4060">
          <cell r="C4060" t="str">
            <v>Homeowners</v>
          </cell>
          <cell r="E4060">
            <v>43355</v>
          </cell>
          <cell r="F4060">
            <v>43439</v>
          </cell>
          <cell r="G4060">
            <v>44191</v>
          </cell>
          <cell r="H4060">
            <v>27103.843071699481</v>
          </cell>
          <cell r="I4060">
            <v>71808.56</v>
          </cell>
        </row>
        <row r="4061">
          <cell r="C4061" t="str">
            <v>Homeowners</v>
          </cell>
          <cell r="E4061">
            <v>43344</v>
          </cell>
          <cell r="F4061">
            <v>43516</v>
          </cell>
          <cell r="G4061" t="str">
            <v>NA</v>
          </cell>
          <cell r="H4061">
            <v>10303.054781848215</v>
          </cell>
          <cell r="I4061" t="str">
            <v>NA</v>
          </cell>
        </row>
        <row r="4062">
          <cell r="C4062" t="str">
            <v>Homeowners</v>
          </cell>
          <cell r="E4062">
            <v>43362</v>
          </cell>
          <cell r="F4062">
            <v>43522</v>
          </cell>
          <cell r="G4062" t="str">
            <v>NA</v>
          </cell>
          <cell r="H4062">
            <v>68695.682221014431</v>
          </cell>
          <cell r="I4062" t="str">
            <v>NA</v>
          </cell>
        </row>
        <row r="4063">
          <cell r="C4063" t="str">
            <v>Homeowners</v>
          </cell>
          <cell r="E4063">
            <v>43372</v>
          </cell>
          <cell r="F4063">
            <v>43731</v>
          </cell>
          <cell r="G4063" t="str">
            <v>NA</v>
          </cell>
          <cell r="H4063">
            <v>38775.925316980371</v>
          </cell>
          <cell r="I4063" t="str">
            <v>NA</v>
          </cell>
        </row>
        <row r="4064">
          <cell r="C4064" t="str">
            <v>Homeowners</v>
          </cell>
          <cell r="E4064">
            <v>43366</v>
          </cell>
          <cell r="F4064">
            <v>43597</v>
          </cell>
          <cell r="G4064">
            <v>43979</v>
          </cell>
          <cell r="H4064">
            <v>8466.9211285216716</v>
          </cell>
          <cell r="I4064">
            <v>21974.49</v>
          </cell>
        </row>
        <row r="4065">
          <cell r="C4065" t="str">
            <v>Homeowners</v>
          </cell>
          <cell r="E4065">
            <v>43360</v>
          </cell>
          <cell r="F4065">
            <v>43419</v>
          </cell>
          <cell r="G4065">
            <v>43556</v>
          </cell>
          <cell r="H4065">
            <v>12293.515115078155</v>
          </cell>
          <cell r="I4065">
            <v>28917.53</v>
          </cell>
        </row>
        <row r="4066">
          <cell r="C4066" t="str">
            <v>Homeowners</v>
          </cell>
          <cell r="E4066">
            <v>43355</v>
          </cell>
          <cell r="F4066">
            <v>43926</v>
          </cell>
          <cell r="G4066">
            <v>44149</v>
          </cell>
          <cell r="H4066">
            <v>26081.765303051492</v>
          </cell>
          <cell r="I4066">
            <v>0</v>
          </cell>
        </row>
        <row r="4067">
          <cell r="C4067" t="str">
            <v>Homeowners</v>
          </cell>
          <cell r="E4067">
            <v>43357</v>
          </cell>
          <cell r="F4067">
            <v>43618</v>
          </cell>
          <cell r="G4067">
            <v>44155</v>
          </cell>
          <cell r="H4067">
            <v>7296.6693799223312</v>
          </cell>
          <cell r="I4067">
            <v>18671.8</v>
          </cell>
        </row>
        <row r="4068">
          <cell r="C4068" t="str">
            <v>Homeowners</v>
          </cell>
          <cell r="E4068">
            <v>43361</v>
          </cell>
          <cell r="F4068">
            <v>43979</v>
          </cell>
          <cell r="G4068">
            <v>44034</v>
          </cell>
          <cell r="H4068">
            <v>15796.534878810386</v>
          </cell>
          <cell r="I4068">
            <v>41481.32</v>
          </cell>
        </row>
        <row r="4069">
          <cell r="C4069" t="str">
            <v>Homeowners</v>
          </cell>
          <cell r="E4069">
            <v>43365</v>
          </cell>
          <cell r="F4069">
            <v>43784</v>
          </cell>
          <cell r="G4069">
            <v>43832</v>
          </cell>
          <cell r="H4069">
            <v>40360.911599542007</v>
          </cell>
          <cell r="I4069">
            <v>0</v>
          </cell>
        </row>
        <row r="4070">
          <cell r="C4070" t="str">
            <v>Homeowners</v>
          </cell>
          <cell r="E4070">
            <v>43355</v>
          </cell>
          <cell r="F4070">
            <v>43419</v>
          </cell>
          <cell r="G4070">
            <v>43946</v>
          </cell>
          <cell r="H4070">
            <v>31560.294380402273</v>
          </cell>
          <cell r="I4070">
            <v>98630.2</v>
          </cell>
        </row>
        <row r="4071">
          <cell r="C4071" t="str">
            <v>Homeowners</v>
          </cell>
          <cell r="E4071">
            <v>43351</v>
          </cell>
          <cell r="F4071">
            <v>43582</v>
          </cell>
          <cell r="G4071" t="str">
            <v>NA</v>
          </cell>
          <cell r="H4071">
            <v>15814.016488378418</v>
          </cell>
          <cell r="I4071" t="str">
            <v>NA</v>
          </cell>
        </row>
        <row r="4072">
          <cell r="C4072" t="str">
            <v>Homeowners</v>
          </cell>
          <cell r="E4072">
            <v>43369</v>
          </cell>
          <cell r="F4072">
            <v>43374</v>
          </cell>
          <cell r="G4072">
            <v>43705</v>
          </cell>
          <cell r="H4072">
            <v>18560.352577921374</v>
          </cell>
          <cell r="I4072">
            <v>54479.519999999997</v>
          </cell>
        </row>
        <row r="4073">
          <cell r="C4073" t="str">
            <v>Homeowners</v>
          </cell>
          <cell r="E4073">
            <v>43372</v>
          </cell>
          <cell r="F4073">
            <v>43512</v>
          </cell>
          <cell r="G4073" t="str">
            <v>NA</v>
          </cell>
          <cell r="H4073">
            <v>24639.665171183846</v>
          </cell>
          <cell r="I4073" t="str">
            <v>NA</v>
          </cell>
        </row>
        <row r="4074">
          <cell r="C4074" t="str">
            <v>Homeowners</v>
          </cell>
          <cell r="E4074">
            <v>43359</v>
          </cell>
          <cell r="F4074">
            <v>43753</v>
          </cell>
          <cell r="G4074" t="str">
            <v>NA</v>
          </cell>
          <cell r="H4074">
            <v>22544.896097648645</v>
          </cell>
          <cell r="I4074" t="str">
            <v>NA</v>
          </cell>
        </row>
        <row r="4075">
          <cell r="C4075" t="str">
            <v>Homeowners</v>
          </cell>
          <cell r="E4075">
            <v>43353</v>
          </cell>
          <cell r="F4075">
            <v>44070</v>
          </cell>
          <cell r="G4075">
            <v>44116</v>
          </cell>
          <cell r="H4075">
            <v>99195.752520077425</v>
          </cell>
          <cell r="I4075">
            <v>0</v>
          </cell>
        </row>
        <row r="4076">
          <cell r="C4076" t="str">
            <v>Homeowners</v>
          </cell>
          <cell r="E4076">
            <v>43369</v>
          </cell>
          <cell r="F4076">
            <v>43498</v>
          </cell>
          <cell r="G4076">
            <v>44027</v>
          </cell>
          <cell r="H4076">
            <v>5603.2697957619639</v>
          </cell>
          <cell r="I4076">
            <v>0</v>
          </cell>
        </row>
        <row r="4077">
          <cell r="C4077" t="str">
            <v>Homeowners</v>
          </cell>
          <cell r="E4077">
            <v>43353</v>
          </cell>
          <cell r="F4077">
            <v>43393</v>
          </cell>
          <cell r="G4077">
            <v>43658</v>
          </cell>
          <cell r="H4077">
            <v>30919.484807253219</v>
          </cell>
          <cell r="I4077">
            <v>89266.880000000005</v>
          </cell>
        </row>
        <row r="4078">
          <cell r="C4078" t="str">
            <v>Homeowners</v>
          </cell>
          <cell r="E4078">
            <v>43369</v>
          </cell>
          <cell r="F4078">
            <v>43862</v>
          </cell>
          <cell r="G4078" t="str">
            <v>NA</v>
          </cell>
          <cell r="H4078">
            <v>48964.54930993601</v>
          </cell>
          <cell r="I4078" t="str">
            <v>NA</v>
          </cell>
        </row>
        <row r="4079">
          <cell r="C4079" t="str">
            <v>Homeowners</v>
          </cell>
          <cell r="E4079">
            <v>43362</v>
          </cell>
          <cell r="F4079">
            <v>43587</v>
          </cell>
          <cell r="G4079" t="str">
            <v>NA</v>
          </cell>
          <cell r="H4079">
            <v>1396.6069118835769</v>
          </cell>
          <cell r="I4079" t="str">
            <v>NA</v>
          </cell>
        </row>
        <row r="4080">
          <cell r="C4080" t="str">
            <v>Homeowners</v>
          </cell>
          <cell r="E4080">
            <v>43364</v>
          </cell>
          <cell r="F4080">
            <v>43439</v>
          </cell>
          <cell r="G4080" t="str">
            <v>NA</v>
          </cell>
          <cell r="H4080">
            <v>11820.476126633066</v>
          </cell>
          <cell r="I4080" t="str">
            <v>NA</v>
          </cell>
        </row>
        <row r="4081">
          <cell r="C4081" t="str">
            <v>Homeowners</v>
          </cell>
          <cell r="E4081">
            <v>43353</v>
          </cell>
          <cell r="F4081">
            <v>43432</v>
          </cell>
          <cell r="G4081">
            <v>43451</v>
          </cell>
          <cell r="H4081">
            <v>2847.8374357831449</v>
          </cell>
          <cell r="I4081">
            <v>5695.67</v>
          </cell>
        </row>
        <row r="4082">
          <cell r="C4082" t="str">
            <v>Homeowners</v>
          </cell>
          <cell r="E4082">
            <v>43371</v>
          </cell>
          <cell r="F4082">
            <v>43673</v>
          </cell>
          <cell r="G4082">
            <v>43994</v>
          </cell>
          <cell r="H4082">
            <v>39296.71541172405</v>
          </cell>
          <cell r="I4082">
            <v>0</v>
          </cell>
        </row>
        <row r="4083">
          <cell r="C4083" t="str">
            <v>Homeowners</v>
          </cell>
          <cell r="E4083">
            <v>43362</v>
          </cell>
          <cell r="F4083">
            <v>43363</v>
          </cell>
          <cell r="G4083">
            <v>43452</v>
          </cell>
          <cell r="H4083">
            <v>41003.566055067648</v>
          </cell>
          <cell r="I4083">
            <v>82007.13</v>
          </cell>
        </row>
        <row r="4084">
          <cell r="C4084" t="str">
            <v>Homeowners</v>
          </cell>
          <cell r="E4084">
            <v>43348</v>
          </cell>
          <cell r="F4084">
            <v>43596</v>
          </cell>
          <cell r="G4084">
            <v>43756</v>
          </cell>
          <cell r="H4084">
            <v>75048.893346485216</v>
          </cell>
          <cell r="I4084">
            <v>189296.95</v>
          </cell>
        </row>
        <row r="4085">
          <cell r="C4085" t="str">
            <v>Homeowners</v>
          </cell>
          <cell r="E4085">
            <v>43346</v>
          </cell>
          <cell r="F4085">
            <v>43449</v>
          </cell>
          <cell r="G4085">
            <v>44084</v>
          </cell>
          <cell r="H4085">
            <v>4125.3427718332014</v>
          </cell>
          <cell r="I4085">
            <v>0</v>
          </cell>
        </row>
        <row r="4086">
          <cell r="C4086" t="str">
            <v>Homeowners</v>
          </cell>
          <cell r="E4086">
            <v>43348</v>
          </cell>
          <cell r="F4086">
            <v>43357</v>
          </cell>
          <cell r="G4086">
            <v>43379</v>
          </cell>
          <cell r="H4086">
            <v>4905.9800543322754</v>
          </cell>
          <cell r="I4086">
            <v>9811.9599999999991</v>
          </cell>
        </row>
        <row r="4087">
          <cell r="C4087" t="str">
            <v>Homeowners</v>
          </cell>
          <cell r="E4087">
            <v>43366</v>
          </cell>
          <cell r="F4087">
            <v>43490</v>
          </cell>
          <cell r="G4087">
            <v>43637</v>
          </cell>
          <cell r="H4087">
            <v>14961.156482552653</v>
          </cell>
          <cell r="I4087">
            <v>43320.480000000003</v>
          </cell>
        </row>
        <row r="4088">
          <cell r="C4088" t="str">
            <v>Homeowners</v>
          </cell>
          <cell r="E4088">
            <v>43362</v>
          </cell>
          <cell r="F4088">
            <v>43412</v>
          </cell>
          <cell r="G4088">
            <v>43845</v>
          </cell>
          <cell r="H4088">
            <v>18227.677191440405</v>
          </cell>
          <cell r="I4088">
            <v>53680.33</v>
          </cell>
        </row>
        <row r="4089">
          <cell r="C4089" t="str">
            <v>Homeowners</v>
          </cell>
          <cell r="E4089">
            <v>43356</v>
          </cell>
          <cell r="F4089">
            <v>43809</v>
          </cell>
          <cell r="G4089" t="str">
            <v>NA</v>
          </cell>
          <cell r="H4089">
            <v>40058.730693063437</v>
          </cell>
          <cell r="I4089" t="str">
            <v>NA</v>
          </cell>
        </row>
        <row r="4090">
          <cell r="C4090" t="str">
            <v>Homeowners</v>
          </cell>
          <cell r="E4090">
            <v>43373</v>
          </cell>
          <cell r="F4090">
            <v>43390</v>
          </cell>
          <cell r="G4090" t="str">
            <v>NA</v>
          </cell>
          <cell r="H4090">
            <v>22852.948288400978</v>
          </cell>
          <cell r="I4090" t="str">
            <v>NA</v>
          </cell>
        </row>
        <row r="4091">
          <cell r="C4091" t="str">
            <v>Homeowners</v>
          </cell>
          <cell r="E4091">
            <v>43347</v>
          </cell>
          <cell r="F4091">
            <v>43375</v>
          </cell>
          <cell r="G4091">
            <v>43439</v>
          </cell>
          <cell r="H4091">
            <v>15894.010707450299</v>
          </cell>
          <cell r="I4091">
            <v>31788.02</v>
          </cell>
        </row>
        <row r="4092">
          <cell r="C4092" t="str">
            <v>Homeowners</v>
          </cell>
          <cell r="E4092">
            <v>43350</v>
          </cell>
          <cell r="F4092">
            <v>43398</v>
          </cell>
          <cell r="G4092">
            <v>43583</v>
          </cell>
          <cell r="H4092">
            <v>9143.427829011247</v>
          </cell>
          <cell r="I4092">
            <v>22319.95</v>
          </cell>
        </row>
        <row r="4093">
          <cell r="C4093" t="str">
            <v>Homeowners</v>
          </cell>
          <cell r="E4093">
            <v>43373</v>
          </cell>
          <cell r="F4093">
            <v>43447</v>
          </cell>
          <cell r="G4093">
            <v>43705</v>
          </cell>
          <cell r="H4093">
            <v>3053.792338513676</v>
          </cell>
          <cell r="I4093">
            <v>7820.57</v>
          </cell>
        </row>
        <row r="4094">
          <cell r="C4094" t="str">
            <v>Homeowners</v>
          </cell>
          <cell r="E4094">
            <v>43387</v>
          </cell>
          <cell r="F4094">
            <v>43394</v>
          </cell>
          <cell r="G4094">
            <v>43436</v>
          </cell>
          <cell r="H4094">
            <v>120155.866080883</v>
          </cell>
          <cell r="I4094">
            <v>240311.73</v>
          </cell>
        </row>
        <row r="4095">
          <cell r="C4095" t="str">
            <v>Homeowners</v>
          </cell>
          <cell r="E4095">
            <v>43403</v>
          </cell>
          <cell r="F4095">
            <v>43505</v>
          </cell>
          <cell r="G4095">
            <v>43529</v>
          </cell>
          <cell r="H4095">
            <v>2724.2937180878193</v>
          </cell>
          <cell r="I4095">
            <v>7010.38</v>
          </cell>
        </row>
        <row r="4096">
          <cell r="C4096" t="str">
            <v>Homeowners</v>
          </cell>
          <cell r="E4096">
            <v>43384</v>
          </cell>
          <cell r="F4096">
            <v>43499</v>
          </cell>
          <cell r="G4096">
            <v>43792</v>
          </cell>
          <cell r="H4096">
            <v>20507.240646105256</v>
          </cell>
          <cell r="I4096">
            <v>54838.43</v>
          </cell>
        </row>
        <row r="4097">
          <cell r="C4097" t="str">
            <v>Homeowners</v>
          </cell>
          <cell r="E4097">
            <v>43394</v>
          </cell>
          <cell r="F4097">
            <v>43419</v>
          </cell>
          <cell r="G4097">
            <v>43848</v>
          </cell>
          <cell r="H4097">
            <v>4482.3719506589887</v>
          </cell>
          <cell r="I4097">
            <v>13913.5</v>
          </cell>
        </row>
        <row r="4098">
          <cell r="C4098" t="str">
            <v>Homeowners</v>
          </cell>
          <cell r="E4098">
            <v>43383</v>
          </cell>
          <cell r="F4098">
            <v>43589</v>
          </cell>
          <cell r="G4098" t="str">
            <v>NA</v>
          </cell>
          <cell r="H4098">
            <v>21930.599484578943</v>
          </cell>
          <cell r="I4098" t="str">
            <v>NA</v>
          </cell>
        </row>
        <row r="4099">
          <cell r="C4099" t="str">
            <v>Homeowners</v>
          </cell>
          <cell r="E4099">
            <v>43385</v>
          </cell>
          <cell r="F4099">
            <v>43415</v>
          </cell>
          <cell r="G4099">
            <v>43445</v>
          </cell>
          <cell r="H4099">
            <v>5997.2990176208996</v>
          </cell>
          <cell r="I4099">
            <v>11994.6</v>
          </cell>
        </row>
        <row r="4100">
          <cell r="C4100" t="str">
            <v>Homeowners</v>
          </cell>
          <cell r="E4100">
            <v>43392</v>
          </cell>
          <cell r="F4100">
            <v>44063</v>
          </cell>
          <cell r="G4100">
            <v>44063</v>
          </cell>
          <cell r="H4100">
            <v>29273.379719050528</v>
          </cell>
          <cell r="I4100">
            <v>78889.27</v>
          </cell>
        </row>
        <row r="4101">
          <cell r="C4101" t="str">
            <v>Homeowners</v>
          </cell>
          <cell r="E4101">
            <v>43401</v>
          </cell>
          <cell r="F4101">
            <v>43426</v>
          </cell>
          <cell r="G4101">
            <v>43664</v>
          </cell>
          <cell r="H4101">
            <v>6326.4290605589913</v>
          </cell>
          <cell r="I4101">
            <v>14485.36</v>
          </cell>
        </row>
        <row r="4102">
          <cell r="C4102" t="str">
            <v>Homeowners</v>
          </cell>
          <cell r="E4102">
            <v>43387</v>
          </cell>
          <cell r="F4102">
            <v>43674</v>
          </cell>
          <cell r="G4102" t="str">
            <v>NA</v>
          </cell>
          <cell r="H4102">
            <v>22066.88415863007</v>
          </cell>
          <cell r="I4102" t="str">
            <v>NA</v>
          </cell>
        </row>
        <row r="4103">
          <cell r="C4103" t="str">
            <v>Homeowners</v>
          </cell>
          <cell r="E4103">
            <v>43379</v>
          </cell>
          <cell r="F4103">
            <v>43463</v>
          </cell>
          <cell r="G4103">
            <v>43645</v>
          </cell>
          <cell r="H4103">
            <v>10094.526677478072</v>
          </cell>
          <cell r="I4103">
            <v>27552.53</v>
          </cell>
        </row>
        <row r="4104">
          <cell r="C4104" t="str">
            <v>Homeowners</v>
          </cell>
          <cell r="E4104">
            <v>43387</v>
          </cell>
          <cell r="F4104">
            <v>43462</v>
          </cell>
          <cell r="G4104" t="str">
            <v>NA</v>
          </cell>
          <cell r="H4104">
            <v>30833.972157836219</v>
          </cell>
          <cell r="I4104" t="str">
            <v>NA</v>
          </cell>
        </row>
        <row r="4105">
          <cell r="C4105" t="str">
            <v>Homeowners</v>
          </cell>
          <cell r="E4105">
            <v>43389</v>
          </cell>
          <cell r="F4105">
            <v>43898</v>
          </cell>
          <cell r="G4105" t="str">
            <v>NA</v>
          </cell>
          <cell r="H4105">
            <v>30365.833174599851</v>
          </cell>
          <cell r="I4105" t="str">
            <v>NA</v>
          </cell>
        </row>
        <row r="4106">
          <cell r="C4106" t="str">
            <v>Homeowners</v>
          </cell>
          <cell r="E4106">
            <v>43400</v>
          </cell>
          <cell r="F4106">
            <v>43515</v>
          </cell>
          <cell r="G4106">
            <v>43518</v>
          </cell>
          <cell r="H4106">
            <v>68684.678449495826</v>
          </cell>
          <cell r="I4106">
            <v>160179.10999999999</v>
          </cell>
        </row>
        <row r="4107">
          <cell r="C4107" t="str">
            <v>Homeowners</v>
          </cell>
          <cell r="E4107">
            <v>43374</v>
          </cell>
          <cell r="F4107">
            <v>43456</v>
          </cell>
          <cell r="G4107">
            <v>43749</v>
          </cell>
          <cell r="H4107">
            <v>5486.7877586682707</v>
          </cell>
          <cell r="I4107">
            <v>14404.94</v>
          </cell>
        </row>
        <row r="4108">
          <cell r="C4108" t="str">
            <v>Homeowners</v>
          </cell>
          <cell r="E4108">
            <v>43383</v>
          </cell>
          <cell r="F4108">
            <v>43487</v>
          </cell>
          <cell r="G4108">
            <v>43700</v>
          </cell>
          <cell r="H4108">
            <v>15620.480690142937</v>
          </cell>
          <cell r="I4108">
            <v>42424.22</v>
          </cell>
        </row>
        <row r="4109">
          <cell r="C4109" t="str">
            <v>Homeowners</v>
          </cell>
          <cell r="E4109">
            <v>43395</v>
          </cell>
          <cell r="F4109">
            <v>43546</v>
          </cell>
          <cell r="G4109">
            <v>43685</v>
          </cell>
          <cell r="H4109">
            <v>79806.986466992224</v>
          </cell>
          <cell r="I4109">
            <v>195133.26</v>
          </cell>
        </row>
        <row r="4110">
          <cell r="C4110" t="str">
            <v>Homeowners</v>
          </cell>
          <cell r="E4110">
            <v>43396</v>
          </cell>
          <cell r="F4110">
            <v>43404</v>
          </cell>
          <cell r="G4110">
            <v>43405</v>
          </cell>
          <cell r="H4110">
            <v>40957.323843289203</v>
          </cell>
          <cell r="I4110">
            <v>81914.649999999994</v>
          </cell>
        </row>
        <row r="4111">
          <cell r="C4111" t="str">
            <v>Homeowners</v>
          </cell>
          <cell r="E4111">
            <v>43378</v>
          </cell>
          <cell r="F4111">
            <v>43671</v>
          </cell>
          <cell r="G4111">
            <v>43830</v>
          </cell>
          <cell r="H4111">
            <v>2744.8209942311469</v>
          </cell>
          <cell r="I4111">
            <v>7716.03</v>
          </cell>
        </row>
        <row r="4112">
          <cell r="C4112" t="str">
            <v>Homeowners</v>
          </cell>
          <cell r="E4112">
            <v>43398</v>
          </cell>
          <cell r="F4112">
            <v>43736</v>
          </cell>
          <cell r="G4112">
            <v>43932</v>
          </cell>
          <cell r="H4112">
            <v>5500.7079050774873</v>
          </cell>
          <cell r="I4112">
            <v>15637.18</v>
          </cell>
        </row>
        <row r="4113">
          <cell r="C4113" t="str">
            <v>Homeowners</v>
          </cell>
          <cell r="E4113">
            <v>43403</v>
          </cell>
          <cell r="F4113">
            <v>43434</v>
          </cell>
          <cell r="G4113">
            <v>43567</v>
          </cell>
          <cell r="H4113">
            <v>3998.8212619745123</v>
          </cell>
          <cell r="I4113">
            <v>10670.07</v>
          </cell>
        </row>
        <row r="4114">
          <cell r="C4114" t="str">
            <v>Homeowners</v>
          </cell>
          <cell r="E4114">
            <v>43381</v>
          </cell>
          <cell r="F4114">
            <v>43395</v>
          </cell>
          <cell r="G4114">
            <v>43572</v>
          </cell>
          <cell r="H4114">
            <v>7164.7394308679559</v>
          </cell>
          <cell r="I4114">
            <v>19111.93</v>
          </cell>
        </row>
        <row r="4115">
          <cell r="C4115" t="str">
            <v>Homeowners</v>
          </cell>
          <cell r="E4115">
            <v>43396</v>
          </cell>
          <cell r="F4115">
            <v>43602</v>
          </cell>
          <cell r="G4115">
            <v>43609</v>
          </cell>
          <cell r="H4115">
            <v>83986.714910456081</v>
          </cell>
          <cell r="I4115">
            <v>202177.86</v>
          </cell>
        </row>
        <row r="4116">
          <cell r="C4116" t="str">
            <v>Homeowners</v>
          </cell>
          <cell r="E4116">
            <v>43375</v>
          </cell>
          <cell r="F4116">
            <v>43510</v>
          </cell>
          <cell r="G4116">
            <v>44159</v>
          </cell>
          <cell r="H4116">
            <v>85556.4454040657</v>
          </cell>
          <cell r="I4116">
            <v>228449.75</v>
          </cell>
        </row>
        <row r="4117">
          <cell r="C4117" t="str">
            <v>Homeowners</v>
          </cell>
          <cell r="E4117">
            <v>43398</v>
          </cell>
          <cell r="F4117">
            <v>43660</v>
          </cell>
          <cell r="G4117" t="str">
            <v>NA</v>
          </cell>
          <cell r="H4117">
            <v>23345.646930787323</v>
          </cell>
          <cell r="I4117" t="str">
            <v>NA</v>
          </cell>
        </row>
        <row r="4118">
          <cell r="C4118" t="str">
            <v>Homeowners</v>
          </cell>
          <cell r="E4118">
            <v>43391</v>
          </cell>
          <cell r="F4118">
            <v>43545</v>
          </cell>
          <cell r="G4118">
            <v>43703</v>
          </cell>
          <cell r="H4118">
            <v>7029.4650393577158</v>
          </cell>
          <cell r="I4118">
            <v>16239.65</v>
          </cell>
        </row>
        <row r="4119">
          <cell r="C4119" t="str">
            <v>Homeowners</v>
          </cell>
          <cell r="E4119">
            <v>43382</v>
          </cell>
          <cell r="F4119">
            <v>44085</v>
          </cell>
          <cell r="G4119" t="str">
            <v>NA</v>
          </cell>
          <cell r="H4119">
            <v>72627.560723946939</v>
          </cell>
          <cell r="I4119" t="str">
            <v>NA</v>
          </cell>
        </row>
        <row r="4120">
          <cell r="C4120" t="str">
            <v>Homeowners</v>
          </cell>
          <cell r="E4120">
            <v>43389</v>
          </cell>
          <cell r="F4120">
            <v>43586</v>
          </cell>
          <cell r="G4120">
            <v>44118</v>
          </cell>
          <cell r="H4120">
            <v>4719.9135477176424</v>
          </cell>
          <cell r="I4120">
            <v>0</v>
          </cell>
        </row>
        <row r="4121">
          <cell r="C4121" t="str">
            <v>Homeowners</v>
          </cell>
          <cell r="E4121">
            <v>43390</v>
          </cell>
          <cell r="F4121">
            <v>43707</v>
          </cell>
          <cell r="G4121" t="str">
            <v>NA</v>
          </cell>
          <cell r="H4121">
            <v>341.24425717011218</v>
          </cell>
          <cell r="I4121" t="str">
            <v>NA</v>
          </cell>
        </row>
        <row r="4122">
          <cell r="C4122" t="str">
            <v>Homeowners</v>
          </cell>
          <cell r="E4122">
            <v>43393</v>
          </cell>
          <cell r="F4122">
            <v>43761</v>
          </cell>
          <cell r="G4122" t="str">
            <v>NA</v>
          </cell>
          <cell r="H4122">
            <v>7369.1250295682221</v>
          </cell>
          <cell r="I4122" t="str">
            <v>NA</v>
          </cell>
        </row>
        <row r="4123">
          <cell r="C4123" t="str">
            <v>Homeowners</v>
          </cell>
          <cell r="E4123">
            <v>43395</v>
          </cell>
          <cell r="F4123">
            <v>43588</v>
          </cell>
          <cell r="G4123">
            <v>44047</v>
          </cell>
          <cell r="H4123">
            <v>8337.7513729061375</v>
          </cell>
          <cell r="I4123">
            <v>24178.14</v>
          </cell>
        </row>
        <row r="4124">
          <cell r="C4124" t="str">
            <v>Homeowners</v>
          </cell>
          <cell r="E4124">
            <v>43386</v>
          </cell>
          <cell r="F4124">
            <v>43516</v>
          </cell>
          <cell r="G4124">
            <v>43920</v>
          </cell>
          <cell r="H4124">
            <v>2783.9735212941177</v>
          </cell>
          <cell r="I4124">
            <v>8629.4599999999991</v>
          </cell>
        </row>
        <row r="4125">
          <cell r="C4125" t="str">
            <v>Homeowners</v>
          </cell>
          <cell r="E4125">
            <v>43386</v>
          </cell>
          <cell r="F4125">
            <v>43424</v>
          </cell>
          <cell r="G4125" t="str">
            <v>NA</v>
          </cell>
          <cell r="H4125">
            <v>11604.058654525084</v>
          </cell>
          <cell r="I4125" t="str">
            <v>NA</v>
          </cell>
        </row>
        <row r="4126">
          <cell r="C4126" t="str">
            <v>Homeowners</v>
          </cell>
          <cell r="E4126">
            <v>43386</v>
          </cell>
          <cell r="F4126">
            <v>43684</v>
          </cell>
          <cell r="G4126" t="str">
            <v>NA</v>
          </cell>
          <cell r="H4126">
            <v>35699.576521258197</v>
          </cell>
          <cell r="I4126" t="str">
            <v>NA</v>
          </cell>
        </row>
        <row r="4127">
          <cell r="C4127" t="str">
            <v>Homeowners</v>
          </cell>
          <cell r="E4127">
            <v>43399</v>
          </cell>
          <cell r="F4127">
            <v>43473</v>
          </cell>
          <cell r="G4127" t="str">
            <v>NA</v>
          </cell>
          <cell r="H4127">
            <v>35921.555900993728</v>
          </cell>
          <cell r="I4127" t="str">
            <v>NA</v>
          </cell>
        </row>
        <row r="4128">
          <cell r="C4128" t="str">
            <v>Homeowners</v>
          </cell>
          <cell r="E4128">
            <v>43390</v>
          </cell>
          <cell r="F4128">
            <v>43525</v>
          </cell>
          <cell r="G4128">
            <v>43613</v>
          </cell>
          <cell r="H4128">
            <v>33170.360881024157</v>
          </cell>
          <cell r="I4128">
            <v>93301.68</v>
          </cell>
        </row>
        <row r="4129">
          <cell r="C4129" t="str">
            <v>Homeowners</v>
          </cell>
          <cell r="E4129">
            <v>43379</v>
          </cell>
          <cell r="F4129">
            <v>43532</v>
          </cell>
          <cell r="G4129">
            <v>43607</v>
          </cell>
          <cell r="H4129">
            <v>9699.3693598555783</v>
          </cell>
          <cell r="I4129">
            <v>24819.09</v>
          </cell>
        </row>
        <row r="4130">
          <cell r="C4130" t="str">
            <v>Homeowners</v>
          </cell>
          <cell r="E4130">
            <v>43403</v>
          </cell>
          <cell r="F4130">
            <v>43575</v>
          </cell>
          <cell r="G4130">
            <v>43636</v>
          </cell>
          <cell r="H4130">
            <v>7798.4532803862303</v>
          </cell>
          <cell r="I4130">
            <v>19116.16</v>
          </cell>
        </row>
        <row r="4131">
          <cell r="C4131" t="str">
            <v>Homeowners</v>
          </cell>
          <cell r="E4131">
            <v>43401</v>
          </cell>
          <cell r="F4131">
            <v>44032</v>
          </cell>
          <cell r="G4131" t="str">
            <v>NA</v>
          </cell>
          <cell r="H4131">
            <v>11919.210676658957</v>
          </cell>
          <cell r="I4131" t="str">
            <v>NA</v>
          </cell>
        </row>
        <row r="4132">
          <cell r="C4132" t="str">
            <v>Homeowners</v>
          </cell>
          <cell r="E4132">
            <v>43395</v>
          </cell>
          <cell r="F4132">
            <v>43810</v>
          </cell>
          <cell r="G4132" t="str">
            <v>NA</v>
          </cell>
          <cell r="H4132">
            <v>32493.375197691184</v>
          </cell>
          <cell r="I4132" t="str">
            <v>NA</v>
          </cell>
        </row>
        <row r="4133">
          <cell r="C4133" t="str">
            <v>Homeowners</v>
          </cell>
          <cell r="E4133">
            <v>43378</v>
          </cell>
          <cell r="F4133">
            <v>43689</v>
          </cell>
          <cell r="G4133">
            <v>43935</v>
          </cell>
          <cell r="H4133">
            <v>1914.2286387814261</v>
          </cell>
          <cell r="I4133">
            <v>5981.95</v>
          </cell>
        </row>
        <row r="4134">
          <cell r="C4134" t="str">
            <v>Homeowners</v>
          </cell>
          <cell r="E4134">
            <v>43387</v>
          </cell>
          <cell r="F4134">
            <v>44193</v>
          </cell>
          <cell r="G4134" t="str">
            <v>NA</v>
          </cell>
          <cell r="H4134">
            <v>24471.588818621873</v>
          </cell>
          <cell r="I4134" t="str">
            <v>NA</v>
          </cell>
        </row>
        <row r="4135">
          <cell r="C4135" t="str">
            <v>Homeowners</v>
          </cell>
          <cell r="E4135">
            <v>43388</v>
          </cell>
          <cell r="F4135">
            <v>43960</v>
          </cell>
          <cell r="G4135" t="str">
            <v>NA</v>
          </cell>
          <cell r="H4135">
            <v>488.05165498412896</v>
          </cell>
          <cell r="I4135" t="str">
            <v>NA</v>
          </cell>
        </row>
        <row r="4136">
          <cell r="C4136" t="str">
            <v>Homeowners</v>
          </cell>
          <cell r="E4136">
            <v>43378</v>
          </cell>
          <cell r="F4136">
            <v>43600</v>
          </cell>
          <cell r="G4136">
            <v>43829</v>
          </cell>
          <cell r="H4136">
            <v>58303.3647451293</v>
          </cell>
          <cell r="I4136">
            <v>150910.71</v>
          </cell>
        </row>
        <row r="4137">
          <cell r="C4137" t="str">
            <v>Homeowners</v>
          </cell>
          <cell r="E4137">
            <v>43385</v>
          </cell>
          <cell r="F4137">
            <v>43777</v>
          </cell>
          <cell r="G4137" t="str">
            <v>NA</v>
          </cell>
          <cell r="H4137">
            <v>32389.075631345371</v>
          </cell>
          <cell r="I4137" t="str">
            <v>NA</v>
          </cell>
        </row>
        <row r="4138">
          <cell r="C4138" t="str">
            <v>Homeowners</v>
          </cell>
          <cell r="E4138">
            <v>43398</v>
          </cell>
          <cell r="F4138">
            <v>43406</v>
          </cell>
          <cell r="G4138">
            <v>43650</v>
          </cell>
          <cell r="H4138">
            <v>17687.410429497606</v>
          </cell>
          <cell r="I4138">
            <v>44230.15</v>
          </cell>
        </row>
        <row r="4139">
          <cell r="C4139" t="str">
            <v>Homeowners</v>
          </cell>
          <cell r="E4139">
            <v>43381</v>
          </cell>
          <cell r="F4139">
            <v>43644</v>
          </cell>
          <cell r="G4139">
            <v>43775</v>
          </cell>
          <cell r="H4139">
            <v>30796.578803135868</v>
          </cell>
          <cell r="I4139">
            <v>109723</v>
          </cell>
        </row>
        <row r="4140">
          <cell r="C4140" t="str">
            <v>Homeowners</v>
          </cell>
          <cell r="E4140">
            <v>43400</v>
          </cell>
          <cell r="F4140">
            <v>43486</v>
          </cell>
          <cell r="G4140" t="str">
            <v>NA</v>
          </cell>
          <cell r="H4140">
            <v>25367.623098085827</v>
          </cell>
          <cell r="I4140" t="str">
            <v>NA</v>
          </cell>
        </row>
        <row r="4141">
          <cell r="C4141" t="str">
            <v>Homeowners</v>
          </cell>
          <cell r="E4141">
            <v>43376</v>
          </cell>
          <cell r="F4141">
            <v>43382</v>
          </cell>
          <cell r="G4141">
            <v>43598</v>
          </cell>
          <cell r="H4141">
            <v>542.24641184527479</v>
          </cell>
          <cell r="I4141">
            <v>1580.6</v>
          </cell>
        </row>
        <row r="4142">
          <cell r="C4142" t="str">
            <v>Homeowners</v>
          </cell>
          <cell r="E4142">
            <v>43398</v>
          </cell>
          <cell r="F4142">
            <v>43782</v>
          </cell>
          <cell r="G4142">
            <v>43882</v>
          </cell>
          <cell r="H4142">
            <v>26798.022574464947</v>
          </cell>
          <cell r="I4142">
            <v>71476.23</v>
          </cell>
        </row>
        <row r="4143">
          <cell r="C4143" t="str">
            <v>Homeowners</v>
          </cell>
          <cell r="E4143">
            <v>43376</v>
          </cell>
          <cell r="F4143">
            <v>43659</v>
          </cell>
          <cell r="G4143">
            <v>43801</v>
          </cell>
          <cell r="H4143">
            <v>7933.2635423259826</v>
          </cell>
          <cell r="I4143">
            <v>20016.599999999999</v>
          </cell>
        </row>
        <row r="4144">
          <cell r="C4144" t="str">
            <v>Homeowners</v>
          </cell>
          <cell r="E4144">
            <v>43393</v>
          </cell>
          <cell r="F4144">
            <v>43435</v>
          </cell>
          <cell r="G4144">
            <v>43671</v>
          </cell>
          <cell r="H4144">
            <v>15987.068417774957</v>
          </cell>
          <cell r="I4144">
            <v>44731.98</v>
          </cell>
        </row>
        <row r="4145">
          <cell r="C4145" t="str">
            <v>Homeowners</v>
          </cell>
          <cell r="E4145">
            <v>43377</v>
          </cell>
          <cell r="F4145">
            <v>43671</v>
          </cell>
          <cell r="G4145">
            <v>44057</v>
          </cell>
          <cell r="H4145">
            <v>24054.081863932694</v>
          </cell>
          <cell r="I4145">
            <v>64755.65</v>
          </cell>
        </row>
        <row r="4146">
          <cell r="C4146" t="str">
            <v>Homeowners</v>
          </cell>
          <cell r="E4146">
            <v>43412</v>
          </cell>
          <cell r="F4146">
            <v>43771</v>
          </cell>
          <cell r="G4146">
            <v>44196</v>
          </cell>
          <cell r="H4146">
            <v>34161.537134343707</v>
          </cell>
          <cell r="I4146">
            <v>92235.87</v>
          </cell>
        </row>
        <row r="4147">
          <cell r="C4147" t="str">
            <v>Homeowners</v>
          </cell>
          <cell r="E4147">
            <v>43417</v>
          </cell>
          <cell r="F4147">
            <v>43621</v>
          </cell>
          <cell r="G4147">
            <v>43679</v>
          </cell>
          <cell r="H4147">
            <v>52632.699182027114</v>
          </cell>
          <cell r="I4147">
            <v>154710.07999999999</v>
          </cell>
        </row>
        <row r="4148">
          <cell r="C4148" t="str">
            <v>Homeowners</v>
          </cell>
          <cell r="E4148">
            <v>43424</v>
          </cell>
          <cell r="F4148">
            <v>43439</v>
          </cell>
          <cell r="G4148">
            <v>43504</v>
          </cell>
          <cell r="H4148">
            <v>17066.74242367841</v>
          </cell>
          <cell r="I4148">
            <v>48731.66</v>
          </cell>
        </row>
        <row r="4149">
          <cell r="C4149" t="str">
            <v>Homeowners</v>
          </cell>
          <cell r="E4149">
            <v>43414</v>
          </cell>
          <cell r="F4149">
            <v>43910</v>
          </cell>
          <cell r="G4149" t="str">
            <v>NA</v>
          </cell>
          <cell r="H4149">
            <v>36994.467370076585</v>
          </cell>
          <cell r="I4149" t="str">
            <v>NA</v>
          </cell>
        </row>
        <row r="4150">
          <cell r="C4150" t="str">
            <v>Homeowners</v>
          </cell>
          <cell r="E4150">
            <v>43429</v>
          </cell>
          <cell r="F4150">
            <v>43615</v>
          </cell>
          <cell r="G4150" t="str">
            <v>NA</v>
          </cell>
          <cell r="H4150">
            <v>6373.6222216289634</v>
          </cell>
          <cell r="I4150" t="str">
            <v>NA</v>
          </cell>
        </row>
        <row r="4151">
          <cell r="C4151" t="str">
            <v>Homeowners</v>
          </cell>
          <cell r="E4151">
            <v>43424</v>
          </cell>
          <cell r="F4151">
            <v>43669</v>
          </cell>
          <cell r="G4151" t="str">
            <v>NA</v>
          </cell>
          <cell r="H4151">
            <v>19472.796335001331</v>
          </cell>
          <cell r="I4151" t="str">
            <v>NA</v>
          </cell>
        </row>
        <row r="4152">
          <cell r="C4152" t="str">
            <v>Homeowners</v>
          </cell>
          <cell r="E4152">
            <v>43427</v>
          </cell>
          <cell r="F4152">
            <v>43458</v>
          </cell>
          <cell r="G4152">
            <v>43479</v>
          </cell>
          <cell r="H4152">
            <v>63696.800083779526</v>
          </cell>
          <cell r="I4152">
            <v>187409.3</v>
          </cell>
        </row>
        <row r="4153">
          <cell r="C4153" t="str">
            <v>Homeowners</v>
          </cell>
          <cell r="E4153">
            <v>43412</v>
          </cell>
          <cell r="F4153">
            <v>43558</v>
          </cell>
          <cell r="G4153">
            <v>43791</v>
          </cell>
          <cell r="H4153">
            <v>21586.638277223243</v>
          </cell>
          <cell r="I4153">
            <v>61668.26</v>
          </cell>
        </row>
        <row r="4154">
          <cell r="C4154" t="str">
            <v>Homeowners</v>
          </cell>
          <cell r="E4154">
            <v>43420</v>
          </cell>
          <cell r="F4154">
            <v>43455</v>
          </cell>
          <cell r="G4154">
            <v>43477</v>
          </cell>
          <cell r="H4154">
            <v>7885.1295452213672</v>
          </cell>
          <cell r="I4154">
            <v>19432.3</v>
          </cell>
        </row>
        <row r="4155">
          <cell r="C4155" t="str">
            <v>Homeowners</v>
          </cell>
          <cell r="E4155">
            <v>43424</v>
          </cell>
          <cell r="F4155">
            <v>43865</v>
          </cell>
          <cell r="G4155" t="str">
            <v>NA</v>
          </cell>
          <cell r="H4155">
            <v>23875.170380285846</v>
          </cell>
          <cell r="I4155" t="str">
            <v>NA</v>
          </cell>
        </row>
        <row r="4156">
          <cell r="C4156" t="str">
            <v>Homeowners</v>
          </cell>
          <cell r="E4156">
            <v>43406</v>
          </cell>
          <cell r="F4156">
            <v>43438</v>
          </cell>
          <cell r="G4156">
            <v>44031</v>
          </cell>
          <cell r="H4156">
            <v>112942.45508301721</v>
          </cell>
          <cell r="I4156">
            <v>0</v>
          </cell>
        </row>
        <row r="4157">
          <cell r="C4157" t="str">
            <v>Homeowners</v>
          </cell>
          <cell r="E4157">
            <v>43418</v>
          </cell>
          <cell r="F4157">
            <v>43475</v>
          </cell>
          <cell r="G4157">
            <v>43646</v>
          </cell>
          <cell r="H4157">
            <v>8273.9112739689917</v>
          </cell>
          <cell r="I4157">
            <v>22274.44</v>
          </cell>
        </row>
        <row r="4158">
          <cell r="C4158" t="str">
            <v>Homeowners</v>
          </cell>
          <cell r="E4158">
            <v>43411</v>
          </cell>
          <cell r="F4158">
            <v>43715</v>
          </cell>
          <cell r="G4158">
            <v>44154</v>
          </cell>
          <cell r="H4158">
            <v>49462.960719976298</v>
          </cell>
          <cell r="I4158">
            <v>0</v>
          </cell>
        </row>
        <row r="4159">
          <cell r="C4159" t="str">
            <v>Homeowners</v>
          </cell>
          <cell r="E4159">
            <v>43432</v>
          </cell>
          <cell r="F4159">
            <v>43541</v>
          </cell>
          <cell r="G4159" t="str">
            <v>NA</v>
          </cell>
          <cell r="H4159">
            <v>5427.259825943449</v>
          </cell>
          <cell r="I4159" t="str">
            <v>NA</v>
          </cell>
        </row>
        <row r="4160">
          <cell r="C4160" t="str">
            <v>Homeowners</v>
          </cell>
          <cell r="E4160">
            <v>43417</v>
          </cell>
          <cell r="F4160">
            <v>43431</v>
          </cell>
          <cell r="G4160">
            <v>43687</v>
          </cell>
          <cell r="H4160">
            <v>18860.14587725294</v>
          </cell>
          <cell r="I4160">
            <v>48186.28</v>
          </cell>
        </row>
        <row r="4161">
          <cell r="C4161" t="str">
            <v>Homeowners</v>
          </cell>
          <cell r="E4161">
            <v>43419</v>
          </cell>
          <cell r="F4161">
            <v>43434</v>
          </cell>
          <cell r="G4161" t="str">
            <v>NA</v>
          </cell>
          <cell r="H4161">
            <v>29027.662173522658</v>
          </cell>
          <cell r="I4161" t="str">
            <v>NA</v>
          </cell>
        </row>
        <row r="4162">
          <cell r="C4162" t="str">
            <v>Homeowners</v>
          </cell>
          <cell r="E4162">
            <v>43423</v>
          </cell>
          <cell r="F4162">
            <v>43556</v>
          </cell>
          <cell r="G4162">
            <v>43882</v>
          </cell>
          <cell r="H4162">
            <v>39356.252083679887</v>
          </cell>
          <cell r="I4162">
            <v>0</v>
          </cell>
        </row>
        <row r="4163">
          <cell r="C4163" t="str">
            <v>Homeowners</v>
          </cell>
          <cell r="E4163">
            <v>43418</v>
          </cell>
          <cell r="F4163">
            <v>43465</v>
          </cell>
          <cell r="G4163">
            <v>44120</v>
          </cell>
          <cell r="H4163">
            <v>5059.790452784513</v>
          </cell>
          <cell r="I4163">
            <v>0</v>
          </cell>
        </row>
        <row r="4164">
          <cell r="C4164" t="str">
            <v>Homeowners</v>
          </cell>
          <cell r="E4164">
            <v>43424</v>
          </cell>
          <cell r="F4164">
            <v>43572</v>
          </cell>
          <cell r="G4164">
            <v>43957</v>
          </cell>
          <cell r="H4164">
            <v>10244.586653673416</v>
          </cell>
          <cell r="I4164">
            <v>0</v>
          </cell>
        </row>
        <row r="4165">
          <cell r="C4165" t="str">
            <v>Homeowners</v>
          </cell>
          <cell r="E4165">
            <v>43428</v>
          </cell>
          <cell r="F4165">
            <v>43517</v>
          </cell>
          <cell r="G4165">
            <v>43597</v>
          </cell>
          <cell r="H4165">
            <v>6858.6986584157394</v>
          </cell>
          <cell r="I4165">
            <v>16672.12</v>
          </cell>
        </row>
        <row r="4166">
          <cell r="C4166" t="str">
            <v>Homeowners</v>
          </cell>
          <cell r="E4166">
            <v>43405</v>
          </cell>
          <cell r="F4166">
            <v>43438</v>
          </cell>
          <cell r="G4166">
            <v>43880</v>
          </cell>
          <cell r="H4166">
            <v>4421.6044718751045</v>
          </cell>
          <cell r="I4166">
            <v>0</v>
          </cell>
        </row>
        <row r="4167">
          <cell r="C4167" t="str">
            <v>Homeowners</v>
          </cell>
          <cell r="E4167">
            <v>43415</v>
          </cell>
          <cell r="F4167">
            <v>43499</v>
          </cell>
          <cell r="G4167">
            <v>43753</v>
          </cell>
          <cell r="H4167">
            <v>9553.8755644585908</v>
          </cell>
          <cell r="I4167">
            <v>22380.25</v>
          </cell>
        </row>
        <row r="4168">
          <cell r="C4168" t="str">
            <v>Homeowners</v>
          </cell>
          <cell r="E4168">
            <v>43416</v>
          </cell>
          <cell r="F4168">
            <v>43602</v>
          </cell>
          <cell r="G4168" t="str">
            <v>NA</v>
          </cell>
          <cell r="H4168">
            <v>32246.325553972121</v>
          </cell>
          <cell r="I4168" t="str">
            <v>NA</v>
          </cell>
        </row>
        <row r="4169">
          <cell r="C4169" t="str">
            <v>Homeowners</v>
          </cell>
          <cell r="E4169">
            <v>43408</v>
          </cell>
          <cell r="F4169">
            <v>43494</v>
          </cell>
          <cell r="G4169">
            <v>43890</v>
          </cell>
          <cell r="H4169">
            <v>70974.944455901335</v>
          </cell>
          <cell r="I4169">
            <v>200271.31</v>
          </cell>
        </row>
        <row r="4170">
          <cell r="C4170" t="str">
            <v>Homeowners</v>
          </cell>
          <cell r="E4170">
            <v>43431</v>
          </cell>
          <cell r="F4170">
            <v>43455</v>
          </cell>
          <cell r="G4170">
            <v>44135</v>
          </cell>
          <cell r="H4170">
            <v>43929.277989169364</v>
          </cell>
          <cell r="I4170">
            <v>120663.4</v>
          </cell>
        </row>
        <row r="4171">
          <cell r="C4171" t="str">
            <v>Homeowners</v>
          </cell>
          <cell r="E4171">
            <v>43406</v>
          </cell>
          <cell r="F4171">
            <v>43650</v>
          </cell>
          <cell r="G4171" t="str">
            <v>NA</v>
          </cell>
          <cell r="H4171">
            <v>36337.076388359856</v>
          </cell>
          <cell r="I4171" t="str">
            <v>NA</v>
          </cell>
        </row>
        <row r="4172">
          <cell r="C4172" t="str">
            <v>Homeowners</v>
          </cell>
          <cell r="E4172">
            <v>43433</v>
          </cell>
          <cell r="F4172">
            <v>43686</v>
          </cell>
          <cell r="G4172">
            <v>44023</v>
          </cell>
          <cell r="H4172">
            <v>54368.155414048575</v>
          </cell>
          <cell r="I4172">
            <v>160284.98000000001</v>
          </cell>
        </row>
        <row r="4173">
          <cell r="C4173" t="str">
            <v>Homeowners</v>
          </cell>
          <cell r="E4173">
            <v>43418</v>
          </cell>
          <cell r="F4173">
            <v>43559</v>
          </cell>
          <cell r="G4173">
            <v>43828</v>
          </cell>
          <cell r="H4173">
            <v>5643.7736426201191</v>
          </cell>
          <cell r="I4173">
            <v>13180.74</v>
          </cell>
        </row>
        <row r="4174">
          <cell r="C4174" t="str">
            <v>Homeowners</v>
          </cell>
          <cell r="E4174">
            <v>43413</v>
          </cell>
          <cell r="F4174">
            <v>43700</v>
          </cell>
          <cell r="G4174" t="str">
            <v>NA</v>
          </cell>
          <cell r="H4174">
            <v>62959.03576001482</v>
          </cell>
          <cell r="I4174" t="str">
            <v>NA</v>
          </cell>
        </row>
        <row r="4175">
          <cell r="C4175" t="str">
            <v>Homeowners</v>
          </cell>
          <cell r="E4175">
            <v>43419</v>
          </cell>
          <cell r="F4175">
            <v>43668</v>
          </cell>
          <cell r="G4175">
            <v>44088</v>
          </cell>
          <cell r="H4175">
            <v>13040.708654563694</v>
          </cell>
          <cell r="I4175">
            <v>35803.46</v>
          </cell>
        </row>
        <row r="4176">
          <cell r="C4176" t="str">
            <v>Homeowners</v>
          </cell>
          <cell r="E4176">
            <v>43431</v>
          </cell>
          <cell r="F4176">
            <v>43463</v>
          </cell>
          <cell r="G4176">
            <v>44006</v>
          </cell>
          <cell r="H4176">
            <v>6592.934162740411</v>
          </cell>
          <cell r="I4176">
            <v>17571.43</v>
          </cell>
        </row>
        <row r="4177">
          <cell r="C4177" t="str">
            <v>Homeowners</v>
          </cell>
          <cell r="E4177">
            <v>43408</v>
          </cell>
          <cell r="F4177">
            <v>43582</v>
          </cell>
          <cell r="G4177">
            <v>43862</v>
          </cell>
          <cell r="H4177">
            <v>1875.2631825138717</v>
          </cell>
          <cell r="I4177">
            <v>0</v>
          </cell>
        </row>
        <row r="4178">
          <cell r="C4178" t="str">
            <v>Homeowners</v>
          </cell>
          <cell r="E4178">
            <v>43408</v>
          </cell>
          <cell r="F4178">
            <v>43568</v>
          </cell>
          <cell r="G4178" t="str">
            <v>NA</v>
          </cell>
          <cell r="H4178">
            <v>1797.8025055192313</v>
          </cell>
          <cell r="I4178" t="str">
            <v>NA</v>
          </cell>
        </row>
        <row r="4179">
          <cell r="C4179" t="str">
            <v>Homeowners</v>
          </cell>
          <cell r="E4179">
            <v>43429</v>
          </cell>
          <cell r="F4179">
            <v>43669</v>
          </cell>
          <cell r="G4179" t="str">
            <v>NA</v>
          </cell>
          <cell r="H4179">
            <v>22663.569080999427</v>
          </cell>
          <cell r="I4179" t="str">
            <v>NA</v>
          </cell>
        </row>
        <row r="4180">
          <cell r="C4180" t="str">
            <v>Homeowners</v>
          </cell>
          <cell r="E4180">
            <v>43431</v>
          </cell>
          <cell r="F4180">
            <v>43526</v>
          </cell>
          <cell r="G4180">
            <v>43994</v>
          </cell>
          <cell r="H4180">
            <v>26742.403931495868</v>
          </cell>
          <cell r="I4180">
            <v>70290.91</v>
          </cell>
        </row>
        <row r="4181">
          <cell r="C4181" t="str">
            <v>Homeowners</v>
          </cell>
          <cell r="E4181">
            <v>43431</v>
          </cell>
          <cell r="F4181">
            <v>43522</v>
          </cell>
          <cell r="G4181">
            <v>43722</v>
          </cell>
          <cell r="H4181">
            <v>2489.3092560484083</v>
          </cell>
          <cell r="I4181">
            <v>6281.81</v>
          </cell>
        </row>
        <row r="4182">
          <cell r="C4182" t="str">
            <v>Homeowners</v>
          </cell>
          <cell r="E4182">
            <v>43422</v>
          </cell>
          <cell r="F4182">
            <v>43500</v>
          </cell>
          <cell r="G4182" t="str">
            <v>NA</v>
          </cell>
          <cell r="H4182">
            <v>13949.276579044114</v>
          </cell>
          <cell r="I4182" t="str">
            <v>NA</v>
          </cell>
        </row>
        <row r="4183">
          <cell r="C4183" t="str">
            <v>Homeowners</v>
          </cell>
          <cell r="E4183">
            <v>43420</v>
          </cell>
          <cell r="F4183">
            <v>43621</v>
          </cell>
          <cell r="G4183" t="str">
            <v>NA</v>
          </cell>
          <cell r="H4183">
            <v>9510.2287727883286</v>
          </cell>
          <cell r="I4183" t="str">
            <v>NA</v>
          </cell>
        </row>
        <row r="4184">
          <cell r="C4184" t="str">
            <v>Homeowners</v>
          </cell>
          <cell r="E4184">
            <v>43414</v>
          </cell>
          <cell r="F4184">
            <v>43427</v>
          </cell>
          <cell r="G4184">
            <v>43467</v>
          </cell>
          <cell r="H4184">
            <v>97426.696304386176</v>
          </cell>
          <cell r="I4184">
            <v>279000.39</v>
          </cell>
        </row>
        <row r="4185">
          <cell r="C4185" t="str">
            <v>Homeowners</v>
          </cell>
          <cell r="E4185">
            <v>43415</v>
          </cell>
          <cell r="F4185">
            <v>43450</v>
          </cell>
          <cell r="G4185">
            <v>43504</v>
          </cell>
          <cell r="H4185">
            <v>11309.400949829991</v>
          </cell>
          <cell r="I4185">
            <v>28595.02</v>
          </cell>
        </row>
        <row r="4186">
          <cell r="C4186" t="str">
            <v>Homeowners</v>
          </cell>
          <cell r="E4186">
            <v>43413</v>
          </cell>
          <cell r="F4186">
            <v>43582</v>
          </cell>
          <cell r="G4186" t="str">
            <v>NA</v>
          </cell>
          <cell r="H4186">
            <v>7415.9765639993893</v>
          </cell>
          <cell r="I4186" t="str">
            <v>NA</v>
          </cell>
        </row>
        <row r="4187">
          <cell r="C4187" t="str">
            <v>Homeowners</v>
          </cell>
          <cell r="E4187">
            <v>43434</v>
          </cell>
          <cell r="F4187">
            <v>43436</v>
          </cell>
          <cell r="G4187">
            <v>43858</v>
          </cell>
          <cell r="H4187">
            <v>2285.8204726069253</v>
          </cell>
          <cell r="I4187">
            <v>7305.37</v>
          </cell>
        </row>
        <row r="4188">
          <cell r="C4188" t="str">
            <v>Homeowners</v>
          </cell>
          <cell r="E4188">
            <v>43408</v>
          </cell>
          <cell r="F4188">
            <v>43517</v>
          </cell>
          <cell r="G4188">
            <v>43607</v>
          </cell>
          <cell r="H4188">
            <v>66060.265163664124</v>
          </cell>
          <cell r="I4188">
            <v>155968.31</v>
          </cell>
        </row>
        <row r="4189">
          <cell r="C4189" t="str">
            <v>Homeowners</v>
          </cell>
          <cell r="E4189">
            <v>43421</v>
          </cell>
          <cell r="F4189">
            <v>43460</v>
          </cell>
          <cell r="G4189">
            <v>43461</v>
          </cell>
          <cell r="H4189">
            <v>17028.2280372397</v>
          </cell>
          <cell r="I4189">
            <v>34056.46</v>
          </cell>
        </row>
        <row r="4190">
          <cell r="C4190" t="str">
            <v>Homeowners</v>
          </cell>
          <cell r="E4190">
            <v>43409</v>
          </cell>
          <cell r="F4190">
            <v>43593</v>
          </cell>
          <cell r="G4190">
            <v>43710</v>
          </cell>
          <cell r="H4190">
            <v>32335.740485267881</v>
          </cell>
          <cell r="I4190">
            <v>81142.19</v>
          </cell>
        </row>
        <row r="4191">
          <cell r="C4191" t="str">
            <v>Homeowners</v>
          </cell>
          <cell r="E4191">
            <v>43413</v>
          </cell>
          <cell r="F4191">
            <v>43498</v>
          </cell>
          <cell r="G4191">
            <v>43950</v>
          </cell>
          <cell r="H4191">
            <v>13485.427430897911</v>
          </cell>
          <cell r="I4191">
            <v>39358.71</v>
          </cell>
        </row>
        <row r="4192">
          <cell r="C4192" t="str">
            <v>Homeowners</v>
          </cell>
          <cell r="E4192">
            <v>43415</v>
          </cell>
          <cell r="F4192">
            <v>43453</v>
          </cell>
          <cell r="G4192" t="str">
            <v>NA</v>
          </cell>
          <cell r="H4192">
            <v>2073.4303943380378</v>
          </cell>
          <cell r="I4192" t="str">
            <v>NA</v>
          </cell>
        </row>
        <row r="4193">
          <cell r="C4193" t="str">
            <v>Homeowners</v>
          </cell>
          <cell r="E4193">
            <v>43410</v>
          </cell>
          <cell r="F4193">
            <v>43627</v>
          </cell>
          <cell r="G4193" t="str">
            <v>NA</v>
          </cell>
          <cell r="H4193">
            <v>3566.8322796348757</v>
          </cell>
          <cell r="I4193" t="str">
            <v>NA</v>
          </cell>
        </row>
        <row r="4194">
          <cell r="C4194" t="str">
            <v>Homeowners</v>
          </cell>
          <cell r="E4194">
            <v>43449</v>
          </cell>
          <cell r="F4194">
            <v>43509</v>
          </cell>
          <cell r="G4194">
            <v>43560</v>
          </cell>
          <cell r="H4194">
            <v>5940.1761662161962</v>
          </cell>
          <cell r="I4194">
            <v>14664.28</v>
          </cell>
        </row>
        <row r="4195">
          <cell r="C4195" t="str">
            <v>Homeowners</v>
          </cell>
          <cell r="E4195">
            <v>43441</v>
          </cell>
          <cell r="F4195">
            <v>43794</v>
          </cell>
          <cell r="G4195">
            <v>43831</v>
          </cell>
          <cell r="H4195">
            <v>35522.996397400857</v>
          </cell>
          <cell r="I4195">
            <v>91935.6</v>
          </cell>
        </row>
        <row r="4196">
          <cell r="C4196" t="str">
            <v>Homeowners</v>
          </cell>
          <cell r="E4196">
            <v>43462</v>
          </cell>
          <cell r="F4196">
            <v>43613</v>
          </cell>
          <cell r="G4196">
            <v>43900</v>
          </cell>
          <cell r="H4196">
            <v>2363.9191904266281</v>
          </cell>
          <cell r="I4196">
            <v>7032.28</v>
          </cell>
        </row>
        <row r="4197">
          <cell r="C4197" t="str">
            <v>Homeowners</v>
          </cell>
          <cell r="E4197">
            <v>43442</v>
          </cell>
          <cell r="F4197">
            <v>43443</v>
          </cell>
          <cell r="G4197">
            <v>44025</v>
          </cell>
          <cell r="H4197">
            <v>8063.046558870431</v>
          </cell>
          <cell r="I4197">
            <v>0</v>
          </cell>
        </row>
        <row r="4198">
          <cell r="C4198" t="str">
            <v>Homeowners</v>
          </cell>
          <cell r="E4198">
            <v>43465</v>
          </cell>
          <cell r="F4198">
            <v>43473</v>
          </cell>
          <cell r="G4198">
            <v>43898</v>
          </cell>
          <cell r="H4198">
            <v>2276.8618866355091</v>
          </cell>
          <cell r="I4198">
            <v>6607.88</v>
          </cell>
        </row>
        <row r="4199">
          <cell r="C4199" t="str">
            <v>Homeowners</v>
          </cell>
          <cell r="E4199">
            <v>43453</v>
          </cell>
          <cell r="F4199">
            <v>43993</v>
          </cell>
          <cell r="G4199" t="str">
            <v>NA</v>
          </cell>
          <cell r="H4199">
            <v>4926.207398423061</v>
          </cell>
          <cell r="I4199" t="str">
            <v>NA</v>
          </cell>
        </row>
        <row r="4200">
          <cell r="C4200" t="str">
            <v>Homeowners</v>
          </cell>
          <cell r="E4200">
            <v>43459</v>
          </cell>
          <cell r="F4200">
            <v>43840</v>
          </cell>
          <cell r="G4200">
            <v>44130</v>
          </cell>
          <cell r="H4200">
            <v>5509.0320436120637</v>
          </cell>
          <cell r="I4200">
            <v>16215.98</v>
          </cell>
        </row>
        <row r="4201">
          <cell r="C4201" t="str">
            <v>Homeowners</v>
          </cell>
          <cell r="E4201">
            <v>43465</v>
          </cell>
          <cell r="F4201">
            <v>43696</v>
          </cell>
          <cell r="G4201">
            <v>43897</v>
          </cell>
          <cell r="H4201">
            <v>3677.5449469004034</v>
          </cell>
          <cell r="I4201">
            <v>9784.18</v>
          </cell>
        </row>
        <row r="4202">
          <cell r="C4202" t="str">
            <v>Homeowners</v>
          </cell>
          <cell r="E4202">
            <v>43452</v>
          </cell>
          <cell r="F4202">
            <v>43675</v>
          </cell>
          <cell r="G4202">
            <v>43961</v>
          </cell>
          <cell r="H4202">
            <v>42069.980223870654</v>
          </cell>
          <cell r="I4202">
            <v>121433.07</v>
          </cell>
        </row>
        <row r="4203">
          <cell r="C4203" t="str">
            <v>Homeowners</v>
          </cell>
          <cell r="E4203">
            <v>43447</v>
          </cell>
          <cell r="F4203">
            <v>43527</v>
          </cell>
          <cell r="G4203">
            <v>43722</v>
          </cell>
          <cell r="H4203">
            <v>63930.483227690485</v>
          </cell>
          <cell r="I4203">
            <v>174077.28</v>
          </cell>
        </row>
        <row r="4204">
          <cell r="C4204" t="str">
            <v>Homeowners</v>
          </cell>
          <cell r="E4204">
            <v>43461</v>
          </cell>
          <cell r="F4204">
            <v>43582</v>
          </cell>
          <cell r="G4204">
            <v>43878</v>
          </cell>
          <cell r="H4204">
            <v>13403.237429955019</v>
          </cell>
          <cell r="I4204">
            <v>37885.86</v>
          </cell>
        </row>
        <row r="4205">
          <cell r="C4205" t="str">
            <v>Homeowners</v>
          </cell>
          <cell r="E4205">
            <v>43442</v>
          </cell>
          <cell r="F4205">
            <v>44003</v>
          </cell>
          <cell r="G4205">
            <v>44178</v>
          </cell>
          <cell r="H4205">
            <v>68854.58692906746</v>
          </cell>
          <cell r="I4205">
            <v>0</v>
          </cell>
        </row>
        <row r="4206">
          <cell r="C4206" t="str">
            <v>Homeowners</v>
          </cell>
          <cell r="E4206">
            <v>43459</v>
          </cell>
          <cell r="F4206">
            <v>43619</v>
          </cell>
          <cell r="G4206">
            <v>43802</v>
          </cell>
          <cell r="H4206">
            <v>48293.112581308545</v>
          </cell>
          <cell r="I4206">
            <v>125151.85</v>
          </cell>
        </row>
        <row r="4207">
          <cell r="C4207" t="str">
            <v>Homeowners</v>
          </cell>
          <cell r="E4207">
            <v>43444</v>
          </cell>
          <cell r="F4207">
            <v>43545</v>
          </cell>
          <cell r="G4207">
            <v>43960</v>
          </cell>
          <cell r="H4207">
            <v>4477.3768329540908</v>
          </cell>
          <cell r="I4207">
            <v>12521.35</v>
          </cell>
        </row>
        <row r="4208">
          <cell r="C4208" t="str">
            <v>Homeowners</v>
          </cell>
          <cell r="E4208">
            <v>43461</v>
          </cell>
          <cell r="F4208">
            <v>43891</v>
          </cell>
          <cell r="G4208" t="str">
            <v>NA</v>
          </cell>
          <cell r="H4208">
            <v>22337.045629322853</v>
          </cell>
          <cell r="I4208" t="str">
            <v>NA</v>
          </cell>
        </row>
        <row r="4209">
          <cell r="C4209" t="str">
            <v>Homeowners</v>
          </cell>
          <cell r="E4209">
            <v>43444</v>
          </cell>
          <cell r="F4209">
            <v>43780</v>
          </cell>
          <cell r="G4209">
            <v>44073</v>
          </cell>
          <cell r="H4209">
            <v>3088.2912316384677</v>
          </cell>
          <cell r="I4209">
            <v>9818.99</v>
          </cell>
        </row>
        <row r="4210">
          <cell r="C4210" t="str">
            <v>Homeowners</v>
          </cell>
          <cell r="E4210">
            <v>43442</v>
          </cell>
          <cell r="F4210">
            <v>43655</v>
          </cell>
          <cell r="G4210" t="str">
            <v>NA</v>
          </cell>
          <cell r="H4210">
            <v>20991.426394144939</v>
          </cell>
          <cell r="I4210" t="str">
            <v>NA</v>
          </cell>
        </row>
        <row r="4211">
          <cell r="C4211" t="str">
            <v>Homeowners</v>
          </cell>
          <cell r="E4211">
            <v>43440</v>
          </cell>
          <cell r="F4211">
            <v>43838</v>
          </cell>
          <cell r="G4211">
            <v>44092</v>
          </cell>
          <cell r="H4211">
            <v>11526.355284034233</v>
          </cell>
          <cell r="I4211">
            <v>32334.79</v>
          </cell>
        </row>
        <row r="4212">
          <cell r="C4212" t="str">
            <v>Homeowners</v>
          </cell>
          <cell r="E4212">
            <v>43443</v>
          </cell>
          <cell r="F4212">
            <v>43855</v>
          </cell>
          <cell r="G4212" t="str">
            <v>NA</v>
          </cell>
          <cell r="H4212">
            <v>15851.51919441983</v>
          </cell>
          <cell r="I4212" t="str">
            <v>NA</v>
          </cell>
        </row>
        <row r="4213">
          <cell r="C4213" t="str">
            <v>Homeowners</v>
          </cell>
          <cell r="E4213">
            <v>43446</v>
          </cell>
          <cell r="F4213">
            <v>43820</v>
          </cell>
          <cell r="G4213">
            <v>43856</v>
          </cell>
          <cell r="H4213">
            <v>85.192267819475489</v>
          </cell>
          <cell r="I4213">
            <v>242.36</v>
          </cell>
        </row>
        <row r="4214">
          <cell r="C4214" t="str">
            <v>Homeowners</v>
          </cell>
          <cell r="E4214">
            <v>43437</v>
          </cell>
          <cell r="F4214">
            <v>43521</v>
          </cell>
          <cell r="G4214">
            <v>44070</v>
          </cell>
          <cell r="H4214">
            <v>4019.4721040228865</v>
          </cell>
          <cell r="I4214">
            <v>11494.86</v>
          </cell>
        </row>
        <row r="4215">
          <cell r="C4215" t="str">
            <v>Homeowners</v>
          </cell>
          <cell r="E4215">
            <v>43458</v>
          </cell>
          <cell r="F4215">
            <v>43488</v>
          </cell>
          <cell r="G4215">
            <v>43808</v>
          </cell>
          <cell r="H4215">
            <v>40174.409779242807</v>
          </cell>
          <cell r="I4215">
            <v>104171.28</v>
          </cell>
        </row>
        <row r="4216">
          <cell r="C4216" t="str">
            <v>Homeowners</v>
          </cell>
          <cell r="E4216">
            <v>43444</v>
          </cell>
          <cell r="F4216">
            <v>43493</v>
          </cell>
          <cell r="G4216">
            <v>43582</v>
          </cell>
          <cell r="H4216">
            <v>51966.629625891568</v>
          </cell>
          <cell r="I4216">
            <v>149698.39000000001</v>
          </cell>
        </row>
        <row r="4217">
          <cell r="C4217" t="str">
            <v>Homeowners</v>
          </cell>
          <cell r="E4217">
            <v>43444</v>
          </cell>
          <cell r="F4217">
            <v>43986</v>
          </cell>
          <cell r="G4217" t="str">
            <v>NA</v>
          </cell>
          <cell r="H4217">
            <v>33260.432720349338</v>
          </cell>
          <cell r="I4217" t="str">
            <v>NA</v>
          </cell>
        </row>
        <row r="4218">
          <cell r="C4218" t="str">
            <v>Homeowners</v>
          </cell>
          <cell r="E4218">
            <v>43447</v>
          </cell>
          <cell r="F4218">
            <v>43572</v>
          </cell>
          <cell r="G4218">
            <v>43724</v>
          </cell>
          <cell r="H4218">
            <v>23744.810318566018</v>
          </cell>
          <cell r="I4218">
            <v>73013.19</v>
          </cell>
        </row>
        <row r="4219">
          <cell r="C4219" t="str">
            <v>Homeowners</v>
          </cell>
          <cell r="E4219">
            <v>43441</v>
          </cell>
          <cell r="F4219">
            <v>43619</v>
          </cell>
          <cell r="G4219">
            <v>43895</v>
          </cell>
          <cell r="H4219">
            <v>18058.975667990147</v>
          </cell>
          <cell r="I4219">
            <v>46536.45</v>
          </cell>
        </row>
        <row r="4220">
          <cell r="C4220" t="str">
            <v>Homeowners</v>
          </cell>
          <cell r="E4220">
            <v>43454</v>
          </cell>
          <cell r="F4220">
            <v>43490</v>
          </cell>
          <cell r="G4220">
            <v>43739</v>
          </cell>
          <cell r="H4220">
            <v>44800.874974134407</v>
          </cell>
          <cell r="I4220">
            <v>109326.87</v>
          </cell>
        </row>
        <row r="4221">
          <cell r="C4221" t="str">
            <v>Homeowners</v>
          </cell>
          <cell r="E4221">
            <v>43440</v>
          </cell>
          <cell r="F4221">
            <v>43443</v>
          </cell>
          <cell r="G4221">
            <v>43471</v>
          </cell>
          <cell r="H4221">
            <v>13013.00971098296</v>
          </cell>
          <cell r="I4221">
            <v>32285.98</v>
          </cell>
        </row>
        <row r="4222">
          <cell r="C4222" t="str">
            <v>Homeowners</v>
          </cell>
          <cell r="E4222">
            <v>43439</v>
          </cell>
          <cell r="F4222">
            <v>43452</v>
          </cell>
          <cell r="G4222">
            <v>43479</v>
          </cell>
          <cell r="H4222">
            <v>13234.723093644152</v>
          </cell>
          <cell r="I4222">
            <v>34293.58</v>
          </cell>
        </row>
        <row r="4223">
          <cell r="C4223" t="str">
            <v>Homeowners</v>
          </cell>
          <cell r="E4223">
            <v>43452</v>
          </cell>
          <cell r="F4223">
            <v>43506</v>
          </cell>
          <cell r="G4223">
            <v>44100</v>
          </cell>
          <cell r="H4223">
            <v>4671.5651462512496</v>
          </cell>
          <cell r="I4223">
            <v>0</v>
          </cell>
        </row>
        <row r="4224">
          <cell r="C4224" t="str">
            <v>Homeowners</v>
          </cell>
          <cell r="E4224">
            <v>43453</v>
          </cell>
          <cell r="F4224">
            <v>43536</v>
          </cell>
          <cell r="G4224">
            <v>43604</v>
          </cell>
          <cell r="H4224">
            <v>30267.222933956531</v>
          </cell>
          <cell r="I4224">
            <v>89195.21</v>
          </cell>
        </row>
        <row r="4225">
          <cell r="C4225" t="str">
            <v>Homeowners</v>
          </cell>
          <cell r="E4225">
            <v>43452</v>
          </cell>
          <cell r="F4225">
            <v>43705</v>
          </cell>
          <cell r="G4225" t="str">
            <v>NA</v>
          </cell>
          <cell r="H4225">
            <v>37240.241634715552</v>
          </cell>
          <cell r="I4225" t="str">
            <v>NA</v>
          </cell>
        </row>
        <row r="4226">
          <cell r="C4226" t="str">
            <v>Homeowners</v>
          </cell>
          <cell r="E4226">
            <v>43460</v>
          </cell>
          <cell r="F4226">
            <v>44001</v>
          </cell>
          <cell r="G4226" t="str">
            <v>NA</v>
          </cell>
          <cell r="H4226">
            <v>12062.180820132398</v>
          </cell>
          <cell r="I4226" t="str">
            <v>NA</v>
          </cell>
        </row>
        <row r="4227">
          <cell r="C4227" t="str">
            <v>Homeowners</v>
          </cell>
          <cell r="E4227">
            <v>43453</v>
          </cell>
          <cell r="F4227">
            <v>43526</v>
          </cell>
          <cell r="G4227">
            <v>44161</v>
          </cell>
          <cell r="H4227">
            <v>34552.918728029421</v>
          </cell>
          <cell r="I4227">
            <v>87951.16</v>
          </cell>
        </row>
        <row r="4228">
          <cell r="C4228" t="str">
            <v>Homeowners</v>
          </cell>
          <cell r="E4228">
            <v>43441</v>
          </cell>
          <cell r="F4228">
            <v>44004</v>
          </cell>
          <cell r="G4228">
            <v>44165</v>
          </cell>
          <cell r="H4228">
            <v>22414.469414603693</v>
          </cell>
          <cell r="I4228">
            <v>0</v>
          </cell>
        </row>
        <row r="4229">
          <cell r="C4229" t="str">
            <v>Homeowners</v>
          </cell>
          <cell r="E4229">
            <v>43436</v>
          </cell>
          <cell r="F4229">
            <v>43496</v>
          </cell>
          <cell r="G4229">
            <v>44016</v>
          </cell>
          <cell r="H4229">
            <v>4025.8071689732528</v>
          </cell>
          <cell r="I4229">
            <v>0</v>
          </cell>
        </row>
        <row r="4230">
          <cell r="C4230" t="str">
            <v>Homeowners</v>
          </cell>
          <cell r="E4230">
            <v>43461</v>
          </cell>
          <cell r="F4230">
            <v>43550</v>
          </cell>
          <cell r="G4230">
            <v>43678</v>
          </cell>
          <cell r="H4230">
            <v>1493.8820408274385</v>
          </cell>
          <cell r="I4230">
            <v>3900.65</v>
          </cell>
        </row>
        <row r="4231">
          <cell r="C4231" t="str">
            <v>Homeowners</v>
          </cell>
          <cell r="E4231">
            <v>43462</v>
          </cell>
          <cell r="F4231">
            <v>43465</v>
          </cell>
          <cell r="G4231">
            <v>43506</v>
          </cell>
          <cell r="H4231">
            <v>9995.7202292271995</v>
          </cell>
          <cell r="I4231">
            <v>24587.15</v>
          </cell>
        </row>
        <row r="4232">
          <cell r="C4232" t="str">
            <v>Homeowners</v>
          </cell>
          <cell r="E4232">
            <v>43464</v>
          </cell>
          <cell r="F4232">
            <v>43706</v>
          </cell>
          <cell r="G4232">
            <v>43727</v>
          </cell>
          <cell r="H4232">
            <v>16906.983932698076</v>
          </cell>
          <cell r="I4232">
            <v>40300.050000000003</v>
          </cell>
        </row>
        <row r="4233">
          <cell r="C4233" t="str">
            <v>Homeowners</v>
          </cell>
          <cell r="E4233">
            <v>43464</v>
          </cell>
          <cell r="F4233">
            <v>43521</v>
          </cell>
          <cell r="G4233">
            <v>43933</v>
          </cell>
          <cell r="H4233">
            <v>7006.0592883663394</v>
          </cell>
          <cell r="I4233">
            <v>20350.64</v>
          </cell>
        </row>
        <row r="4234">
          <cell r="C4234" t="str">
            <v>Homeowners</v>
          </cell>
          <cell r="E4234">
            <v>43450</v>
          </cell>
          <cell r="F4234">
            <v>43819</v>
          </cell>
          <cell r="G4234">
            <v>43880</v>
          </cell>
          <cell r="H4234">
            <v>36065.614457874741</v>
          </cell>
          <cell r="I4234">
            <v>95280.05</v>
          </cell>
        </row>
        <row r="4235">
          <cell r="C4235" t="str">
            <v>Homeowners</v>
          </cell>
          <cell r="E4235">
            <v>43452</v>
          </cell>
          <cell r="F4235">
            <v>43541</v>
          </cell>
          <cell r="G4235">
            <v>43787</v>
          </cell>
          <cell r="H4235">
            <v>2946.1192423719658</v>
          </cell>
          <cell r="I4235">
            <v>7829.61</v>
          </cell>
        </row>
        <row r="4236">
          <cell r="C4236" t="str">
            <v>Homeowners</v>
          </cell>
          <cell r="E4236">
            <v>43437</v>
          </cell>
          <cell r="F4236">
            <v>43496</v>
          </cell>
          <cell r="G4236">
            <v>43666</v>
          </cell>
          <cell r="H4236">
            <v>7937.0843081400162</v>
          </cell>
          <cell r="I4236">
            <v>19658.34</v>
          </cell>
        </row>
        <row r="4237">
          <cell r="C4237" t="str">
            <v>Homeowners</v>
          </cell>
          <cell r="E4237">
            <v>43440</v>
          </cell>
          <cell r="F4237">
            <v>43545</v>
          </cell>
          <cell r="G4237">
            <v>44134</v>
          </cell>
          <cell r="H4237">
            <v>37831.463415763996</v>
          </cell>
          <cell r="I4237">
            <v>109271.48</v>
          </cell>
        </row>
        <row r="4238">
          <cell r="C4238" t="str">
            <v>Homeowners</v>
          </cell>
          <cell r="E4238">
            <v>43455</v>
          </cell>
          <cell r="F4238">
            <v>43668</v>
          </cell>
          <cell r="G4238" t="str">
            <v>NA</v>
          </cell>
          <cell r="H4238">
            <v>47993.814268546033</v>
          </cell>
          <cell r="I4238" t="str">
            <v>NA</v>
          </cell>
        </row>
        <row r="4239">
          <cell r="C4239" t="str">
            <v>Homeowners</v>
          </cell>
          <cell r="E4239">
            <v>43444</v>
          </cell>
          <cell r="F4239">
            <v>43516</v>
          </cell>
          <cell r="G4239">
            <v>43680</v>
          </cell>
          <cell r="H4239">
            <v>8523.9389659915305</v>
          </cell>
          <cell r="I4239">
            <v>20107.53</v>
          </cell>
        </row>
        <row r="4240">
          <cell r="C4240" t="str">
            <v>Homeowners</v>
          </cell>
          <cell r="E4240">
            <v>43439</v>
          </cell>
          <cell r="F4240">
            <v>43742</v>
          </cell>
          <cell r="G4240">
            <v>43753</v>
          </cell>
          <cell r="H4240">
            <v>12932.341512127376</v>
          </cell>
          <cell r="I4240">
            <v>32059.71</v>
          </cell>
        </row>
        <row r="4241">
          <cell r="C4241" t="str">
            <v>Homeowners</v>
          </cell>
          <cell r="E4241">
            <v>43450</v>
          </cell>
          <cell r="F4241">
            <v>43451</v>
          </cell>
          <cell r="G4241">
            <v>43526</v>
          </cell>
          <cell r="H4241">
            <v>8167.3572452944336</v>
          </cell>
          <cell r="I4241">
            <v>20811.82</v>
          </cell>
        </row>
        <row r="4242">
          <cell r="C4242" t="str">
            <v>Homeowners</v>
          </cell>
          <cell r="E4242">
            <v>43473</v>
          </cell>
          <cell r="F4242">
            <v>43605</v>
          </cell>
          <cell r="G4242" t="str">
            <v>NA</v>
          </cell>
          <cell r="H4242">
            <v>36204.170408395708</v>
          </cell>
          <cell r="I4242" t="str">
            <v>NA</v>
          </cell>
        </row>
        <row r="4243">
          <cell r="C4243" t="str">
            <v>Homeowners</v>
          </cell>
          <cell r="E4243">
            <v>43483</v>
          </cell>
          <cell r="F4243">
            <v>43485</v>
          </cell>
          <cell r="G4243">
            <v>43691</v>
          </cell>
          <cell r="H4243">
            <v>11739.133310834801</v>
          </cell>
          <cell r="I4243">
            <v>23478.27</v>
          </cell>
        </row>
        <row r="4244">
          <cell r="C4244" t="str">
            <v>Homeowners</v>
          </cell>
          <cell r="E4244">
            <v>43485</v>
          </cell>
          <cell r="F4244">
            <v>43519</v>
          </cell>
          <cell r="G4244" t="str">
            <v>NA</v>
          </cell>
          <cell r="H4244">
            <v>613.73074934205761</v>
          </cell>
          <cell r="I4244" t="str">
            <v>NA</v>
          </cell>
        </row>
        <row r="4245">
          <cell r="C4245" t="str">
            <v>Homeowners</v>
          </cell>
          <cell r="E4245">
            <v>43484</v>
          </cell>
          <cell r="F4245">
            <v>43766</v>
          </cell>
          <cell r="G4245" t="str">
            <v>NA</v>
          </cell>
          <cell r="H4245">
            <v>101240.38372666729</v>
          </cell>
          <cell r="I4245" t="str">
            <v>NA</v>
          </cell>
        </row>
        <row r="4246">
          <cell r="C4246" t="str">
            <v>Homeowners</v>
          </cell>
          <cell r="E4246">
            <v>43488</v>
          </cell>
          <cell r="F4246">
            <v>43805</v>
          </cell>
          <cell r="G4246" t="str">
            <v>NA</v>
          </cell>
          <cell r="H4246">
            <v>25402.589004865367</v>
          </cell>
          <cell r="I4246" t="str">
            <v>NA</v>
          </cell>
        </row>
        <row r="4247">
          <cell r="C4247" t="str">
            <v>Homeowners</v>
          </cell>
          <cell r="E4247">
            <v>43477</v>
          </cell>
          <cell r="F4247">
            <v>43529</v>
          </cell>
          <cell r="G4247">
            <v>43734</v>
          </cell>
          <cell r="H4247">
            <v>20811.369272015148</v>
          </cell>
          <cell r="I4247">
            <v>41622.74</v>
          </cell>
        </row>
        <row r="4248">
          <cell r="C4248" t="str">
            <v>Homeowners</v>
          </cell>
          <cell r="E4248">
            <v>43472</v>
          </cell>
          <cell r="F4248">
            <v>43664</v>
          </cell>
          <cell r="G4248">
            <v>43865</v>
          </cell>
          <cell r="H4248">
            <v>42688.075183875932</v>
          </cell>
          <cell r="I4248">
            <v>125161.19</v>
          </cell>
        </row>
        <row r="4249">
          <cell r="C4249" t="str">
            <v>Homeowners</v>
          </cell>
          <cell r="E4249">
            <v>43484</v>
          </cell>
          <cell r="F4249">
            <v>43989</v>
          </cell>
          <cell r="G4249" t="str">
            <v>NA</v>
          </cell>
          <cell r="H4249">
            <v>5896.1950834970139</v>
          </cell>
          <cell r="I4249" t="str">
            <v>NA</v>
          </cell>
        </row>
        <row r="4250">
          <cell r="C4250" t="str">
            <v>Homeowners</v>
          </cell>
          <cell r="E4250">
            <v>43473</v>
          </cell>
          <cell r="F4250">
            <v>43540</v>
          </cell>
          <cell r="G4250" t="str">
            <v>NA</v>
          </cell>
          <cell r="H4250">
            <v>23625.686943196266</v>
          </cell>
          <cell r="I4250" t="str">
            <v>NA</v>
          </cell>
        </row>
        <row r="4251">
          <cell r="C4251" t="str">
            <v>Homeowners</v>
          </cell>
          <cell r="E4251">
            <v>43466</v>
          </cell>
          <cell r="F4251">
            <v>43765</v>
          </cell>
          <cell r="G4251" t="str">
            <v>NA</v>
          </cell>
          <cell r="H4251">
            <v>754.27709607652264</v>
          </cell>
          <cell r="I4251" t="str">
            <v>NA</v>
          </cell>
        </row>
        <row r="4252">
          <cell r="C4252" t="str">
            <v>Homeowners</v>
          </cell>
          <cell r="E4252">
            <v>43493</v>
          </cell>
          <cell r="F4252">
            <v>43650</v>
          </cell>
          <cell r="G4252">
            <v>43652</v>
          </cell>
          <cell r="H4252">
            <v>86155.299724127995</v>
          </cell>
          <cell r="I4252">
            <v>172310.6</v>
          </cell>
        </row>
        <row r="4253">
          <cell r="C4253" t="str">
            <v>Homeowners</v>
          </cell>
          <cell r="E4253">
            <v>43484</v>
          </cell>
          <cell r="F4253">
            <v>43626</v>
          </cell>
          <cell r="G4253">
            <v>43807</v>
          </cell>
          <cell r="H4253">
            <v>9845.9681412215996</v>
          </cell>
          <cell r="I4253">
            <v>19691.939999999999</v>
          </cell>
        </row>
        <row r="4254">
          <cell r="C4254" t="str">
            <v>Homeowners</v>
          </cell>
          <cell r="E4254">
            <v>43478</v>
          </cell>
          <cell r="F4254">
            <v>43544</v>
          </cell>
          <cell r="G4254" t="str">
            <v>NA</v>
          </cell>
          <cell r="H4254">
            <v>24227.973456465374</v>
          </cell>
          <cell r="I4254" t="str">
            <v>NA</v>
          </cell>
        </row>
        <row r="4255">
          <cell r="C4255" t="str">
            <v>Homeowners</v>
          </cell>
          <cell r="E4255">
            <v>43482</v>
          </cell>
          <cell r="F4255">
            <v>43530</v>
          </cell>
          <cell r="G4255">
            <v>43868</v>
          </cell>
          <cell r="H4255">
            <v>10349.315725092883</v>
          </cell>
          <cell r="I4255">
            <v>29069.439999999999</v>
          </cell>
        </row>
        <row r="4256">
          <cell r="C4256" t="str">
            <v>Homeowners</v>
          </cell>
          <cell r="E4256">
            <v>43485</v>
          </cell>
          <cell r="F4256">
            <v>43648</v>
          </cell>
          <cell r="G4256">
            <v>43715</v>
          </cell>
          <cell r="H4256">
            <v>7436.3073527528504</v>
          </cell>
          <cell r="I4256">
            <v>14872.61</v>
          </cell>
        </row>
        <row r="4257">
          <cell r="C4257" t="str">
            <v>Homeowners</v>
          </cell>
          <cell r="E4257">
            <v>43470</v>
          </cell>
          <cell r="F4257">
            <v>44049</v>
          </cell>
          <cell r="G4257">
            <v>44073</v>
          </cell>
          <cell r="H4257">
            <v>124032.94166399285</v>
          </cell>
          <cell r="I4257">
            <v>0</v>
          </cell>
        </row>
        <row r="4258">
          <cell r="C4258" t="str">
            <v>Homeowners</v>
          </cell>
          <cell r="E4258">
            <v>43496</v>
          </cell>
          <cell r="F4258">
            <v>43599</v>
          </cell>
          <cell r="G4258">
            <v>43811</v>
          </cell>
          <cell r="H4258">
            <v>8356.1237161179506</v>
          </cell>
          <cell r="I4258">
            <v>16712.25</v>
          </cell>
        </row>
        <row r="4259">
          <cell r="C4259" t="str">
            <v>Homeowners</v>
          </cell>
          <cell r="E4259">
            <v>43488</v>
          </cell>
          <cell r="F4259">
            <v>44134</v>
          </cell>
          <cell r="G4259" t="str">
            <v>NA</v>
          </cell>
          <cell r="H4259">
            <v>8817.2399385944009</v>
          </cell>
          <cell r="I4259" t="str">
            <v>NA</v>
          </cell>
        </row>
        <row r="4260">
          <cell r="C4260" t="str">
            <v>Homeowners</v>
          </cell>
          <cell r="E4260">
            <v>43473</v>
          </cell>
          <cell r="F4260">
            <v>43511</v>
          </cell>
          <cell r="G4260" t="str">
            <v>NA</v>
          </cell>
          <cell r="H4260">
            <v>2342.8661063364839</v>
          </cell>
          <cell r="I4260" t="str">
            <v>NA</v>
          </cell>
        </row>
        <row r="4261">
          <cell r="C4261" t="str">
            <v>Homeowners</v>
          </cell>
          <cell r="E4261">
            <v>43478</v>
          </cell>
          <cell r="F4261">
            <v>43708</v>
          </cell>
          <cell r="G4261" t="str">
            <v>NA</v>
          </cell>
          <cell r="H4261">
            <v>12647.810149716937</v>
          </cell>
          <cell r="I4261" t="str">
            <v>NA</v>
          </cell>
        </row>
        <row r="4262">
          <cell r="C4262" t="str">
            <v>Homeowners</v>
          </cell>
          <cell r="E4262">
            <v>43473</v>
          </cell>
          <cell r="F4262">
            <v>43539</v>
          </cell>
          <cell r="G4262">
            <v>43959</v>
          </cell>
          <cell r="H4262">
            <v>6689.6859063307729</v>
          </cell>
          <cell r="I4262">
            <v>0</v>
          </cell>
        </row>
        <row r="4263">
          <cell r="C4263" t="str">
            <v>Homeowners</v>
          </cell>
          <cell r="E4263">
            <v>43473</v>
          </cell>
          <cell r="F4263">
            <v>43578</v>
          </cell>
          <cell r="G4263">
            <v>43880</v>
          </cell>
          <cell r="H4263">
            <v>9722.3212137410464</v>
          </cell>
          <cell r="I4263">
            <v>25993.87</v>
          </cell>
        </row>
        <row r="4264">
          <cell r="C4264" t="str">
            <v>Homeowners</v>
          </cell>
          <cell r="E4264">
            <v>43493</v>
          </cell>
          <cell r="F4264">
            <v>43694</v>
          </cell>
          <cell r="G4264">
            <v>43705</v>
          </cell>
          <cell r="H4264">
            <v>783.01800656167495</v>
          </cell>
          <cell r="I4264">
            <v>1566.04</v>
          </cell>
        </row>
        <row r="4265">
          <cell r="C4265" t="str">
            <v>Homeowners</v>
          </cell>
          <cell r="E4265">
            <v>43492</v>
          </cell>
          <cell r="F4265">
            <v>43617</v>
          </cell>
          <cell r="G4265">
            <v>43942</v>
          </cell>
          <cell r="H4265">
            <v>7291.9718850203071</v>
          </cell>
          <cell r="I4265">
            <v>19423.21</v>
          </cell>
        </row>
        <row r="4266">
          <cell r="C4266" t="str">
            <v>Homeowners</v>
          </cell>
          <cell r="E4266">
            <v>43481</v>
          </cell>
          <cell r="F4266">
            <v>43563</v>
          </cell>
          <cell r="G4266">
            <v>43827</v>
          </cell>
          <cell r="H4266">
            <v>8010.5082959553001</v>
          </cell>
          <cell r="I4266">
            <v>16021.02</v>
          </cell>
        </row>
        <row r="4267">
          <cell r="C4267" t="str">
            <v>Homeowners</v>
          </cell>
          <cell r="E4267">
            <v>43482</v>
          </cell>
          <cell r="F4267">
            <v>43641</v>
          </cell>
          <cell r="G4267" t="str">
            <v>NA</v>
          </cell>
          <cell r="H4267">
            <v>2420.1509460606931</v>
          </cell>
          <cell r="I4267" t="str">
            <v>NA</v>
          </cell>
        </row>
        <row r="4268">
          <cell r="C4268" t="str">
            <v>Homeowners</v>
          </cell>
          <cell r="E4268">
            <v>43471</v>
          </cell>
          <cell r="F4268">
            <v>43578</v>
          </cell>
          <cell r="G4268" t="str">
            <v>NA</v>
          </cell>
          <cell r="H4268">
            <v>2164.5034292914243</v>
          </cell>
          <cell r="I4268" t="str">
            <v>NA</v>
          </cell>
        </row>
        <row r="4269">
          <cell r="C4269" t="str">
            <v>Homeowners</v>
          </cell>
          <cell r="E4269">
            <v>43485</v>
          </cell>
          <cell r="F4269">
            <v>43535</v>
          </cell>
          <cell r="G4269">
            <v>43660</v>
          </cell>
          <cell r="H4269">
            <v>29579.9035829288</v>
          </cell>
          <cell r="I4269">
            <v>59159.81</v>
          </cell>
        </row>
        <row r="4270">
          <cell r="C4270" t="str">
            <v>Homeowners</v>
          </cell>
          <cell r="E4270">
            <v>43474</v>
          </cell>
          <cell r="F4270">
            <v>43511</v>
          </cell>
          <cell r="G4270">
            <v>43518</v>
          </cell>
          <cell r="H4270">
            <v>4013.0644473339848</v>
          </cell>
          <cell r="I4270">
            <v>8026.13</v>
          </cell>
        </row>
        <row r="4271">
          <cell r="C4271" t="str">
            <v>Homeowners</v>
          </cell>
          <cell r="E4271">
            <v>43487</v>
          </cell>
          <cell r="F4271">
            <v>43522</v>
          </cell>
          <cell r="G4271">
            <v>44067</v>
          </cell>
          <cell r="H4271">
            <v>11871.297511243389</v>
          </cell>
          <cell r="I4271">
            <v>35941.839999999997</v>
          </cell>
        </row>
        <row r="4272">
          <cell r="C4272" t="str">
            <v>Homeowners</v>
          </cell>
          <cell r="E4272">
            <v>43488</v>
          </cell>
          <cell r="F4272">
            <v>43771</v>
          </cell>
          <cell r="G4272">
            <v>44194</v>
          </cell>
          <cell r="H4272">
            <v>605.0867291044766</v>
          </cell>
          <cell r="I4272">
            <v>1586.09</v>
          </cell>
        </row>
        <row r="4273">
          <cell r="C4273" t="str">
            <v>Homeowners</v>
          </cell>
          <cell r="E4273">
            <v>43483</v>
          </cell>
          <cell r="F4273">
            <v>43505</v>
          </cell>
          <cell r="G4273" t="str">
            <v>NA</v>
          </cell>
          <cell r="H4273">
            <v>17844.257305174706</v>
          </cell>
          <cell r="I4273" t="str">
            <v>NA</v>
          </cell>
        </row>
        <row r="4274">
          <cell r="C4274" t="str">
            <v>Homeowners</v>
          </cell>
          <cell r="E4274">
            <v>43496</v>
          </cell>
          <cell r="F4274">
            <v>43869</v>
          </cell>
          <cell r="G4274" t="str">
            <v>NA</v>
          </cell>
          <cell r="H4274">
            <v>25629.704184405349</v>
          </cell>
          <cell r="I4274" t="str">
            <v>NA</v>
          </cell>
        </row>
        <row r="4275">
          <cell r="C4275" t="str">
            <v>Homeowners</v>
          </cell>
          <cell r="E4275">
            <v>43493</v>
          </cell>
          <cell r="F4275">
            <v>43547</v>
          </cell>
          <cell r="G4275">
            <v>43561</v>
          </cell>
          <cell r="H4275">
            <v>7304.0886528015999</v>
          </cell>
          <cell r="I4275">
            <v>14608.18</v>
          </cell>
        </row>
        <row r="4276">
          <cell r="C4276" t="str">
            <v>Homeowners</v>
          </cell>
          <cell r="E4276">
            <v>43489</v>
          </cell>
          <cell r="F4276">
            <v>43696</v>
          </cell>
          <cell r="G4276" t="str">
            <v>NA</v>
          </cell>
          <cell r="H4276">
            <v>52281.388972401946</v>
          </cell>
          <cell r="I4276" t="str">
            <v>NA</v>
          </cell>
        </row>
        <row r="4277">
          <cell r="C4277" t="str">
            <v>Homeowners</v>
          </cell>
          <cell r="E4277">
            <v>43478</v>
          </cell>
          <cell r="F4277">
            <v>43547</v>
          </cell>
          <cell r="G4277">
            <v>43699</v>
          </cell>
          <cell r="H4277">
            <v>8876.2320030393003</v>
          </cell>
          <cell r="I4277">
            <v>17752.46</v>
          </cell>
        </row>
        <row r="4278">
          <cell r="C4278" t="str">
            <v>Homeowners</v>
          </cell>
          <cell r="E4278">
            <v>43477</v>
          </cell>
          <cell r="F4278">
            <v>43603</v>
          </cell>
          <cell r="G4278">
            <v>43690</v>
          </cell>
          <cell r="H4278">
            <v>53480.858876931998</v>
          </cell>
          <cell r="I4278">
            <v>106961.72</v>
          </cell>
        </row>
        <row r="4279">
          <cell r="C4279" t="str">
            <v>Homeowners</v>
          </cell>
          <cell r="E4279">
            <v>43484</v>
          </cell>
          <cell r="F4279">
            <v>43583</v>
          </cell>
          <cell r="G4279">
            <v>43759</v>
          </cell>
          <cell r="H4279">
            <v>40267.623433380752</v>
          </cell>
          <cell r="I4279">
            <v>80535.25</v>
          </cell>
        </row>
        <row r="4280">
          <cell r="C4280" t="str">
            <v>Homeowners</v>
          </cell>
          <cell r="E4280">
            <v>43496</v>
          </cell>
          <cell r="F4280">
            <v>43541</v>
          </cell>
          <cell r="G4280">
            <v>43935</v>
          </cell>
          <cell r="H4280">
            <v>11366.76840900971</v>
          </cell>
          <cell r="I4280">
            <v>26952</v>
          </cell>
        </row>
        <row r="4281">
          <cell r="C4281" t="str">
            <v>Homeowners</v>
          </cell>
          <cell r="E4281">
            <v>43488</v>
          </cell>
          <cell r="F4281">
            <v>43761</v>
          </cell>
          <cell r="G4281">
            <v>43775</v>
          </cell>
          <cell r="H4281">
            <v>44509.146415802999</v>
          </cell>
          <cell r="I4281">
            <v>89018.29</v>
          </cell>
        </row>
        <row r="4282">
          <cell r="C4282" t="str">
            <v>Homeowners</v>
          </cell>
          <cell r="E4282">
            <v>43487</v>
          </cell>
          <cell r="F4282">
            <v>43671</v>
          </cell>
          <cell r="G4282">
            <v>43692</v>
          </cell>
          <cell r="H4282">
            <v>109664.00288642351</v>
          </cell>
          <cell r="I4282">
            <v>219328.01</v>
          </cell>
        </row>
        <row r="4283">
          <cell r="C4283" t="str">
            <v>Homeowners</v>
          </cell>
          <cell r="E4283">
            <v>43468</v>
          </cell>
          <cell r="F4283">
            <v>43594</v>
          </cell>
          <cell r="G4283">
            <v>44007</v>
          </cell>
          <cell r="H4283">
            <v>18249.079159160196</v>
          </cell>
          <cell r="I4283">
            <v>0</v>
          </cell>
        </row>
        <row r="4284">
          <cell r="C4284" t="str">
            <v>Homeowners</v>
          </cell>
          <cell r="E4284">
            <v>43493</v>
          </cell>
          <cell r="F4284">
            <v>43584</v>
          </cell>
          <cell r="G4284" t="str">
            <v>NA</v>
          </cell>
          <cell r="H4284">
            <v>52085.452639588548</v>
          </cell>
          <cell r="I4284" t="str">
            <v>NA</v>
          </cell>
        </row>
        <row r="4285">
          <cell r="C4285" t="str">
            <v>Homeowners</v>
          </cell>
          <cell r="E4285">
            <v>43489</v>
          </cell>
          <cell r="F4285">
            <v>43505</v>
          </cell>
          <cell r="G4285">
            <v>43987</v>
          </cell>
          <cell r="H4285">
            <v>15748.410700493512</v>
          </cell>
          <cell r="I4285">
            <v>39170.199999999997</v>
          </cell>
        </row>
        <row r="4286">
          <cell r="C4286" t="str">
            <v>Homeowners</v>
          </cell>
          <cell r="E4286">
            <v>43477</v>
          </cell>
          <cell r="F4286">
            <v>43765</v>
          </cell>
          <cell r="G4286">
            <v>43909</v>
          </cell>
          <cell r="H4286">
            <v>8855.7939385007012</v>
          </cell>
          <cell r="I4286">
            <v>21892.74</v>
          </cell>
        </row>
        <row r="4287">
          <cell r="C4287" t="str">
            <v>Homeowners</v>
          </cell>
          <cell r="E4287">
            <v>43493</v>
          </cell>
          <cell r="F4287">
            <v>43653</v>
          </cell>
          <cell r="G4287">
            <v>43960</v>
          </cell>
          <cell r="H4287">
            <v>11724.971402076517</v>
          </cell>
          <cell r="I4287">
            <v>0</v>
          </cell>
        </row>
        <row r="4288">
          <cell r="C4288" t="str">
            <v>Homeowners</v>
          </cell>
          <cell r="E4288">
            <v>43485</v>
          </cell>
          <cell r="F4288">
            <v>43742</v>
          </cell>
          <cell r="G4288">
            <v>44121</v>
          </cell>
          <cell r="H4288">
            <v>9875.3247098629126</v>
          </cell>
          <cell r="I4288">
            <v>24746.13</v>
          </cell>
        </row>
        <row r="4289">
          <cell r="C4289" t="str">
            <v>Homeowners</v>
          </cell>
          <cell r="E4289">
            <v>43489</v>
          </cell>
          <cell r="F4289">
            <v>43560</v>
          </cell>
          <cell r="G4289">
            <v>43941</v>
          </cell>
          <cell r="H4289">
            <v>2659.1671512515582</v>
          </cell>
          <cell r="I4289">
            <v>6743.68</v>
          </cell>
        </row>
        <row r="4290">
          <cell r="C4290" t="str">
            <v>Homeowners</v>
          </cell>
          <cell r="E4290">
            <v>43466</v>
          </cell>
          <cell r="F4290">
            <v>44038</v>
          </cell>
          <cell r="G4290" t="str">
            <v>NA</v>
          </cell>
          <cell r="H4290">
            <v>31915.207289229656</v>
          </cell>
          <cell r="I4290" t="str">
            <v>NA</v>
          </cell>
        </row>
        <row r="4291">
          <cell r="C4291" t="str">
            <v>Homeowners</v>
          </cell>
          <cell r="E4291">
            <v>43486</v>
          </cell>
          <cell r="F4291">
            <v>43790</v>
          </cell>
          <cell r="G4291">
            <v>44032</v>
          </cell>
          <cell r="H4291">
            <v>17765.333282701791</v>
          </cell>
          <cell r="I4291">
            <v>42581.82</v>
          </cell>
        </row>
        <row r="4292">
          <cell r="C4292" t="str">
            <v>Homeowners</v>
          </cell>
          <cell r="E4292">
            <v>43479</v>
          </cell>
          <cell r="F4292">
            <v>43491</v>
          </cell>
          <cell r="G4292">
            <v>43751</v>
          </cell>
          <cell r="H4292">
            <v>627.80426653865004</v>
          </cell>
          <cell r="I4292">
            <v>1255.6099999999999</v>
          </cell>
        </row>
        <row r="4293">
          <cell r="C4293" t="str">
            <v>Homeowners</v>
          </cell>
          <cell r="E4293">
            <v>43475</v>
          </cell>
          <cell r="F4293">
            <v>43492</v>
          </cell>
          <cell r="G4293">
            <v>43743</v>
          </cell>
          <cell r="H4293">
            <v>3655.1269252447801</v>
          </cell>
          <cell r="I4293">
            <v>7310.25</v>
          </cell>
        </row>
        <row r="4294">
          <cell r="C4294" t="str">
            <v>Homeowners</v>
          </cell>
          <cell r="E4294">
            <v>43479</v>
          </cell>
          <cell r="F4294">
            <v>44055</v>
          </cell>
          <cell r="G4294" t="str">
            <v>NA</v>
          </cell>
          <cell r="H4294">
            <v>5872.0798581259651</v>
          </cell>
          <cell r="I4294" t="str">
            <v>NA</v>
          </cell>
        </row>
        <row r="4295">
          <cell r="C4295" t="str">
            <v>Homeowners</v>
          </cell>
          <cell r="E4295">
            <v>43499</v>
          </cell>
          <cell r="F4295">
            <v>43662</v>
          </cell>
          <cell r="G4295">
            <v>43790</v>
          </cell>
          <cell r="H4295">
            <v>285.26815384561951</v>
          </cell>
          <cell r="I4295">
            <v>570.54</v>
          </cell>
        </row>
        <row r="4296">
          <cell r="C4296" t="str">
            <v>Homeowners</v>
          </cell>
          <cell r="E4296">
            <v>43511</v>
          </cell>
          <cell r="F4296">
            <v>43873</v>
          </cell>
          <cell r="G4296" t="str">
            <v>NA</v>
          </cell>
          <cell r="H4296">
            <v>7281.1539501440493</v>
          </cell>
          <cell r="I4296" t="str">
            <v>NA</v>
          </cell>
        </row>
        <row r="4297">
          <cell r="C4297" t="str">
            <v>Homeowners</v>
          </cell>
          <cell r="E4297">
            <v>43522</v>
          </cell>
          <cell r="F4297">
            <v>43633</v>
          </cell>
          <cell r="G4297" t="str">
            <v>NA</v>
          </cell>
          <cell r="H4297">
            <v>1128.1016940157958</v>
          </cell>
          <cell r="I4297" t="str">
            <v>NA</v>
          </cell>
        </row>
        <row r="4298">
          <cell r="C4298" t="str">
            <v>Homeowners</v>
          </cell>
          <cell r="E4298">
            <v>43521</v>
          </cell>
          <cell r="F4298">
            <v>43637</v>
          </cell>
          <cell r="G4298">
            <v>43739</v>
          </cell>
          <cell r="H4298">
            <v>18326.373590546798</v>
          </cell>
          <cell r="I4298">
            <v>36652.75</v>
          </cell>
        </row>
        <row r="4299">
          <cell r="C4299" t="str">
            <v>Homeowners</v>
          </cell>
          <cell r="E4299">
            <v>43515</v>
          </cell>
          <cell r="F4299">
            <v>43940</v>
          </cell>
          <cell r="G4299">
            <v>44026</v>
          </cell>
          <cell r="H4299">
            <v>41589.384998408081</v>
          </cell>
          <cell r="I4299">
            <v>124058.22</v>
          </cell>
        </row>
        <row r="4300">
          <cell r="C4300" t="str">
            <v>Homeowners</v>
          </cell>
          <cell r="E4300">
            <v>43504</v>
          </cell>
          <cell r="F4300">
            <v>43564</v>
          </cell>
          <cell r="G4300" t="str">
            <v>NA</v>
          </cell>
          <cell r="H4300">
            <v>20766.876111364923</v>
          </cell>
          <cell r="I4300" t="str">
            <v>NA</v>
          </cell>
        </row>
        <row r="4301">
          <cell r="C4301" t="str">
            <v>Homeowners</v>
          </cell>
          <cell r="E4301">
            <v>43521</v>
          </cell>
          <cell r="F4301">
            <v>43575</v>
          </cell>
          <cell r="G4301">
            <v>43982</v>
          </cell>
          <cell r="H4301">
            <v>35183.720349713039</v>
          </cell>
          <cell r="I4301">
            <v>84347.83</v>
          </cell>
        </row>
        <row r="4302">
          <cell r="C4302" t="str">
            <v>Homeowners</v>
          </cell>
          <cell r="E4302">
            <v>43514</v>
          </cell>
          <cell r="F4302">
            <v>43804</v>
          </cell>
          <cell r="G4302" t="str">
            <v>NA</v>
          </cell>
          <cell r="H4302">
            <v>12257.789108774206</v>
          </cell>
          <cell r="I4302" t="str">
            <v>NA</v>
          </cell>
        </row>
        <row r="4303">
          <cell r="C4303" t="str">
            <v>Homeowners</v>
          </cell>
          <cell r="E4303">
            <v>43501</v>
          </cell>
          <cell r="F4303">
            <v>43524</v>
          </cell>
          <cell r="G4303">
            <v>43793</v>
          </cell>
          <cell r="H4303">
            <v>32865.891663869501</v>
          </cell>
          <cell r="I4303">
            <v>65731.78</v>
          </cell>
        </row>
        <row r="4304">
          <cell r="C4304" t="str">
            <v>Homeowners</v>
          </cell>
          <cell r="E4304">
            <v>43509</v>
          </cell>
          <cell r="F4304">
            <v>43550</v>
          </cell>
          <cell r="G4304">
            <v>44006</v>
          </cell>
          <cell r="H4304">
            <v>1837.4694932798623</v>
          </cell>
          <cell r="I4304">
            <v>4284.43</v>
          </cell>
        </row>
        <row r="4305">
          <cell r="C4305" t="str">
            <v>Homeowners</v>
          </cell>
          <cell r="E4305">
            <v>43511</v>
          </cell>
          <cell r="F4305">
            <v>43672</v>
          </cell>
          <cell r="G4305">
            <v>44045</v>
          </cell>
          <cell r="H4305">
            <v>32621.920683727512</v>
          </cell>
          <cell r="I4305">
            <v>94409.75</v>
          </cell>
        </row>
        <row r="4306">
          <cell r="C4306" t="str">
            <v>Homeowners</v>
          </cell>
          <cell r="E4306">
            <v>43518</v>
          </cell>
          <cell r="F4306">
            <v>43650</v>
          </cell>
          <cell r="G4306">
            <v>44082</v>
          </cell>
          <cell r="H4306">
            <v>33944.326704825122</v>
          </cell>
          <cell r="I4306">
            <v>89981.03</v>
          </cell>
        </row>
        <row r="4307">
          <cell r="C4307" t="str">
            <v>Homeowners</v>
          </cell>
          <cell r="E4307">
            <v>43501</v>
          </cell>
          <cell r="F4307">
            <v>43702</v>
          </cell>
          <cell r="G4307" t="str">
            <v>NA</v>
          </cell>
          <cell r="H4307">
            <v>42798.641369828991</v>
          </cell>
          <cell r="I4307" t="str">
            <v>NA</v>
          </cell>
        </row>
        <row r="4308">
          <cell r="C4308" t="str">
            <v>Homeowners</v>
          </cell>
          <cell r="E4308">
            <v>43508</v>
          </cell>
          <cell r="F4308">
            <v>43843</v>
          </cell>
          <cell r="G4308" t="str">
            <v>NA</v>
          </cell>
          <cell r="H4308">
            <v>11668.332027454224</v>
          </cell>
          <cell r="I4308" t="str">
            <v>NA</v>
          </cell>
        </row>
        <row r="4309">
          <cell r="C4309" t="str">
            <v>Homeowners</v>
          </cell>
          <cell r="E4309">
            <v>43522</v>
          </cell>
          <cell r="F4309">
            <v>43578</v>
          </cell>
          <cell r="G4309">
            <v>43599</v>
          </cell>
          <cell r="H4309">
            <v>52804.894891704003</v>
          </cell>
          <cell r="I4309">
            <v>105609.79</v>
          </cell>
        </row>
        <row r="4310">
          <cell r="C4310" t="str">
            <v>Homeowners</v>
          </cell>
          <cell r="E4310">
            <v>43523</v>
          </cell>
          <cell r="F4310">
            <v>43718</v>
          </cell>
          <cell r="G4310">
            <v>43946</v>
          </cell>
          <cell r="H4310">
            <v>49683.507482754998</v>
          </cell>
          <cell r="I4310">
            <v>152164.13</v>
          </cell>
        </row>
        <row r="4311">
          <cell r="C4311" t="str">
            <v>Homeowners</v>
          </cell>
          <cell r="E4311">
            <v>43501</v>
          </cell>
          <cell r="F4311">
            <v>43888</v>
          </cell>
          <cell r="G4311">
            <v>44113</v>
          </cell>
          <cell r="H4311">
            <v>29537.027189825181</v>
          </cell>
          <cell r="I4311">
            <v>0</v>
          </cell>
        </row>
        <row r="4312">
          <cell r="C4312" t="str">
            <v>Homeowners</v>
          </cell>
          <cell r="E4312">
            <v>43502</v>
          </cell>
          <cell r="F4312">
            <v>43653</v>
          </cell>
          <cell r="G4312">
            <v>43952</v>
          </cell>
          <cell r="H4312">
            <v>3603.3950633578916</v>
          </cell>
          <cell r="I4312">
            <v>8606.4500000000007</v>
          </cell>
        </row>
        <row r="4313">
          <cell r="C4313" t="str">
            <v>Homeowners</v>
          </cell>
          <cell r="E4313">
            <v>43509</v>
          </cell>
          <cell r="F4313">
            <v>43780</v>
          </cell>
          <cell r="G4313">
            <v>43898</v>
          </cell>
          <cell r="H4313">
            <v>150140.08318143501</v>
          </cell>
          <cell r="I4313">
            <v>356811.86</v>
          </cell>
        </row>
        <row r="4314">
          <cell r="C4314" t="str">
            <v>Homeowners</v>
          </cell>
          <cell r="E4314">
            <v>43516</v>
          </cell>
          <cell r="F4314">
            <v>43839</v>
          </cell>
          <cell r="G4314" t="str">
            <v>NA</v>
          </cell>
          <cell r="H4314">
            <v>59314.781959630534</v>
          </cell>
          <cell r="I4314" t="str">
            <v>NA</v>
          </cell>
        </row>
        <row r="4315">
          <cell r="C4315" t="str">
            <v>Homeowners</v>
          </cell>
          <cell r="E4315">
            <v>43505</v>
          </cell>
          <cell r="F4315">
            <v>43521</v>
          </cell>
          <cell r="G4315">
            <v>43522</v>
          </cell>
          <cell r="H4315">
            <v>43765.3425490589</v>
          </cell>
          <cell r="I4315">
            <v>87530.69</v>
          </cell>
        </row>
        <row r="4316">
          <cell r="C4316" t="str">
            <v>Homeowners</v>
          </cell>
          <cell r="E4316">
            <v>43515</v>
          </cell>
          <cell r="F4316">
            <v>43568</v>
          </cell>
          <cell r="G4316">
            <v>43680</v>
          </cell>
          <cell r="H4316">
            <v>3352.2439642705099</v>
          </cell>
          <cell r="I4316">
            <v>6704.49</v>
          </cell>
        </row>
        <row r="4317">
          <cell r="C4317" t="str">
            <v>Homeowners</v>
          </cell>
          <cell r="E4317">
            <v>43518</v>
          </cell>
          <cell r="F4317">
            <v>43557</v>
          </cell>
          <cell r="G4317">
            <v>44006</v>
          </cell>
          <cell r="H4317">
            <v>52683.328631846634</v>
          </cell>
          <cell r="I4317">
            <v>0</v>
          </cell>
        </row>
        <row r="4318">
          <cell r="C4318" t="str">
            <v>Homeowners</v>
          </cell>
          <cell r="E4318">
            <v>43505</v>
          </cell>
          <cell r="F4318">
            <v>43686</v>
          </cell>
          <cell r="G4318" t="str">
            <v>NA</v>
          </cell>
          <cell r="H4318">
            <v>5261.5404093633715</v>
          </cell>
          <cell r="I4318" t="str">
            <v>NA</v>
          </cell>
        </row>
        <row r="4319">
          <cell r="C4319" t="str">
            <v>Homeowners</v>
          </cell>
          <cell r="E4319">
            <v>43520</v>
          </cell>
          <cell r="F4319">
            <v>43885</v>
          </cell>
          <cell r="G4319" t="str">
            <v>NA</v>
          </cell>
          <cell r="H4319">
            <v>29943.426189692997</v>
          </cell>
          <cell r="I4319" t="str">
            <v>NA</v>
          </cell>
        </row>
        <row r="4320">
          <cell r="C4320" t="str">
            <v>Homeowners</v>
          </cell>
          <cell r="E4320">
            <v>43505</v>
          </cell>
          <cell r="F4320">
            <v>43726</v>
          </cell>
          <cell r="G4320" t="str">
            <v>NA</v>
          </cell>
          <cell r="H4320">
            <v>882.73541663387846</v>
          </cell>
          <cell r="I4320" t="str">
            <v>NA</v>
          </cell>
        </row>
        <row r="4321">
          <cell r="C4321" t="str">
            <v>Homeowners</v>
          </cell>
          <cell r="E4321">
            <v>43521</v>
          </cell>
          <cell r="F4321">
            <v>43670</v>
          </cell>
          <cell r="G4321">
            <v>43712</v>
          </cell>
          <cell r="H4321">
            <v>35755.234747434297</v>
          </cell>
          <cell r="I4321">
            <v>71510.47</v>
          </cell>
        </row>
        <row r="4322">
          <cell r="C4322" t="str">
            <v>Homeowners</v>
          </cell>
          <cell r="E4322">
            <v>43513</v>
          </cell>
          <cell r="F4322">
            <v>43596</v>
          </cell>
          <cell r="G4322">
            <v>43864</v>
          </cell>
          <cell r="H4322">
            <v>4261.2367840607531</v>
          </cell>
          <cell r="I4322">
            <v>11030.65</v>
          </cell>
        </row>
        <row r="4323">
          <cell r="C4323" t="str">
            <v>Homeowners</v>
          </cell>
          <cell r="E4323">
            <v>43511</v>
          </cell>
          <cell r="F4323">
            <v>43561</v>
          </cell>
          <cell r="G4323" t="str">
            <v>NA</v>
          </cell>
          <cell r="H4323">
            <v>7068.2513712576074</v>
          </cell>
          <cell r="I4323" t="str">
            <v>NA</v>
          </cell>
        </row>
        <row r="4324">
          <cell r="C4324" t="str">
            <v>Homeowners</v>
          </cell>
          <cell r="E4324">
            <v>43508</v>
          </cell>
          <cell r="F4324">
            <v>43691</v>
          </cell>
          <cell r="G4324">
            <v>43897</v>
          </cell>
          <cell r="H4324">
            <v>38509.806942828829</v>
          </cell>
          <cell r="I4324">
            <v>90517.52</v>
          </cell>
        </row>
        <row r="4325">
          <cell r="C4325" t="str">
            <v>Homeowners</v>
          </cell>
          <cell r="E4325">
            <v>43508</v>
          </cell>
          <cell r="F4325">
            <v>43516</v>
          </cell>
          <cell r="G4325">
            <v>43546</v>
          </cell>
          <cell r="H4325">
            <v>3585.2769130984202</v>
          </cell>
          <cell r="I4325">
            <v>7170.55</v>
          </cell>
        </row>
        <row r="4326">
          <cell r="C4326" t="str">
            <v>Homeowners</v>
          </cell>
          <cell r="E4326">
            <v>43516</v>
          </cell>
          <cell r="F4326">
            <v>43587</v>
          </cell>
          <cell r="G4326">
            <v>44166</v>
          </cell>
          <cell r="H4326">
            <v>10475.16651950545</v>
          </cell>
          <cell r="I4326">
            <v>26482.89</v>
          </cell>
        </row>
        <row r="4327">
          <cell r="C4327" t="str">
            <v>Homeowners</v>
          </cell>
          <cell r="E4327">
            <v>43514</v>
          </cell>
          <cell r="F4327">
            <v>43788</v>
          </cell>
          <cell r="G4327">
            <v>43922</v>
          </cell>
          <cell r="H4327">
            <v>27616.347708534322</v>
          </cell>
          <cell r="I4327">
            <v>0</v>
          </cell>
        </row>
        <row r="4328">
          <cell r="C4328" t="str">
            <v>Homeowners</v>
          </cell>
          <cell r="E4328">
            <v>43499</v>
          </cell>
          <cell r="F4328">
            <v>43777</v>
          </cell>
          <cell r="G4328" t="str">
            <v>NA</v>
          </cell>
          <cell r="H4328">
            <v>34562.696760643747</v>
          </cell>
          <cell r="I4328" t="str">
            <v>NA</v>
          </cell>
        </row>
        <row r="4329">
          <cell r="C4329" t="str">
            <v>Homeowners</v>
          </cell>
          <cell r="E4329">
            <v>43508</v>
          </cell>
          <cell r="F4329">
            <v>43859</v>
          </cell>
          <cell r="G4329">
            <v>43936</v>
          </cell>
          <cell r="H4329">
            <v>24777.579121012841</v>
          </cell>
          <cell r="I4329">
            <v>58259.03</v>
          </cell>
        </row>
        <row r="4330">
          <cell r="C4330" t="str">
            <v>Homeowners</v>
          </cell>
          <cell r="E4330">
            <v>43522</v>
          </cell>
          <cell r="F4330">
            <v>43559</v>
          </cell>
          <cell r="G4330">
            <v>43795</v>
          </cell>
          <cell r="H4330">
            <v>3913.1851231577152</v>
          </cell>
          <cell r="I4330">
            <v>7826.37</v>
          </cell>
        </row>
        <row r="4331">
          <cell r="C4331" t="str">
            <v>Homeowners</v>
          </cell>
          <cell r="E4331">
            <v>43510</v>
          </cell>
          <cell r="F4331">
            <v>43580</v>
          </cell>
          <cell r="G4331" t="str">
            <v>NA</v>
          </cell>
          <cell r="H4331">
            <v>21921.132171615664</v>
          </cell>
          <cell r="I4331" t="str">
            <v>NA</v>
          </cell>
        </row>
        <row r="4332">
          <cell r="C4332" t="str">
            <v>Homeowners</v>
          </cell>
          <cell r="E4332">
            <v>43514</v>
          </cell>
          <cell r="F4332">
            <v>43904</v>
          </cell>
          <cell r="G4332" t="str">
            <v>NA</v>
          </cell>
          <cell r="H4332">
            <v>12711.122597001437</v>
          </cell>
          <cell r="I4332" t="str">
            <v>NA</v>
          </cell>
        </row>
        <row r="4333">
          <cell r="C4333" t="str">
            <v>Homeowners</v>
          </cell>
          <cell r="E4333">
            <v>43497</v>
          </cell>
          <cell r="F4333">
            <v>43502</v>
          </cell>
          <cell r="G4333">
            <v>44188</v>
          </cell>
          <cell r="H4333">
            <v>41361.818593984935</v>
          </cell>
          <cell r="I4333">
            <v>118330.61</v>
          </cell>
        </row>
        <row r="4334">
          <cell r="C4334" t="str">
            <v>Homeowners</v>
          </cell>
          <cell r="E4334">
            <v>43524</v>
          </cell>
          <cell r="F4334">
            <v>43716</v>
          </cell>
          <cell r="G4334">
            <v>43726</v>
          </cell>
          <cell r="H4334">
            <v>8668.7457773760998</v>
          </cell>
          <cell r="I4334">
            <v>17337.490000000002</v>
          </cell>
        </row>
        <row r="4335">
          <cell r="C4335" t="str">
            <v>Homeowners</v>
          </cell>
          <cell r="E4335">
            <v>43498</v>
          </cell>
          <cell r="F4335">
            <v>43585</v>
          </cell>
          <cell r="G4335">
            <v>43882</v>
          </cell>
          <cell r="H4335">
            <v>32655.034726715574</v>
          </cell>
          <cell r="I4335">
            <v>0</v>
          </cell>
        </row>
        <row r="4336">
          <cell r="C4336" t="str">
            <v>Homeowners</v>
          </cell>
          <cell r="E4336">
            <v>43500</v>
          </cell>
          <cell r="F4336">
            <v>43645</v>
          </cell>
          <cell r="G4336">
            <v>43744</v>
          </cell>
          <cell r="H4336">
            <v>4249.7411226883751</v>
          </cell>
          <cell r="I4336">
            <v>8499.48</v>
          </cell>
        </row>
        <row r="4337">
          <cell r="C4337" t="str">
            <v>Homeowners</v>
          </cell>
          <cell r="E4337">
            <v>43499</v>
          </cell>
          <cell r="F4337">
            <v>43523</v>
          </cell>
          <cell r="G4337" t="str">
            <v>NA</v>
          </cell>
          <cell r="H4337">
            <v>270.82909894087953</v>
          </cell>
          <cell r="I4337" t="str">
            <v>NA</v>
          </cell>
        </row>
        <row r="4338">
          <cell r="C4338" t="str">
            <v>Homeowners</v>
          </cell>
          <cell r="E4338">
            <v>43521</v>
          </cell>
          <cell r="F4338">
            <v>43683</v>
          </cell>
          <cell r="G4338">
            <v>43928</v>
          </cell>
          <cell r="H4338">
            <v>19084.463888289109</v>
          </cell>
          <cell r="I4338">
            <v>45881.47</v>
          </cell>
        </row>
        <row r="4339">
          <cell r="C4339" t="str">
            <v>Homeowners</v>
          </cell>
          <cell r="E4339">
            <v>43515</v>
          </cell>
          <cell r="F4339">
            <v>43648</v>
          </cell>
          <cell r="G4339" t="str">
            <v>NA</v>
          </cell>
          <cell r="H4339">
            <v>18528.804735819944</v>
          </cell>
          <cell r="I4339" t="str">
            <v>NA</v>
          </cell>
        </row>
        <row r="4340">
          <cell r="C4340" t="str">
            <v>Homeowners</v>
          </cell>
          <cell r="E4340">
            <v>43497</v>
          </cell>
          <cell r="F4340">
            <v>43679</v>
          </cell>
          <cell r="G4340">
            <v>43901</v>
          </cell>
          <cell r="H4340">
            <v>85023.038841132307</v>
          </cell>
          <cell r="I4340">
            <v>211842.28</v>
          </cell>
        </row>
        <row r="4341">
          <cell r="C4341" t="str">
            <v>Homeowners</v>
          </cell>
          <cell r="E4341">
            <v>43506</v>
          </cell>
          <cell r="F4341">
            <v>43771</v>
          </cell>
          <cell r="G4341" t="str">
            <v>NA</v>
          </cell>
          <cell r="H4341">
            <v>11056.650614765493</v>
          </cell>
          <cell r="I4341" t="str">
            <v>NA</v>
          </cell>
        </row>
        <row r="4342">
          <cell r="C4342" t="str">
            <v>Homeowners</v>
          </cell>
          <cell r="E4342">
            <v>43514</v>
          </cell>
          <cell r="F4342">
            <v>43607</v>
          </cell>
          <cell r="G4342">
            <v>43642</v>
          </cell>
          <cell r="H4342">
            <v>32932.289211430703</v>
          </cell>
          <cell r="I4342">
            <v>65864.58</v>
          </cell>
        </row>
        <row r="4343">
          <cell r="C4343" t="str">
            <v>Homeowners</v>
          </cell>
          <cell r="E4343">
            <v>43504</v>
          </cell>
          <cell r="F4343">
            <v>43517</v>
          </cell>
          <cell r="G4343">
            <v>44098</v>
          </cell>
          <cell r="H4343">
            <v>5091.8579686474777</v>
          </cell>
          <cell r="I4343">
            <v>0</v>
          </cell>
        </row>
        <row r="4344">
          <cell r="C4344" t="str">
            <v>Homeowners</v>
          </cell>
          <cell r="E4344">
            <v>43502</v>
          </cell>
          <cell r="F4344">
            <v>43633</v>
          </cell>
          <cell r="G4344">
            <v>43897</v>
          </cell>
          <cell r="H4344">
            <v>70346.234899330739</v>
          </cell>
          <cell r="I4344">
            <v>0</v>
          </cell>
        </row>
        <row r="4345">
          <cell r="C4345" t="str">
            <v>Homeowners</v>
          </cell>
          <cell r="E4345">
            <v>43511</v>
          </cell>
          <cell r="F4345">
            <v>43765</v>
          </cell>
          <cell r="G4345" t="str">
            <v>NA</v>
          </cell>
          <cell r="H4345">
            <v>7360.90488916922</v>
          </cell>
          <cell r="I4345" t="str">
            <v>NA</v>
          </cell>
        </row>
        <row r="4346">
          <cell r="C4346" t="str">
            <v>Homeowners</v>
          </cell>
          <cell r="E4346">
            <v>43516</v>
          </cell>
          <cell r="F4346">
            <v>43543</v>
          </cell>
          <cell r="G4346">
            <v>44078</v>
          </cell>
          <cell r="H4346">
            <v>46777.189495185441</v>
          </cell>
          <cell r="I4346">
            <v>0</v>
          </cell>
        </row>
        <row r="4347">
          <cell r="C4347" t="str">
            <v>Homeowners</v>
          </cell>
          <cell r="E4347">
            <v>43505</v>
          </cell>
          <cell r="F4347">
            <v>43692</v>
          </cell>
          <cell r="G4347">
            <v>43736</v>
          </cell>
          <cell r="H4347">
            <v>6449.9993974345998</v>
          </cell>
          <cell r="I4347">
            <v>12900</v>
          </cell>
        </row>
        <row r="4348">
          <cell r="C4348" t="str">
            <v>Homeowners</v>
          </cell>
          <cell r="E4348">
            <v>43512</v>
          </cell>
          <cell r="F4348">
            <v>43666</v>
          </cell>
          <cell r="G4348" t="str">
            <v>NA</v>
          </cell>
          <cell r="H4348">
            <v>5592.2658120488732</v>
          </cell>
          <cell r="I4348" t="str">
            <v>NA</v>
          </cell>
        </row>
        <row r="4349">
          <cell r="C4349" t="str">
            <v>Homeowners</v>
          </cell>
          <cell r="E4349">
            <v>43501</v>
          </cell>
          <cell r="F4349">
            <v>43616</v>
          </cell>
          <cell r="G4349">
            <v>43682</v>
          </cell>
          <cell r="H4349">
            <v>55707.079897798001</v>
          </cell>
          <cell r="I4349">
            <v>111414.16</v>
          </cell>
        </row>
        <row r="4350">
          <cell r="C4350" t="str">
            <v>Homeowners</v>
          </cell>
          <cell r="E4350">
            <v>43520</v>
          </cell>
          <cell r="F4350">
            <v>43544</v>
          </cell>
          <cell r="G4350" t="str">
            <v>NA</v>
          </cell>
          <cell r="H4350">
            <v>7320.5214014885669</v>
          </cell>
          <cell r="I4350" t="str">
            <v>NA</v>
          </cell>
        </row>
        <row r="4351">
          <cell r="C4351" t="str">
            <v>Homeowners</v>
          </cell>
          <cell r="E4351">
            <v>43523</v>
          </cell>
          <cell r="F4351">
            <v>43617</v>
          </cell>
          <cell r="G4351">
            <v>43998</v>
          </cell>
          <cell r="H4351">
            <v>27400.112934266854</v>
          </cell>
          <cell r="I4351">
            <v>69147.740000000005</v>
          </cell>
        </row>
        <row r="4352">
          <cell r="C4352" t="str">
            <v>Homeowners</v>
          </cell>
          <cell r="E4352">
            <v>43501</v>
          </cell>
          <cell r="F4352">
            <v>43549</v>
          </cell>
          <cell r="G4352">
            <v>43580</v>
          </cell>
          <cell r="H4352">
            <v>1777.561214408445</v>
          </cell>
          <cell r="I4352">
            <v>3555.12</v>
          </cell>
        </row>
        <row r="4353">
          <cell r="C4353" t="str">
            <v>Homeowners</v>
          </cell>
          <cell r="E4353">
            <v>43504</v>
          </cell>
          <cell r="F4353">
            <v>43521</v>
          </cell>
          <cell r="G4353">
            <v>43707</v>
          </cell>
          <cell r="H4353">
            <v>919.26273256223499</v>
          </cell>
          <cell r="I4353">
            <v>1838.53</v>
          </cell>
        </row>
        <row r="4354">
          <cell r="C4354" t="str">
            <v>Homeowners</v>
          </cell>
          <cell r="E4354">
            <v>43524</v>
          </cell>
          <cell r="F4354">
            <v>43584</v>
          </cell>
          <cell r="G4354" t="str">
            <v>NA</v>
          </cell>
          <cell r="H4354">
            <v>5534.3472374640105</v>
          </cell>
          <cell r="I4354" t="str">
            <v>NA</v>
          </cell>
        </row>
        <row r="4355">
          <cell r="C4355" t="str">
            <v>Homeowners</v>
          </cell>
          <cell r="E4355">
            <v>43518</v>
          </cell>
          <cell r="F4355">
            <v>43633</v>
          </cell>
          <cell r="G4355">
            <v>44003</v>
          </cell>
          <cell r="H4355">
            <v>8170.5313602866599</v>
          </cell>
          <cell r="I4355">
            <v>19758.86</v>
          </cell>
        </row>
        <row r="4356">
          <cell r="C4356" t="str">
            <v>Homeowners</v>
          </cell>
          <cell r="E4356">
            <v>43514</v>
          </cell>
          <cell r="F4356">
            <v>44028</v>
          </cell>
          <cell r="G4356" t="str">
            <v>NA</v>
          </cell>
          <cell r="H4356">
            <v>10146.729155148898</v>
          </cell>
          <cell r="I4356" t="str">
            <v>NA</v>
          </cell>
        </row>
        <row r="4357">
          <cell r="C4357" t="str">
            <v>Homeowners</v>
          </cell>
          <cell r="E4357">
            <v>43551</v>
          </cell>
          <cell r="F4357">
            <v>43801</v>
          </cell>
          <cell r="G4357" t="str">
            <v>NA</v>
          </cell>
          <cell r="H4357">
            <v>113879.20283010376</v>
          </cell>
          <cell r="I4357" t="str">
            <v>NA</v>
          </cell>
        </row>
        <row r="4358">
          <cell r="C4358" t="str">
            <v>Homeowners</v>
          </cell>
          <cell r="E4358">
            <v>43555</v>
          </cell>
          <cell r="F4358">
            <v>43689</v>
          </cell>
          <cell r="G4358" t="str">
            <v>NA</v>
          </cell>
          <cell r="H4358">
            <v>5781.0073014735071</v>
          </cell>
          <cell r="I4358" t="str">
            <v>NA</v>
          </cell>
        </row>
        <row r="4359">
          <cell r="C4359" t="str">
            <v>Homeowners</v>
          </cell>
          <cell r="E4359">
            <v>43554</v>
          </cell>
          <cell r="F4359">
            <v>43928</v>
          </cell>
          <cell r="G4359">
            <v>44155</v>
          </cell>
          <cell r="H4359">
            <v>19516.242989680355</v>
          </cell>
          <cell r="I4359">
            <v>51142.34</v>
          </cell>
        </row>
        <row r="4360">
          <cell r="C4360" t="str">
            <v>Homeowners</v>
          </cell>
          <cell r="E4360">
            <v>43551</v>
          </cell>
          <cell r="F4360">
            <v>43768</v>
          </cell>
          <cell r="G4360" t="str">
            <v>NA</v>
          </cell>
          <cell r="H4360">
            <v>15158.584405947613</v>
          </cell>
          <cell r="I4360" t="str">
            <v>NA</v>
          </cell>
        </row>
        <row r="4361">
          <cell r="C4361" t="str">
            <v>Homeowners</v>
          </cell>
          <cell r="E4361">
            <v>43530</v>
          </cell>
          <cell r="F4361">
            <v>43648</v>
          </cell>
          <cell r="G4361">
            <v>43809</v>
          </cell>
          <cell r="H4361">
            <v>31641.067834898651</v>
          </cell>
          <cell r="I4361">
            <v>63282.14</v>
          </cell>
        </row>
        <row r="4362">
          <cell r="C4362" t="str">
            <v>Homeowners</v>
          </cell>
          <cell r="E4362">
            <v>43532</v>
          </cell>
          <cell r="F4362">
            <v>43534</v>
          </cell>
          <cell r="G4362">
            <v>43557</v>
          </cell>
          <cell r="H4362">
            <v>21246.252459176099</v>
          </cell>
          <cell r="I4362">
            <v>42492.5</v>
          </cell>
        </row>
        <row r="4363">
          <cell r="C4363" t="str">
            <v>Homeowners</v>
          </cell>
          <cell r="E4363">
            <v>43537</v>
          </cell>
          <cell r="F4363">
            <v>43708</v>
          </cell>
          <cell r="G4363">
            <v>43976</v>
          </cell>
          <cell r="H4363">
            <v>4087.9883424921686</v>
          </cell>
          <cell r="I4363">
            <v>0</v>
          </cell>
        </row>
        <row r="4364">
          <cell r="C4364" t="str">
            <v>Homeowners</v>
          </cell>
          <cell r="E4364">
            <v>43533</v>
          </cell>
          <cell r="F4364">
            <v>43558</v>
          </cell>
          <cell r="G4364">
            <v>44020</v>
          </cell>
          <cell r="H4364">
            <v>26018.723593751751</v>
          </cell>
          <cell r="I4364">
            <v>64294.94</v>
          </cell>
        </row>
        <row r="4365">
          <cell r="C4365" t="str">
            <v>Homeowners</v>
          </cell>
          <cell r="E4365">
            <v>43551</v>
          </cell>
          <cell r="F4365">
            <v>43554</v>
          </cell>
          <cell r="G4365">
            <v>43570</v>
          </cell>
          <cell r="H4365">
            <v>30444.12251259225</v>
          </cell>
          <cell r="I4365">
            <v>60888.25</v>
          </cell>
        </row>
        <row r="4366">
          <cell r="C4366" t="str">
            <v>Homeowners</v>
          </cell>
          <cell r="E4366">
            <v>43531</v>
          </cell>
          <cell r="F4366">
            <v>43652</v>
          </cell>
          <cell r="G4366">
            <v>43747</v>
          </cell>
          <cell r="H4366">
            <v>154748.72886679249</v>
          </cell>
          <cell r="I4366">
            <v>309497.46000000002</v>
          </cell>
        </row>
        <row r="4367">
          <cell r="C4367" t="str">
            <v>Homeowners</v>
          </cell>
          <cell r="E4367">
            <v>43533</v>
          </cell>
          <cell r="F4367">
            <v>43625</v>
          </cell>
          <cell r="G4367">
            <v>44025</v>
          </cell>
          <cell r="H4367">
            <v>96756.922560542094</v>
          </cell>
          <cell r="I4367">
            <v>0</v>
          </cell>
        </row>
        <row r="4368">
          <cell r="C4368" t="str">
            <v>Homeowners</v>
          </cell>
          <cell r="E4368">
            <v>43538</v>
          </cell>
          <cell r="F4368">
            <v>43700</v>
          </cell>
          <cell r="G4368">
            <v>43876</v>
          </cell>
          <cell r="H4368">
            <v>9567.2444560419026</v>
          </cell>
          <cell r="I4368">
            <v>26062.35</v>
          </cell>
        </row>
        <row r="4369">
          <cell r="C4369" t="str">
            <v>Homeowners</v>
          </cell>
          <cell r="E4369">
            <v>43542</v>
          </cell>
          <cell r="F4369">
            <v>43572</v>
          </cell>
          <cell r="G4369">
            <v>43848</v>
          </cell>
          <cell r="H4369">
            <v>19635.989577590433</v>
          </cell>
          <cell r="I4369">
            <v>46951.78</v>
          </cell>
        </row>
        <row r="4370">
          <cell r="C4370" t="str">
            <v>Homeowners</v>
          </cell>
          <cell r="E4370">
            <v>43538</v>
          </cell>
          <cell r="F4370">
            <v>43729</v>
          </cell>
          <cell r="G4370">
            <v>43892</v>
          </cell>
          <cell r="H4370">
            <v>20476.480470312748</v>
          </cell>
          <cell r="I4370">
            <v>52263.63</v>
          </cell>
        </row>
        <row r="4371">
          <cell r="C4371" t="str">
            <v>Homeowners</v>
          </cell>
          <cell r="E4371">
            <v>43551</v>
          </cell>
          <cell r="F4371">
            <v>43665</v>
          </cell>
          <cell r="G4371" t="str">
            <v>NA</v>
          </cell>
          <cell r="H4371">
            <v>14341.393732677245</v>
          </cell>
          <cell r="I4371" t="str">
            <v>NA</v>
          </cell>
        </row>
        <row r="4372">
          <cell r="C4372" t="str">
            <v>Homeowners</v>
          </cell>
          <cell r="E4372">
            <v>43537</v>
          </cell>
          <cell r="F4372">
            <v>43680</v>
          </cell>
          <cell r="G4372" t="str">
            <v>NA</v>
          </cell>
          <cell r="H4372">
            <v>16594.434995772317</v>
          </cell>
          <cell r="I4372" t="str">
            <v>NA</v>
          </cell>
        </row>
        <row r="4373">
          <cell r="C4373" t="str">
            <v>Homeowners</v>
          </cell>
          <cell r="E4373">
            <v>43544</v>
          </cell>
          <cell r="F4373">
            <v>43670</v>
          </cell>
          <cell r="G4373" t="str">
            <v>NA</v>
          </cell>
          <cell r="H4373">
            <v>54101.588263689831</v>
          </cell>
          <cell r="I4373" t="str">
            <v>NA</v>
          </cell>
        </row>
        <row r="4374">
          <cell r="C4374" t="str">
            <v>Homeowners</v>
          </cell>
          <cell r="E4374">
            <v>43541</v>
          </cell>
          <cell r="F4374">
            <v>44018</v>
          </cell>
          <cell r="G4374" t="str">
            <v>NA</v>
          </cell>
          <cell r="H4374">
            <v>13255.173808811076</v>
          </cell>
          <cell r="I4374" t="str">
            <v>NA</v>
          </cell>
        </row>
        <row r="4375">
          <cell r="C4375" t="str">
            <v>Homeowners</v>
          </cell>
          <cell r="E4375">
            <v>43546</v>
          </cell>
          <cell r="F4375">
            <v>43578</v>
          </cell>
          <cell r="G4375">
            <v>43886</v>
          </cell>
          <cell r="H4375">
            <v>15274.378568567663</v>
          </cell>
          <cell r="I4375">
            <v>39694.04</v>
          </cell>
        </row>
        <row r="4376">
          <cell r="C4376" t="str">
            <v>Homeowners</v>
          </cell>
          <cell r="E4376">
            <v>43535</v>
          </cell>
          <cell r="F4376">
            <v>43645</v>
          </cell>
          <cell r="G4376">
            <v>43672</v>
          </cell>
          <cell r="H4376">
            <v>53386.927584006502</v>
          </cell>
          <cell r="I4376">
            <v>106773.86</v>
          </cell>
        </row>
        <row r="4377">
          <cell r="C4377" t="str">
            <v>Homeowners</v>
          </cell>
          <cell r="E4377">
            <v>43543</v>
          </cell>
          <cell r="F4377">
            <v>43598</v>
          </cell>
          <cell r="G4377" t="str">
            <v>NA</v>
          </cell>
          <cell r="H4377">
            <v>7585.4991403368649</v>
          </cell>
          <cell r="I4377" t="str">
            <v>NA</v>
          </cell>
        </row>
        <row r="4378">
          <cell r="C4378" t="str">
            <v>Homeowners</v>
          </cell>
          <cell r="E4378">
            <v>43537</v>
          </cell>
          <cell r="F4378">
            <v>43557</v>
          </cell>
          <cell r="G4378">
            <v>43583</v>
          </cell>
          <cell r="H4378">
            <v>26034.093054475099</v>
          </cell>
          <cell r="I4378">
            <v>52068.19</v>
          </cell>
        </row>
        <row r="4379">
          <cell r="C4379" t="str">
            <v>Homeowners</v>
          </cell>
          <cell r="E4379">
            <v>43538</v>
          </cell>
          <cell r="F4379">
            <v>43765</v>
          </cell>
          <cell r="G4379" t="str">
            <v>NA</v>
          </cell>
          <cell r="H4379">
            <v>38566.90309845523</v>
          </cell>
          <cell r="I4379" t="str">
            <v>NA</v>
          </cell>
        </row>
        <row r="4380">
          <cell r="C4380" t="str">
            <v>Homeowners</v>
          </cell>
          <cell r="E4380">
            <v>43529</v>
          </cell>
          <cell r="F4380">
            <v>43583</v>
          </cell>
          <cell r="G4380">
            <v>43592</v>
          </cell>
          <cell r="H4380">
            <v>35284.866855050503</v>
          </cell>
          <cell r="I4380">
            <v>70569.73</v>
          </cell>
        </row>
        <row r="4381">
          <cell r="C4381" t="str">
            <v>Homeowners</v>
          </cell>
          <cell r="E4381">
            <v>43551</v>
          </cell>
          <cell r="F4381">
            <v>43622</v>
          </cell>
          <cell r="G4381">
            <v>43674</v>
          </cell>
          <cell r="H4381">
            <v>66296.833881432496</v>
          </cell>
          <cell r="I4381">
            <v>132593.67000000001</v>
          </cell>
        </row>
        <row r="4382">
          <cell r="C4382" t="str">
            <v>Homeowners</v>
          </cell>
          <cell r="E4382">
            <v>43552</v>
          </cell>
          <cell r="F4382">
            <v>43709</v>
          </cell>
          <cell r="G4382" t="str">
            <v>NA</v>
          </cell>
          <cell r="H4382">
            <v>8473.0018181573214</v>
          </cell>
          <cell r="I4382" t="str">
            <v>NA</v>
          </cell>
        </row>
        <row r="4383">
          <cell r="C4383" t="str">
            <v>Homeowners</v>
          </cell>
          <cell r="E4383">
            <v>43526</v>
          </cell>
          <cell r="F4383">
            <v>43581</v>
          </cell>
          <cell r="G4383" t="str">
            <v>NA</v>
          </cell>
          <cell r="H4383">
            <v>32995.138366428866</v>
          </cell>
          <cell r="I4383" t="str">
            <v>NA</v>
          </cell>
        </row>
        <row r="4384">
          <cell r="C4384" t="str">
            <v>Homeowners</v>
          </cell>
          <cell r="E4384">
            <v>43527</v>
          </cell>
          <cell r="F4384">
            <v>43942</v>
          </cell>
          <cell r="G4384" t="str">
            <v>NA</v>
          </cell>
          <cell r="H4384">
            <v>57282.744058920987</v>
          </cell>
          <cell r="I4384" t="str">
            <v>NA</v>
          </cell>
        </row>
        <row r="4385">
          <cell r="C4385" t="str">
            <v>Homeowners</v>
          </cell>
          <cell r="E4385">
            <v>43529</v>
          </cell>
          <cell r="F4385">
            <v>43585</v>
          </cell>
          <cell r="G4385">
            <v>43885</v>
          </cell>
          <cell r="H4385">
            <v>25019.978099245716</v>
          </cell>
          <cell r="I4385">
            <v>60966.73</v>
          </cell>
        </row>
        <row r="4386">
          <cell r="C4386" t="str">
            <v>Homeowners</v>
          </cell>
          <cell r="E4386">
            <v>43541</v>
          </cell>
          <cell r="F4386">
            <v>43616</v>
          </cell>
          <cell r="G4386" t="str">
            <v>NA</v>
          </cell>
          <cell r="H4386">
            <v>1230.4337977684456</v>
          </cell>
          <cell r="I4386" t="str">
            <v>NA</v>
          </cell>
        </row>
        <row r="4387">
          <cell r="C4387" t="str">
            <v>Homeowners</v>
          </cell>
          <cell r="E4387">
            <v>43538</v>
          </cell>
          <cell r="F4387">
            <v>43964</v>
          </cell>
          <cell r="G4387" t="str">
            <v>NA</v>
          </cell>
          <cell r="H4387">
            <v>19854.294540860661</v>
          </cell>
          <cell r="I4387" t="str">
            <v>NA</v>
          </cell>
        </row>
        <row r="4388">
          <cell r="C4388" t="str">
            <v>Homeowners</v>
          </cell>
          <cell r="E4388">
            <v>43547</v>
          </cell>
          <cell r="F4388">
            <v>43899</v>
          </cell>
          <cell r="G4388" t="str">
            <v>NA</v>
          </cell>
          <cell r="H4388">
            <v>15124.071924156769</v>
          </cell>
          <cell r="I4388" t="str">
            <v>NA</v>
          </cell>
        </row>
        <row r="4389">
          <cell r="C4389" t="str">
            <v>Homeowners</v>
          </cell>
          <cell r="E4389">
            <v>43525</v>
          </cell>
          <cell r="F4389">
            <v>43595</v>
          </cell>
          <cell r="G4389" t="str">
            <v>NA</v>
          </cell>
          <cell r="H4389">
            <v>23324.476918228585</v>
          </cell>
          <cell r="I4389" t="str">
            <v>NA</v>
          </cell>
        </row>
        <row r="4390">
          <cell r="C4390" t="str">
            <v>Homeowners</v>
          </cell>
          <cell r="E4390">
            <v>43546</v>
          </cell>
          <cell r="F4390">
            <v>43926</v>
          </cell>
          <cell r="G4390" t="str">
            <v>NA</v>
          </cell>
          <cell r="H4390">
            <v>50821.115648192921</v>
          </cell>
          <cell r="I4390" t="str">
            <v>NA</v>
          </cell>
        </row>
        <row r="4391">
          <cell r="C4391" t="str">
            <v>Homeowners</v>
          </cell>
          <cell r="E4391">
            <v>43546</v>
          </cell>
          <cell r="F4391">
            <v>43567</v>
          </cell>
          <cell r="G4391">
            <v>43601</v>
          </cell>
          <cell r="H4391">
            <v>7696.4509717872497</v>
          </cell>
          <cell r="I4391">
            <v>15392.9</v>
          </cell>
        </row>
        <row r="4392">
          <cell r="C4392" t="str">
            <v>Homeowners</v>
          </cell>
          <cell r="E4392">
            <v>43546</v>
          </cell>
          <cell r="F4392">
            <v>43583</v>
          </cell>
          <cell r="G4392">
            <v>43885</v>
          </cell>
          <cell r="H4392">
            <v>9967.2418811432581</v>
          </cell>
          <cell r="I4392">
            <v>25076.44</v>
          </cell>
        </row>
        <row r="4393">
          <cell r="C4393" t="str">
            <v>Homeowners</v>
          </cell>
          <cell r="E4393">
            <v>43545</v>
          </cell>
          <cell r="F4393">
            <v>43821</v>
          </cell>
          <cell r="G4393" t="str">
            <v>NA</v>
          </cell>
          <cell r="H4393">
            <v>130529.69635107368</v>
          </cell>
          <cell r="I4393" t="str">
            <v>NA</v>
          </cell>
        </row>
        <row r="4394">
          <cell r="C4394" t="str">
            <v>Homeowners</v>
          </cell>
          <cell r="E4394">
            <v>43537</v>
          </cell>
          <cell r="F4394">
            <v>43820</v>
          </cell>
          <cell r="G4394">
            <v>44106</v>
          </cell>
          <cell r="H4394">
            <v>73452.742072154957</v>
          </cell>
          <cell r="I4394">
            <v>210727.61</v>
          </cell>
        </row>
        <row r="4395">
          <cell r="C4395" t="str">
            <v>Homeowners</v>
          </cell>
          <cell r="E4395">
            <v>43575</v>
          </cell>
          <cell r="F4395">
            <v>43744</v>
          </cell>
          <cell r="G4395">
            <v>44110</v>
          </cell>
          <cell r="H4395">
            <v>12495.221995344942</v>
          </cell>
          <cell r="I4395">
            <v>32843.53</v>
          </cell>
        </row>
        <row r="4396">
          <cell r="C4396" t="str">
            <v>Homeowners</v>
          </cell>
          <cell r="E4396">
            <v>43558</v>
          </cell>
          <cell r="F4396">
            <v>43761</v>
          </cell>
          <cell r="G4396">
            <v>43910</v>
          </cell>
          <cell r="H4396">
            <v>19771.47647499344</v>
          </cell>
          <cell r="I4396">
            <v>53124.6</v>
          </cell>
        </row>
        <row r="4397">
          <cell r="C4397" t="str">
            <v>Homeowners</v>
          </cell>
          <cell r="E4397">
            <v>43580</v>
          </cell>
          <cell r="F4397">
            <v>43607</v>
          </cell>
          <cell r="G4397">
            <v>44187</v>
          </cell>
          <cell r="H4397">
            <v>13079.71633718251</v>
          </cell>
          <cell r="I4397">
            <v>36198.76</v>
          </cell>
        </row>
        <row r="4398">
          <cell r="C4398" t="str">
            <v>Homeowners</v>
          </cell>
          <cell r="E4398">
            <v>43584</v>
          </cell>
          <cell r="F4398">
            <v>43614</v>
          </cell>
          <cell r="G4398" t="str">
            <v>NA</v>
          </cell>
          <cell r="H4398">
            <v>4632.0986140784771</v>
          </cell>
          <cell r="I4398" t="str">
            <v>NA</v>
          </cell>
        </row>
        <row r="4399">
          <cell r="C4399" t="str">
            <v>Homeowners</v>
          </cell>
          <cell r="E4399">
            <v>43585</v>
          </cell>
          <cell r="F4399">
            <v>43613</v>
          </cell>
          <cell r="G4399">
            <v>43712</v>
          </cell>
          <cell r="H4399">
            <v>67623.958744472504</v>
          </cell>
          <cell r="I4399">
            <v>135247.92000000001</v>
          </cell>
        </row>
        <row r="4400">
          <cell r="C4400" t="str">
            <v>Homeowners</v>
          </cell>
          <cell r="E4400">
            <v>43562</v>
          </cell>
          <cell r="F4400">
            <v>43851</v>
          </cell>
          <cell r="G4400" t="str">
            <v>NA</v>
          </cell>
          <cell r="H4400">
            <v>4033.4963691618532</v>
          </cell>
          <cell r="I4400" t="str">
            <v>NA</v>
          </cell>
        </row>
        <row r="4401">
          <cell r="C4401" t="str">
            <v>Homeowners</v>
          </cell>
          <cell r="E4401">
            <v>43569</v>
          </cell>
          <cell r="F4401">
            <v>44067</v>
          </cell>
          <cell r="G4401" t="str">
            <v>NA</v>
          </cell>
          <cell r="H4401">
            <v>37801.383322218288</v>
          </cell>
          <cell r="I4401" t="str">
            <v>NA</v>
          </cell>
        </row>
        <row r="4402">
          <cell r="C4402" t="str">
            <v>Homeowners</v>
          </cell>
          <cell r="E4402">
            <v>43568</v>
          </cell>
          <cell r="F4402">
            <v>43846</v>
          </cell>
          <cell r="G4402">
            <v>44172</v>
          </cell>
          <cell r="H4402">
            <v>37517.543915264061</v>
          </cell>
          <cell r="I4402">
            <v>94848.27</v>
          </cell>
        </row>
        <row r="4403">
          <cell r="C4403" t="str">
            <v>Homeowners</v>
          </cell>
          <cell r="E4403">
            <v>43571</v>
          </cell>
          <cell r="F4403">
            <v>43870</v>
          </cell>
          <cell r="G4403" t="str">
            <v>NA</v>
          </cell>
          <cell r="H4403">
            <v>923.76201662319784</v>
          </cell>
          <cell r="I4403" t="str">
            <v>NA</v>
          </cell>
        </row>
        <row r="4404">
          <cell r="C4404" t="str">
            <v>Homeowners</v>
          </cell>
          <cell r="E4404">
            <v>43569</v>
          </cell>
          <cell r="F4404">
            <v>44116</v>
          </cell>
          <cell r="G4404" t="str">
            <v>NA</v>
          </cell>
          <cell r="H4404">
            <v>5274.5929758972061</v>
          </cell>
          <cell r="I4404" t="str">
            <v>NA</v>
          </cell>
        </row>
        <row r="4405">
          <cell r="C4405" t="str">
            <v>Homeowners</v>
          </cell>
          <cell r="E4405">
            <v>43560</v>
          </cell>
          <cell r="F4405">
            <v>43752</v>
          </cell>
          <cell r="G4405" t="str">
            <v>NA</v>
          </cell>
          <cell r="H4405">
            <v>3075.8149082626778</v>
          </cell>
          <cell r="I4405" t="str">
            <v>NA</v>
          </cell>
        </row>
        <row r="4406">
          <cell r="C4406" t="str">
            <v>Homeowners</v>
          </cell>
          <cell r="E4406">
            <v>43568</v>
          </cell>
          <cell r="F4406">
            <v>43703</v>
          </cell>
          <cell r="G4406" t="str">
            <v>NA</v>
          </cell>
          <cell r="H4406">
            <v>1190.051413395855</v>
          </cell>
          <cell r="I4406" t="str">
            <v>NA</v>
          </cell>
        </row>
        <row r="4407">
          <cell r="C4407" t="str">
            <v>Homeowners</v>
          </cell>
          <cell r="E4407">
            <v>43571</v>
          </cell>
          <cell r="F4407">
            <v>43843</v>
          </cell>
          <cell r="G4407">
            <v>44181</v>
          </cell>
          <cell r="H4407">
            <v>42163.425748763308</v>
          </cell>
          <cell r="I4407">
            <v>103230.17</v>
          </cell>
        </row>
        <row r="4408">
          <cell r="C4408" t="str">
            <v>Homeowners</v>
          </cell>
          <cell r="E4408">
            <v>43582</v>
          </cell>
          <cell r="F4408">
            <v>43602</v>
          </cell>
          <cell r="G4408">
            <v>44160</v>
          </cell>
          <cell r="H4408">
            <v>21896.232615467165</v>
          </cell>
          <cell r="I4408">
            <v>58220.92</v>
          </cell>
        </row>
        <row r="4409">
          <cell r="C4409" t="str">
            <v>Homeowners</v>
          </cell>
          <cell r="E4409">
            <v>43582</v>
          </cell>
          <cell r="F4409">
            <v>43618</v>
          </cell>
          <cell r="G4409">
            <v>43839</v>
          </cell>
          <cell r="H4409">
            <v>24833.726260849318</v>
          </cell>
          <cell r="I4409">
            <v>62570.5</v>
          </cell>
        </row>
        <row r="4410">
          <cell r="C4410" t="str">
            <v>Homeowners</v>
          </cell>
          <cell r="E4410">
            <v>43564</v>
          </cell>
          <cell r="F4410">
            <v>43903</v>
          </cell>
          <cell r="G4410" t="str">
            <v>NA</v>
          </cell>
          <cell r="H4410">
            <v>33472.678001697961</v>
          </cell>
          <cell r="I4410" t="str">
            <v>NA</v>
          </cell>
        </row>
        <row r="4411">
          <cell r="C4411" t="str">
            <v>Homeowners</v>
          </cell>
          <cell r="E4411">
            <v>43571</v>
          </cell>
          <cell r="F4411">
            <v>43580</v>
          </cell>
          <cell r="G4411" t="str">
            <v>NA</v>
          </cell>
          <cell r="H4411">
            <v>47976.240098433023</v>
          </cell>
          <cell r="I4411" t="str">
            <v>NA</v>
          </cell>
        </row>
        <row r="4412">
          <cell r="C4412" t="str">
            <v>Homeowners</v>
          </cell>
          <cell r="E4412">
            <v>43575</v>
          </cell>
          <cell r="F4412">
            <v>43918</v>
          </cell>
          <cell r="G4412" t="str">
            <v>NA</v>
          </cell>
          <cell r="H4412">
            <v>50597.627957557139</v>
          </cell>
          <cell r="I4412" t="str">
            <v>NA</v>
          </cell>
        </row>
        <row r="4413">
          <cell r="C4413" t="str">
            <v>Homeowners</v>
          </cell>
          <cell r="E4413">
            <v>43580</v>
          </cell>
          <cell r="F4413">
            <v>43972</v>
          </cell>
          <cell r="G4413" t="str">
            <v>NA</v>
          </cell>
          <cell r="H4413">
            <v>6837.2921823926217</v>
          </cell>
          <cell r="I4413" t="str">
            <v>NA</v>
          </cell>
        </row>
        <row r="4414">
          <cell r="C4414" t="str">
            <v>Homeowners</v>
          </cell>
          <cell r="E4414">
            <v>43564</v>
          </cell>
          <cell r="F4414">
            <v>43611</v>
          </cell>
          <cell r="G4414">
            <v>43748</v>
          </cell>
          <cell r="H4414">
            <v>49677.750986848652</v>
          </cell>
          <cell r="I4414">
            <v>99355.5</v>
          </cell>
        </row>
        <row r="4415">
          <cell r="C4415" t="str">
            <v>Homeowners</v>
          </cell>
          <cell r="E4415">
            <v>43578</v>
          </cell>
          <cell r="F4415">
            <v>43721</v>
          </cell>
          <cell r="G4415" t="str">
            <v>NA</v>
          </cell>
          <cell r="H4415">
            <v>16514.743549787265</v>
          </cell>
          <cell r="I4415" t="str">
            <v>NA</v>
          </cell>
        </row>
        <row r="4416">
          <cell r="C4416" t="str">
            <v>Homeowners</v>
          </cell>
          <cell r="E4416">
            <v>43558</v>
          </cell>
          <cell r="F4416">
            <v>43638</v>
          </cell>
          <cell r="G4416">
            <v>43733</v>
          </cell>
          <cell r="H4416">
            <v>27844.8224146469</v>
          </cell>
          <cell r="I4416">
            <v>55689.64</v>
          </cell>
        </row>
        <row r="4417">
          <cell r="C4417" t="str">
            <v>Homeowners</v>
          </cell>
          <cell r="E4417">
            <v>43579</v>
          </cell>
          <cell r="F4417">
            <v>44091</v>
          </cell>
          <cell r="G4417" t="str">
            <v>NA</v>
          </cell>
          <cell r="H4417">
            <v>1671.4356630168986</v>
          </cell>
          <cell r="I4417" t="str">
            <v>NA</v>
          </cell>
        </row>
        <row r="4418">
          <cell r="C4418" t="str">
            <v>Homeowners</v>
          </cell>
          <cell r="E4418">
            <v>43581</v>
          </cell>
          <cell r="F4418">
            <v>43821</v>
          </cell>
          <cell r="G4418" t="str">
            <v>NA</v>
          </cell>
          <cell r="H4418">
            <v>7014.7613861147402</v>
          </cell>
          <cell r="I4418" t="str">
            <v>NA</v>
          </cell>
        </row>
        <row r="4419">
          <cell r="C4419" t="str">
            <v>Homeowners</v>
          </cell>
          <cell r="E4419">
            <v>43582</v>
          </cell>
          <cell r="F4419">
            <v>43650</v>
          </cell>
          <cell r="G4419" t="str">
            <v>NA</v>
          </cell>
          <cell r="H4419">
            <v>19730.194968268683</v>
          </cell>
          <cell r="I4419" t="str">
            <v>NA</v>
          </cell>
        </row>
        <row r="4420">
          <cell r="C4420" t="str">
            <v>Homeowners</v>
          </cell>
          <cell r="E4420">
            <v>43579</v>
          </cell>
          <cell r="F4420">
            <v>43932</v>
          </cell>
          <cell r="G4420" t="str">
            <v>NA</v>
          </cell>
          <cell r="H4420">
            <v>45842.776244703695</v>
          </cell>
          <cell r="I4420" t="str">
            <v>NA</v>
          </cell>
        </row>
        <row r="4421">
          <cell r="C4421" t="str">
            <v>Homeowners</v>
          </cell>
          <cell r="E4421">
            <v>43572</v>
          </cell>
          <cell r="F4421">
            <v>43945</v>
          </cell>
          <cell r="G4421" t="str">
            <v>NA</v>
          </cell>
          <cell r="H4421">
            <v>35233.422801864355</v>
          </cell>
          <cell r="I4421" t="str">
            <v>NA</v>
          </cell>
        </row>
        <row r="4422">
          <cell r="C4422" t="str">
            <v>Homeowners</v>
          </cell>
          <cell r="E4422">
            <v>43563</v>
          </cell>
          <cell r="F4422">
            <v>43758</v>
          </cell>
          <cell r="G4422" t="str">
            <v>NA</v>
          </cell>
          <cell r="H4422">
            <v>16324.286860647511</v>
          </cell>
          <cell r="I4422" t="str">
            <v>NA</v>
          </cell>
        </row>
        <row r="4423">
          <cell r="C4423" t="str">
            <v>Homeowners</v>
          </cell>
          <cell r="E4423">
            <v>43575</v>
          </cell>
          <cell r="F4423">
            <v>43895</v>
          </cell>
          <cell r="G4423" t="str">
            <v>NA</v>
          </cell>
          <cell r="H4423">
            <v>12529.038615459898</v>
          </cell>
          <cell r="I4423" t="str">
            <v>NA</v>
          </cell>
        </row>
        <row r="4424">
          <cell r="C4424" t="str">
            <v>Homeowners</v>
          </cell>
          <cell r="E4424">
            <v>43566</v>
          </cell>
          <cell r="F4424">
            <v>43578</v>
          </cell>
          <cell r="G4424">
            <v>43584</v>
          </cell>
          <cell r="H4424">
            <v>51079.343361203501</v>
          </cell>
          <cell r="I4424">
            <v>102158.69</v>
          </cell>
        </row>
        <row r="4425">
          <cell r="C4425" t="str">
            <v>Homeowners</v>
          </cell>
          <cell r="E4425">
            <v>43571</v>
          </cell>
          <cell r="F4425">
            <v>43682</v>
          </cell>
          <cell r="G4425">
            <v>43962</v>
          </cell>
          <cell r="H4425">
            <v>12955.662530977221</v>
          </cell>
          <cell r="I4425">
            <v>0</v>
          </cell>
        </row>
        <row r="4426">
          <cell r="C4426" t="str">
            <v>Homeowners</v>
          </cell>
          <cell r="E4426">
            <v>43581</v>
          </cell>
          <cell r="F4426">
            <v>44055</v>
          </cell>
          <cell r="G4426" t="str">
            <v>NA</v>
          </cell>
          <cell r="H4426">
            <v>1299.5025676271414</v>
          </cell>
          <cell r="I4426" t="str">
            <v>NA</v>
          </cell>
        </row>
        <row r="4427">
          <cell r="C4427" t="str">
            <v>Homeowners</v>
          </cell>
          <cell r="E4427">
            <v>43581</v>
          </cell>
          <cell r="F4427">
            <v>43632</v>
          </cell>
          <cell r="G4427">
            <v>43721</v>
          </cell>
          <cell r="H4427">
            <v>62656.120858628499</v>
          </cell>
          <cell r="I4427">
            <v>125312.24</v>
          </cell>
        </row>
        <row r="4428">
          <cell r="C4428" t="str">
            <v>Homeowners</v>
          </cell>
          <cell r="E4428">
            <v>43567</v>
          </cell>
          <cell r="F4428">
            <v>43739</v>
          </cell>
          <cell r="G4428">
            <v>44002</v>
          </cell>
          <cell r="H4428">
            <v>24631.952219102157</v>
          </cell>
          <cell r="I4428">
            <v>0</v>
          </cell>
        </row>
        <row r="4429">
          <cell r="C4429" t="str">
            <v>Homeowners</v>
          </cell>
          <cell r="E4429">
            <v>43564</v>
          </cell>
          <cell r="F4429">
            <v>43863</v>
          </cell>
          <cell r="G4429">
            <v>44051</v>
          </cell>
          <cell r="H4429">
            <v>93189.898508836501</v>
          </cell>
          <cell r="I4429">
            <v>235714.1</v>
          </cell>
        </row>
        <row r="4430">
          <cell r="C4430" t="str">
            <v>Homeowners</v>
          </cell>
          <cell r="E4430">
            <v>43580</v>
          </cell>
          <cell r="F4430">
            <v>43774</v>
          </cell>
          <cell r="G4430">
            <v>43776</v>
          </cell>
          <cell r="H4430">
            <v>2678.51054841117</v>
          </cell>
          <cell r="I4430">
            <v>5357.02</v>
          </cell>
        </row>
        <row r="4431">
          <cell r="C4431" t="str">
            <v>Homeowners</v>
          </cell>
          <cell r="E4431">
            <v>43570</v>
          </cell>
          <cell r="F4431">
            <v>43690</v>
          </cell>
          <cell r="G4431">
            <v>44134</v>
          </cell>
          <cell r="H4431">
            <v>3532.8276247106451</v>
          </cell>
          <cell r="I4431">
            <v>9808.99</v>
          </cell>
        </row>
        <row r="4432">
          <cell r="C4432" t="str">
            <v>Homeowners</v>
          </cell>
          <cell r="E4432">
            <v>43583</v>
          </cell>
          <cell r="F4432">
            <v>43609</v>
          </cell>
          <cell r="G4432">
            <v>43746</v>
          </cell>
          <cell r="H4432">
            <v>14113.439223808149</v>
          </cell>
          <cell r="I4432">
            <v>28226.880000000001</v>
          </cell>
        </row>
        <row r="4433">
          <cell r="C4433" t="str">
            <v>Homeowners</v>
          </cell>
          <cell r="E4433">
            <v>43578</v>
          </cell>
          <cell r="F4433">
            <v>43587</v>
          </cell>
          <cell r="G4433">
            <v>43746</v>
          </cell>
          <cell r="H4433">
            <v>3801.6014820508449</v>
          </cell>
          <cell r="I4433">
            <v>7603.2</v>
          </cell>
        </row>
        <row r="4434">
          <cell r="C4434" t="str">
            <v>Homeowners</v>
          </cell>
          <cell r="E4434">
            <v>43564</v>
          </cell>
          <cell r="F4434">
            <v>43766</v>
          </cell>
          <cell r="G4434" t="str">
            <v>NA</v>
          </cell>
          <cell r="H4434">
            <v>55970.52411338134</v>
          </cell>
          <cell r="I4434" t="str">
            <v>NA</v>
          </cell>
        </row>
        <row r="4435">
          <cell r="C4435" t="str">
            <v>Homeowners</v>
          </cell>
          <cell r="E4435">
            <v>43581</v>
          </cell>
          <cell r="F4435">
            <v>43968</v>
          </cell>
          <cell r="G4435">
            <v>44056</v>
          </cell>
          <cell r="H4435">
            <v>24197.627457596529</v>
          </cell>
          <cell r="I4435">
            <v>0</v>
          </cell>
        </row>
        <row r="4436">
          <cell r="C4436" t="str">
            <v>Homeowners</v>
          </cell>
          <cell r="E4436">
            <v>43576</v>
          </cell>
          <cell r="F4436">
            <v>43607</v>
          </cell>
          <cell r="G4436">
            <v>43734</v>
          </cell>
          <cell r="H4436">
            <v>6412.1017118338004</v>
          </cell>
          <cell r="I4436">
            <v>12824.2</v>
          </cell>
        </row>
        <row r="4437">
          <cell r="C4437" t="str">
            <v>Homeowners</v>
          </cell>
          <cell r="E4437">
            <v>43570</v>
          </cell>
          <cell r="F4437">
            <v>43574</v>
          </cell>
          <cell r="G4437">
            <v>43811</v>
          </cell>
          <cell r="H4437">
            <v>2407.1892348193151</v>
          </cell>
          <cell r="I4437">
            <v>4814.38</v>
          </cell>
        </row>
        <row r="4438">
          <cell r="C4438" t="str">
            <v>Homeowners</v>
          </cell>
          <cell r="E4438">
            <v>43556</v>
          </cell>
          <cell r="F4438">
            <v>43730</v>
          </cell>
          <cell r="G4438">
            <v>44179</v>
          </cell>
          <cell r="H4438">
            <v>134396.79320952093</v>
          </cell>
          <cell r="I4438">
            <v>362261.44</v>
          </cell>
        </row>
        <row r="4439">
          <cell r="C4439" t="str">
            <v>Homeowners</v>
          </cell>
          <cell r="E4439">
            <v>43594</v>
          </cell>
          <cell r="F4439">
            <v>43757</v>
          </cell>
          <cell r="G4439">
            <v>44016</v>
          </cell>
          <cell r="H4439">
            <v>9947.5537522251834</v>
          </cell>
          <cell r="I4439">
            <v>0</v>
          </cell>
        </row>
        <row r="4440">
          <cell r="C4440" t="str">
            <v>Homeowners</v>
          </cell>
          <cell r="E4440">
            <v>43588</v>
          </cell>
          <cell r="F4440">
            <v>43623</v>
          </cell>
          <cell r="G4440">
            <v>43773</v>
          </cell>
          <cell r="H4440">
            <v>3858.0293987822251</v>
          </cell>
          <cell r="I4440">
            <v>7716.06</v>
          </cell>
        </row>
        <row r="4441">
          <cell r="C4441" t="str">
            <v>Homeowners</v>
          </cell>
          <cell r="E4441">
            <v>43597</v>
          </cell>
          <cell r="F4441">
            <v>43607</v>
          </cell>
          <cell r="G4441">
            <v>43667</v>
          </cell>
          <cell r="H4441">
            <v>3655.3363065311751</v>
          </cell>
          <cell r="I4441">
            <v>7310.67</v>
          </cell>
        </row>
        <row r="4442">
          <cell r="C4442" t="str">
            <v>Homeowners</v>
          </cell>
          <cell r="E4442">
            <v>43610</v>
          </cell>
          <cell r="F4442">
            <v>43670</v>
          </cell>
          <cell r="G4442">
            <v>43897</v>
          </cell>
          <cell r="H4442">
            <v>40819.174643484977</v>
          </cell>
          <cell r="I4442">
            <v>114827.61</v>
          </cell>
        </row>
        <row r="4443">
          <cell r="C4443" t="str">
            <v>Homeowners</v>
          </cell>
          <cell r="E4443">
            <v>43590</v>
          </cell>
          <cell r="F4443">
            <v>43828</v>
          </cell>
          <cell r="G4443" t="str">
            <v>NA</v>
          </cell>
          <cell r="H4443">
            <v>28659.016352814713</v>
          </cell>
          <cell r="I4443" t="str">
            <v>NA</v>
          </cell>
        </row>
        <row r="4444">
          <cell r="C4444" t="str">
            <v>Homeowners</v>
          </cell>
          <cell r="E4444">
            <v>43592</v>
          </cell>
          <cell r="F4444">
            <v>43879</v>
          </cell>
          <cell r="G4444" t="str">
            <v>NA</v>
          </cell>
          <cell r="H4444">
            <v>11608.070621969509</v>
          </cell>
          <cell r="I4444" t="str">
            <v>NA</v>
          </cell>
        </row>
        <row r="4445">
          <cell r="C4445" t="str">
            <v>Homeowners</v>
          </cell>
          <cell r="E4445">
            <v>43610</v>
          </cell>
          <cell r="F4445">
            <v>43851</v>
          </cell>
          <cell r="G4445">
            <v>44123</v>
          </cell>
          <cell r="H4445">
            <v>18475.70253087753</v>
          </cell>
          <cell r="I4445">
            <v>43827.28</v>
          </cell>
        </row>
        <row r="4446">
          <cell r="C4446" t="str">
            <v>Homeowners</v>
          </cell>
          <cell r="E4446">
            <v>43614</v>
          </cell>
          <cell r="F4446">
            <v>43804</v>
          </cell>
          <cell r="G4446">
            <v>43928</v>
          </cell>
          <cell r="H4446">
            <v>39077.662034191373</v>
          </cell>
          <cell r="I4446">
            <v>105459.28</v>
          </cell>
        </row>
        <row r="4447">
          <cell r="C4447" t="str">
            <v>Homeowners</v>
          </cell>
          <cell r="E4447">
            <v>43588</v>
          </cell>
          <cell r="F4447">
            <v>43759</v>
          </cell>
          <cell r="G4447" t="str">
            <v>NA</v>
          </cell>
          <cell r="H4447">
            <v>11593.62587261487</v>
          </cell>
          <cell r="I4447" t="str">
            <v>NA</v>
          </cell>
        </row>
        <row r="4448">
          <cell r="C4448" t="str">
            <v>Homeowners</v>
          </cell>
          <cell r="E4448">
            <v>43607</v>
          </cell>
          <cell r="F4448">
            <v>43706</v>
          </cell>
          <cell r="G4448">
            <v>43710</v>
          </cell>
          <cell r="H4448">
            <v>33700.761183457449</v>
          </cell>
          <cell r="I4448">
            <v>67401.52</v>
          </cell>
        </row>
        <row r="4449">
          <cell r="C4449" t="str">
            <v>Homeowners</v>
          </cell>
          <cell r="E4449">
            <v>43597</v>
          </cell>
          <cell r="F4449">
            <v>43834</v>
          </cell>
          <cell r="G4449">
            <v>43926</v>
          </cell>
          <cell r="H4449">
            <v>17378.888239111904</v>
          </cell>
          <cell r="I4449">
            <v>46792.07</v>
          </cell>
        </row>
        <row r="4450">
          <cell r="C4450" t="str">
            <v>Homeowners</v>
          </cell>
          <cell r="E4450">
            <v>43601</v>
          </cell>
          <cell r="F4450">
            <v>43849</v>
          </cell>
          <cell r="G4450" t="str">
            <v>NA</v>
          </cell>
          <cell r="H4450">
            <v>27651.253117556655</v>
          </cell>
          <cell r="I4450" t="str">
            <v>NA</v>
          </cell>
        </row>
        <row r="4451">
          <cell r="C4451" t="str">
            <v>Homeowners</v>
          </cell>
          <cell r="E4451">
            <v>43594</v>
          </cell>
          <cell r="F4451">
            <v>43789</v>
          </cell>
          <cell r="G4451" t="str">
            <v>NA</v>
          </cell>
          <cell r="H4451">
            <v>5872.176086276294</v>
          </cell>
          <cell r="I4451" t="str">
            <v>NA</v>
          </cell>
        </row>
        <row r="4452">
          <cell r="C4452" t="str">
            <v>Homeowners</v>
          </cell>
          <cell r="E4452">
            <v>43610</v>
          </cell>
          <cell r="F4452">
            <v>43698</v>
          </cell>
          <cell r="G4452">
            <v>44000</v>
          </cell>
          <cell r="H4452">
            <v>14953.466584013971</v>
          </cell>
          <cell r="I4452">
            <v>38482.94</v>
          </cell>
        </row>
        <row r="4453">
          <cell r="C4453" t="str">
            <v>Homeowners</v>
          </cell>
          <cell r="E4453">
            <v>43594</v>
          </cell>
          <cell r="F4453">
            <v>43610</v>
          </cell>
          <cell r="G4453">
            <v>43831</v>
          </cell>
          <cell r="H4453">
            <v>308.28420130625148</v>
          </cell>
          <cell r="I4453">
            <v>734.32</v>
          </cell>
        </row>
        <row r="4454">
          <cell r="C4454" t="str">
            <v>Homeowners</v>
          </cell>
          <cell r="E4454">
            <v>43609</v>
          </cell>
          <cell r="F4454">
            <v>43824</v>
          </cell>
          <cell r="G4454" t="str">
            <v>NA</v>
          </cell>
          <cell r="H4454">
            <v>2339.4861952388578</v>
          </cell>
          <cell r="I4454" t="str">
            <v>NA</v>
          </cell>
        </row>
        <row r="4455">
          <cell r="C4455" t="str">
            <v>Homeowners</v>
          </cell>
          <cell r="E4455">
            <v>43597</v>
          </cell>
          <cell r="F4455">
            <v>43620</v>
          </cell>
          <cell r="G4455">
            <v>43977</v>
          </cell>
          <cell r="H4455">
            <v>18540.303374870135</v>
          </cell>
          <cell r="I4455">
            <v>49628.31</v>
          </cell>
        </row>
        <row r="4456">
          <cell r="C4456" t="str">
            <v>Homeowners</v>
          </cell>
          <cell r="E4456">
            <v>43616</v>
          </cell>
          <cell r="F4456">
            <v>43679</v>
          </cell>
          <cell r="G4456">
            <v>44006</v>
          </cell>
          <cell r="H4456">
            <v>487.09473448308097</v>
          </cell>
          <cell r="I4456">
            <v>0</v>
          </cell>
        </row>
        <row r="4457">
          <cell r="C4457" t="str">
            <v>Homeowners</v>
          </cell>
          <cell r="E4457">
            <v>43589</v>
          </cell>
          <cell r="F4457">
            <v>43990</v>
          </cell>
          <cell r="G4457" t="str">
            <v>NA</v>
          </cell>
          <cell r="H4457">
            <v>5320.3733300878457</v>
          </cell>
          <cell r="I4457" t="str">
            <v>NA</v>
          </cell>
        </row>
        <row r="4458">
          <cell r="C4458" t="str">
            <v>Homeowners</v>
          </cell>
          <cell r="E4458">
            <v>43591</v>
          </cell>
          <cell r="F4458">
            <v>43820</v>
          </cell>
          <cell r="G4458">
            <v>43893</v>
          </cell>
          <cell r="H4458">
            <v>61731.576503018689</v>
          </cell>
          <cell r="I4458">
            <v>161438.74</v>
          </cell>
        </row>
        <row r="4459">
          <cell r="C4459" t="str">
            <v>Homeowners</v>
          </cell>
          <cell r="E4459">
            <v>43590</v>
          </cell>
          <cell r="F4459">
            <v>43605</v>
          </cell>
          <cell r="G4459" t="str">
            <v>NA</v>
          </cell>
          <cell r="H4459">
            <v>33743.712485385469</v>
          </cell>
          <cell r="I4459" t="str">
            <v>NA</v>
          </cell>
        </row>
        <row r="4460">
          <cell r="C4460" t="str">
            <v>Homeowners</v>
          </cell>
          <cell r="E4460">
            <v>43592</v>
          </cell>
          <cell r="F4460">
            <v>44145</v>
          </cell>
          <cell r="G4460" t="str">
            <v>NA</v>
          </cell>
          <cell r="H4460">
            <v>17587.425839913798</v>
          </cell>
          <cell r="I4460" t="str">
            <v>NA</v>
          </cell>
        </row>
        <row r="4461">
          <cell r="C4461" t="str">
            <v>Homeowners</v>
          </cell>
          <cell r="E4461">
            <v>43613</v>
          </cell>
          <cell r="F4461">
            <v>43675</v>
          </cell>
          <cell r="G4461">
            <v>43850</v>
          </cell>
          <cell r="H4461">
            <v>77103.932762865996</v>
          </cell>
          <cell r="I4461">
            <v>194294.43</v>
          </cell>
        </row>
        <row r="4462">
          <cell r="C4462" t="str">
            <v>Homeowners</v>
          </cell>
          <cell r="E4462">
            <v>43612</v>
          </cell>
          <cell r="F4462">
            <v>44176</v>
          </cell>
          <cell r="G4462" t="str">
            <v>NA</v>
          </cell>
          <cell r="H4462">
            <v>9663.0327321670666</v>
          </cell>
          <cell r="I4462" t="str">
            <v>NA</v>
          </cell>
        </row>
        <row r="4463">
          <cell r="C4463" t="str">
            <v>Homeowners</v>
          </cell>
          <cell r="E4463">
            <v>43613</v>
          </cell>
          <cell r="F4463">
            <v>43680</v>
          </cell>
          <cell r="G4463">
            <v>43824</v>
          </cell>
          <cell r="H4463">
            <v>47641.2997946588</v>
          </cell>
          <cell r="I4463">
            <v>95282.6</v>
          </cell>
        </row>
        <row r="4464">
          <cell r="C4464" t="str">
            <v>Homeowners</v>
          </cell>
          <cell r="E4464">
            <v>43591</v>
          </cell>
          <cell r="F4464">
            <v>43918</v>
          </cell>
          <cell r="G4464" t="str">
            <v>NA</v>
          </cell>
          <cell r="H4464">
            <v>27050.827113055246</v>
          </cell>
          <cell r="I4464" t="str">
            <v>NA</v>
          </cell>
        </row>
        <row r="4465">
          <cell r="C4465" t="str">
            <v>Homeowners</v>
          </cell>
          <cell r="E4465">
            <v>43613</v>
          </cell>
          <cell r="F4465">
            <v>43842</v>
          </cell>
          <cell r="G4465">
            <v>43883</v>
          </cell>
          <cell r="H4465">
            <v>22470.947786403231</v>
          </cell>
          <cell r="I4465">
            <v>52934.87</v>
          </cell>
        </row>
        <row r="4466">
          <cell r="C4466" t="str">
            <v>Homeowners</v>
          </cell>
          <cell r="E4466">
            <v>43601</v>
          </cell>
          <cell r="F4466">
            <v>43681</v>
          </cell>
          <cell r="G4466" t="str">
            <v>NA</v>
          </cell>
          <cell r="H4466">
            <v>35167.757062659926</v>
          </cell>
          <cell r="I4466" t="str">
            <v>NA</v>
          </cell>
        </row>
        <row r="4467">
          <cell r="C4467" t="str">
            <v>Homeowners</v>
          </cell>
          <cell r="E4467">
            <v>43600</v>
          </cell>
          <cell r="F4467">
            <v>44073</v>
          </cell>
          <cell r="G4467">
            <v>44165</v>
          </cell>
          <cell r="H4467">
            <v>26258.945617370544</v>
          </cell>
          <cell r="I4467">
            <v>68895.039999999994</v>
          </cell>
        </row>
        <row r="4468">
          <cell r="C4468" t="str">
            <v>Homeowners</v>
          </cell>
          <cell r="E4468">
            <v>43605</v>
          </cell>
          <cell r="F4468">
            <v>43629</v>
          </cell>
          <cell r="G4468">
            <v>43965</v>
          </cell>
          <cell r="H4468">
            <v>71491.526023612605</v>
          </cell>
          <cell r="I4468">
            <v>174742.45</v>
          </cell>
        </row>
        <row r="4469">
          <cell r="C4469" t="str">
            <v>Homeowners</v>
          </cell>
          <cell r="E4469">
            <v>43599</v>
          </cell>
          <cell r="F4469">
            <v>43742</v>
          </cell>
          <cell r="G4469">
            <v>43799</v>
          </cell>
          <cell r="H4469">
            <v>104146.234234912</v>
          </cell>
          <cell r="I4469">
            <v>208292.47</v>
          </cell>
        </row>
        <row r="4470">
          <cell r="C4470" t="str">
            <v>Homeowners</v>
          </cell>
          <cell r="E4470">
            <v>43589</v>
          </cell>
          <cell r="F4470">
            <v>44000</v>
          </cell>
          <cell r="G4470" t="str">
            <v>NA</v>
          </cell>
          <cell r="H4470">
            <v>54766.02361869454</v>
          </cell>
          <cell r="I4470" t="str">
            <v>NA</v>
          </cell>
        </row>
        <row r="4471">
          <cell r="C4471" t="str">
            <v>Homeowners</v>
          </cell>
          <cell r="E4471">
            <v>43600</v>
          </cell>
          <cell r="F4471">
            <v>43839</v>
          </cell>
          <cell r="G4471">
            <v>44107</v>
          </cell>
          <cell r="H4471">
            <v>1363.0835180755389</v>
          </cell>
          <cell r="I4471">
            <v>3389.47</v>
          </cell>
        </row>
        <row r="4472">
          <cell r="C4472" t="str">
            <v>Homeowners</v>
          </cell>
          <cell r="E4472">
            <v>43588</v>
          </cell>
          <cell r="F4472">
            <v>43612</v>
          </cell>
          <cell r="G4472">
            <v>43746</v>
          </cell>
          <cell r="H4472">
            <v>11902.089094178251</v>
          </cell>
          <cell r="I4472">
            <v>23804.18</v>
          </cell>
        </row>
        <row r="4473">
          <cell r="C4473" t="str">
            <v>Homeowners</v>
          </cell>
          <cell r="E4473">
            <v>43600</v>
          </cell>
          <cell r="F4473">
            <v>43881</v>
          </cell>
          <cell r="G4473">
            <v>44015</v>
          </cell>
          <cell r="H4473">
            <v>5761.9251085463657</v>
          </cell>
          <cell r="I4473">
            <v>0</v>
          </cell>
        </row>
        <row r="4474">
          <cell r="C4474" t="str">
            <v>Homeowners</v>
          </cell>
          <cell r="E4474">
            <v>43597</v>
          </cell>
          <cell r="F4474">
            <v>43754</v>
          </cell>
          <cell r="G4474" t="str">
            <v>NA</v>
          </cell>
          <cell r="H4474">
            <v>35111.67447890441</v>
          </cell>
          <cell r="I4474" t="str">
            <v>NA</v>
          </cell>
        </row>
        <row r="4475">
          <cell r="C4475" t="str">
            <v>Homeowners</v>
          </cell>
          <cell r="E4475">
            <v>43608</v>
          </cell>
          <cell r="F4475">
            <v>44018</v>
          </cell>
          <cell r="G4475">
            <v>44094</v>
          </cell>
          <cell r="H4475">
            <v>8296.9000767022826</v>
          </cell>
          <cell r="I4475">
            <v>22720.49</v>
          </cell>
        </row>
        <row r="4476">
          <cell r="C4476" t="str">
            <v>Homeowners</v>
          </cell>
          <cell r="E4476">
            <v>43595</v>
          </cell>
          <cell r="F4476">
            <v>43736</v>
          </cell>
          <cell r="G4476">
            <v>43999</v>
          </cell>
          <cell r="H4476">
            <v>15862.12036223317</v>
          </cell>
          <cell r="I4476">
            <v>44360.87</v>
          </cell>
        </row>
        <row r="4477">
          <cell r="C4477" t="str">
            <v>Homeowners</v>
          </cell>
          <cell r="E4477">
            <v>43614</v>
          </cell>
          <cell r="F4477">
            <v>43676</v>
          </cell>
          <cell r="G4477">
            <v>44131</v>
          </cell>
          <cell r="H4477">
            <v>57613.537507504225</v>
          </cell>
          <cell r="I4477">
            <v>140054.12</v>
          </cell>
        </row>
        <row r="4478">
          <cell r="C4478" t="str">
            <v>Homeowners</v>
          </cell>
          <cell r="E4478">
            <v>43599</v>
          </cell>
          <cell r="F4478">
            <v>44132</v>
          </cell>
          <cell r="G4478" t="str">
            <v>NA</v>
          </cell>
          <cell r="H4478">
            <v>17411.64114905821</v>
          </cell>
          <cell r="I4478" t="str">
            <v>NA</v>
          </cell>
        </row>
        <row r="4479">
          <cell r="C4479" t="str">
            <v>Homeowners</v>
          </cell>
          <cell r="E4479">
            <v>43605</v>
          </cell>
          <cell r="F4479">
            <v>43729</v>
          </cell>
          <cell r="G4479" t="str">
            <v>NA</v>
          </cell>
          <cell r="H4479">
            <v>27980.568173578165</v>
          </cell>
          <cell r="I4479" t="str">
            <v>NA</v>
          </cell>
        </row>
        <row r="4480">
          <cell r="C4480" t="str">
            <v>Homeowners</v>
          </cell>
          <cell r="E4480">
            <v>43589</v>
          </cell>
          <cell r="F4480">
            <v>43655</v>
          </cell>
          <cell r="G4480">
            <v>43723</v>
          </cell>
          <cell r="H4480">
            <v>2205.2084711632301</v>
          </cell>
          <cell r="I4480">
            <v>4410.42</v>
          </cell>
        </row>
        <row r="4481">
          <cell r="C4481" t="str">
            <v>Homeowners</v>
          </cell>
          <cell r="E4481">
            <v>43610</v>
          </cell>
          <cell r="F4481">
            <v>43839</v>
          </cell>
          <cell r="G4481">
            <v>43986</v>
          </cell>
          <cell r="H4481">
            <v>10024.991615741999</v>
          </cell>
          <cell r="I4481">
            <v>28773.9</v>
          </cell>
        </row>
        <row r="4482">
          <cell r="C4482" t="str">
            <v>Homeowners</v>
          </cell>
          <cell r="E4482">
            <v>43595</v>
          </cell>
          <cell r="F4482">
            <v>43856</v>
          </cell>
          <cell r="G4482">
            <v>43958</v>
          </cell>
          <cell r="H4482">
            <v>32773.666822096304</v>
          </cell>
          <cell r="I4482">
            <v>78683.350000000006</v>
          </cell>
        </row>
        <row r="4483">
          <cell r="C4483" t="str">
            <v>Homeowners</v>
          </cell>
          <cell r="E4483">
            <v>43594</v>
          </cell>
          <cell r="F4483">
            <v>43689</v>
          </cell>
          <cell r="G4483">
            <v>43961</v>
          </cell>
          <cell r="H4483">
            <v>11964.32722922581</v>
          </cell>
          <cell r="I4483">
            <v>0</v>
          </cell>
        </row>
        <row r="4484">
          <cell r="C4484" t="str">
            <v>Homeowners</v>
          </cell>
          <cell r="E4484">
            <v>43615</v>
          </cell>
          <cell r="F4484">
            <v>43920</v>
          </cell>
          <cell r="G4484">
            <v>43953</v>
          </cell>
          <cell r="H4484">
            <v>42267.592000140641</v>
          </cell>
          <cell r="I4484">
            <v>105056.86</v>
          </cell>
        </row>
        <row r="4485">
          <cell r="C4485" t="str">
            <v>Homeowners</v>
          </cell>
          <cell r="E4485">
            <v>43624</v>
          </cell>
          <cell r="F4485">
            <v>43747</v>
          </cell>
          <cell r="G4485" t="str">
            <v>NA</v>
          </cell>
          <cell r="H4485">
            <v>7448.9185996015167</v>
          </cell>
          <cell r="I4485" t="str">
            <v>NA</v>
          </cell>
        </row>
        <row r="4486">
          <cell r="C4486" t="str">
            <v>Homeowners</v>
          </cell>
          <cell r="E4486">
            <v>43621</v>
          </cell>
          <cell r="F4486">
            <v>43747</v>
          </cell>
          <cell r="G4486">
            <v>43991</v>
          </cell>
          <cell r="H4486">
            <v>84353.856782496907</v>
          </cell>
          <cell r="I4486">
            <v>234792.45</v>
          </cell>
        </row>
        <row r="4487">
          <cell r="C4487" t="str">
            <v>Homeowners</v>
          </cell>
          <cell r="E4487">
            <v>43640</v>
          </cell>
          <cell r="F4487">
            <v>43720</v>
          </cell>
          <cell r="G4487">
            <v>43813</v>
          </cell>
          <cell r="H4487">
            <v>3618.1993792856902</v>
          </cell>
          <cell r="I4487">
            <v>7236.4</v>
          </cell>
        </row>
        <row r="4488">
          <cell r="C4488" t="str">
            <v>Homeowners</v>
          </cell>
          <cell r="E4488">
            <v>43635</v>
          </cell>
          <cell r="F4488">
            <v>43778</v>
          </cell>
          <cell r="G4488">
            <v>43781</v>
          </cell>
          <cell r="H4488">
            <v>37899.199547828503</v>
          </cell>
          <cell r="I4488">
            <v>75798.399999999994</v>
          </cell>
        </row>
        <row r="4489">
          <cell r="C4489" t="str">
            <v>Homeowners</v>
          </cell>
          <cell r="E4489">
            <v>43617</v>
          </cell>
          <cell r="F4489">
            <v>43731</v>
          </cell>
          <cell r="G4489" t="str">
            <v>NA</v>
          </cell>
          <cell r="H4489">
            <v>8315.9872910439954</v>
          </cell>
          <cell r="I4489" t="str">
            <v>NA</v>
          </cell>
        </row>
        <row r="4490">
          <cell r="C4490" t="str">
            <v>Homeowners</v>
          </cell>
          <cell r="E4490">
            <v>43641</v>
          </cell>
          <cell r="F4490">
            <v>44031</v>
          </cell>
          <cell r="G4490" t="str">
            <v>NA</v>
          </cell>
          <cell r="H4490">
            <v>6279.5695664534705</v>
          </cell>
          <cell r="I4490" t="str">
            <v>NA</v>
          </cell>
        </row>
        <row r="4491">
          <cell r="C4491" t="str">
            <v>Homeowners</v>
          </cell>
          <cell r="E4491">
            <v>43642</v>
          </cell>
          <cell r="F4491">
            <v>43794</v>
          </cell>
          <cell r="G4491">
            <v>43804</v>
          </cell>
          <cell r="H4491">
            <v>11027.22401209995</v>
          </cell>
          <cell r="I4491">
            <v>22054.45</v>
          </cell>
        </row>
        <row r="4492">
          <cell r="C4492" t="str">
            <v>Homeowners</v>
          </cell>
          <cell r="E4492">
            <v>43639</v>
          </cell>
          <cell r="F4492">
            <v>43679</v>
          </cell>
          <cell r="G4492">
            <v>43763</v>
          </cell>
          <cell r="H4492">
            <v>24131.453761623849</v>
          </cell>
          <cell r="I4492">
            <v>48262.91</v>
          </cell>
        </row>
        <row r="4493">
          <cell r="C4493" t="str">
            <v>Homeowners</v>
          </cell>
          <cell r="E4493">
            <v>43626</v>
          </cell>
          <cell r="F4493">
            <v>43708</v>
          </cell>
          <cell r="G4493">
            <v>43773</v>
          </cell>
          <cell r="H4493">
            <v>15002.8774884902</v>
          </cell>
          <cell r="I4493">
            <v>30005.75</v>
          </cell>
        </row>
        <row r="4494">
          <cell r="C4494" t="str">
            <v>Homeowners</v>
          </cell>
          <cell r="E4494">
            <v>43632</v>
          </cell>
          <cell r="F4494">
            <v>43738</v>
          </cell>
          <cell r="G4494">
            <v>44095</v>
          </cell>
          <cell r="H4494">
            <v>27661.60347599068</v>
          </cell>
          <cell r="I4494">
            <v>76683.45</v>
          </cell>
        </row>
        <row r="4495">
          <cell r="C4495" t="str">
            <v>Homeowners</v>
          </cell>
          <cell r="E4495">
            <v>43620</v>
          </cell>
          <cell r="F4495">
            <v>43671</v>
          </cell>
          <cell r="G4495">
            <v>43892</v>
          </cell>
          <cell r="H4495">
            <v>4735.050698019958</v>
          </cell>
          <cell r="I4495">
            <v>13680.81</v>
          </cell>
        </row>
        <row r="4496">
          <cell r="C4496" t="str">
            <v>Homeowners</v>
          </cell>
          <cell r="E4496">
            <v>43631</v>
          </cell>
          <cell r="F4496">
            <v>43679</v>
          </cell>
          <cell r="G4496">
            <v>43826</v>
          </cell>
          <cell r="H4496">
            <v>2943.1967188142298</v>
          </cell>
          <cell r="I4496">
            <v>5886.39</v>
          </cell>
        </row>
        <row r="4497">
          <cell r="C4497" t="str">
            <v>Homeowners</v>
          </cell>
          <cell r="E4497">
            <v>43638</v>
          </cell>
          <cell r="F4497">
            <v>43867</v>
          </cell>
          <cell r="G4497" t="str">
            <v>NA</v>
          </cell>
          <cell r="H4497">
            <v>36762.203301117195</v>
          </cell>
          <cell r="I4497" t="str">
            <v>NA</v>
          </cell>
        </row>
        <row r="4498">
          <cell r="C4498" t="str">
            <v>Homeowners</v>
          </cell>
          <cell r="E4498">
            <v>43633</v>
          </cell>
          <cell r="F4498">
            <v>43648</v>
          </cell>
          <cell r="G4498" t="str">
            <v>NA</v>
          </cell>
          <cell r="H4498">
            <v>389.16227561888434</v>
          </cell>
          <cell r="I4498" t="str">
            <v>NA</v>
          </cell>
        </row>
        <row r="4499">
          <cell r="C4499" t="str">
            <v>Homeowners</v>
          </cell>
          <cell r="E4499">
            <v>43635</v>
          </cell>
          <cell r="F4499">
            <v>43844</v>
          </cell>
          <cell r="G4499">
            <v>44036</v>
          </cell>
          <cell r="H4499">
            <v>53594.697530285972</v>
          </cell>
          <cell r="I4499">
            <v>0</v>
          </cell>
        </row>
        <row r="4500">
          <cell r="C4500" t="str">
            <v>Homeowners</v>
          </cell>
          <cell r="E4500">
            <v>43638</v>
          </cell>
          <cell r="F4500">
            <v>43997</v>
          </cell>
          <cell r="G4500">
            <v>44144</v>
          </cell>
          <cell r="H4500">
            <v>87507.136037198812</v>
          </cell>
          <cell r="I4500">
            <v>214201.02</v>
          </cell>
        </row>
        <row r="4501">
          <cell r="C4501" t="str">
            <v>Homeowners</v>
          </cell>
          <cell r="E4501">
            <v>43634</v>
          </cell>
          <cell r="F4501">
            <v>43813</v>
          </cell>
          <cell r="G4501" t="str">
            <v>NA</v>
          </cell>
          <cell r="H4501">
            <v>20774.078346520284</v>
          </cell>
          <cell r="I4501" t="str">
            <v>NA</v>
          </cell>
        </row>
        <row r="4502">
          <cell r="C4502" t="str">
            <v>Homeowners</v>
          </cell>
          <cell r="E4502">
            <v>43632</v>
          </cell>
          <cell r="F4502">
            <v>43878</v>
          </cell>
          <cell r="G4502">
            <v>44119</v>
          </cell>
          <cell r="H4502">
            <v>33295.755053244335</v>
          </cell>
          <cell r="I4502">
            <v>0</v>
          </cell>
        </row>
        <row r="4503">
          <cell r="C4503" t="str">
            <v>Homeowners</v>
          </cell>
          <cell r="E4503">
            <v>43621</v>
          </cell>
          <cell r="F4503">
            <v>43690</v>
          </cell>
          <cell r="G4503">
            <v>44034</v>
          </cell>
          <cell r="H4503">
            <v>8708.2582976447884</v>
          </cell>
          <cell r="I4503">
            <v>23885.52</v>
          </cell>
        </row>
        <row r="4504">
          <cell r="C4504" t="str">
            <v>Homeowners</v>
          </cell>
          <cell r="E4504">
            <v>43622</v>
          </cell>
          <cell r="F4504">
            <v>43880</v>
          </cell>
          <cell r="G4504">
            <v>44026</v>
          </cell>
          <cell r="H4504">
            <v>17990.090345606874</v>
          </cell>
          <cell r="I4504">
            <v>45812.71</v>
          </cell>
        </row>
        <row r="4505">
          <cell r="C4505" t="str">
            <v>Homeowners</v>
          </cell>
          <cell r="E4505">
            <v>43636</v>
          </cell>
          <cell r="F4505">
            <v>43668</v>
          </cell>
          <cell r="G4505" t="str">
            <v>NA</v>
          </cell>
          <cell r="H4505">
            <v>20735.003719615677</v>
          </cell>
          <cell r="I4505" t="str">
            <v>NA</v>
          </cell>
        </row>
        <row r="4506">
          <cell r="C4506" t="str">
            <v>Homeowners</v>
          </cell>
          <cell r="E4506">
            <v>43630</v>
          </cell>
          <cell r="F4506">
            <v>43915</v>
          </cell>
          <cell r="G4506" t="str">
            <v>NA</v>
          </cell>
          <cell r="H4506">
            <v>81507.183104458803</v>
          </cell>
          <cell r="I4506" t="str">
            <v>NA</v>
          </cell>
        </row>
        <row r="4507">
          <cell r="C4507" t="str">
            <v>Homeowners</v>
          </cell>
          <cell r="E4507">
            <v>43643</v>
          </cell>
          <cell r="F4507">
            <v>43682</v>
          </cell>
          <cell r="G4507" t="str">
            <v>NA</v>
          </cell>
          <cell r="H4507">
            <v>57234.25964450129</v>
          </cell>
          <cell r="I4507" t="str">
            <v>NA</v>
          </cell>
        </row>
        <row r="4508">
          <cell r="C4508" t="str">
            <v>Homeowners</v>
          </cell>
          <cell r="E4508">
            <v>43640</v>
          </cell>
          <cell r="F4508">
            <v>43800</v>
          </cell>
          <cell r="G4508">
            <v>44166</v>
          </cell>
          <cell r="H4508">
            <v>2979.459627004489</v>
          </cell>
          <cell r="I4508">
            <v>8624.64</v>
          </cell>
        </row>
        <row r="4509">
          <cell r="C4509" t="str">
            <v>Homeowners</v>
          </cell>
          <cell r="E4509">
            <v>43634</v>
          </cell>
          <cell r="F4509">
            <v>43740</v>
          </cell>
          <cell r="G4509">
            <v>43835</v>
          </cell>
          <cell r="H4509">
            <v>46621.275706079461</v>
          </cell>
          <cell r="I4509">
            <v>121502.39</v>
          </cell>
        </row>
        <row r="4510">
          <cell r="C4510" t="str">
            <v>Homeowners</v>
          </cell>
          <cell r="E4510">
            <v>43620</v>
          </cell>
          <cell r="F4510">
            <v>43747</v>
          </cell>
          <cell r="G4510" t="str">
            <v>NA</v>
          </cell>
          <cell r="H4510">
            <v>42873.232081486785</v>
          </cell>
          <cell r="I4510" t="str">
            <v>NA</v>
          </cell>
        </row>
        <row r="4511">
          <cell r="C4511" t="str">
            <v>Homeowners</v>
          </cell>
          <cell r="E4511">
            <v>43639</v>
          </cell>
          <cell r="F4511">
            <v>43759</v>
          </cell>
          <cell r="G4511">
            <v>43853</v>
          </cell>
          <cell r="H4511">
            <v>38059.23511637489</v>
          </cell>
          <cell r="I4511">
            <v>100312.31</v>
          </cell>
        </row>
        <row r="4512">
          <cell r="C4512" t="str">
            <v>Homeowners</v>
          </cell>
          <cell r="E4512">
            <v>43643</v>
          </cell>
          <cell r="F4512">
            <v>43777</v>
          </cell>
          <cell r="G4512">
            <v>44133</v>
          </cell>
          <cell r="H4512">
            <v>104306.49754619769</v>
          </cell>
          <cell r="I4512">
            <v>303855.15999999997</v>
          </cell>
        </row>
        <row r="4513">
          <cell r="C4513" t="str">
            <v>Homeowners</v>
          </cell>
          <cell r="E4513">
            <v>43631</v>
          </cell>
          <cell r="F4513">
            <v>43752</v>
          </cell>
          <cell r="G4513">
            <v>43954</v>
          </cell>
          <cell r="H4513">
            <v>8608.1306125070605</v>
          </cell>
          <cell r="I4513">
            <v>25616.05</v>
          </cell>
        </row>
        <row r="4514">
          <cell r="C4514" t="str">
            <v>Homeowners</v>
          </cell>
          <cell r="E4514">
            <v>43642</v>
          </cell>
          <cell r="F4514">
            <v>43744</v>
          </cell>
          <cell r="G4514" t="str">
            <v>NA</v>
          </cell>
          <cell r="H4514">
            <v>68441.569773628755</v>
          </cell>
          <cell r="I4514" t="str">
            <v>NA</v>
          </cell>
        </row>
        <row r="4515">
          <cell r="C4515" t="str">
            <v>Homeowners</v>
          </cell>
          <cell r="E4515">
            <v>43636</v>
          </cell>
          <cell r="F4515">
            <v>43726</v>
          </cell>
          <cell r="G4515" t="str">
            <v>NA</v>
          </cell>
          <cell r="H4515">
            <v>6707.0040119342239</v>
          </cell>
          <cell r="I4515" t="str">
            <v>NA</v>
          </cell>
        </row>
        <row r="4516">
          <cell r="C4516" t="str">
            <v>Homeowners</v>
          </cell>
          <cell r="E4516">
            <v>43635</v>
          </cell>
          <cell r="F4516">
            <v>43660</v>
          </cell>
          <cell r="G4516">
            <v>43778</v>
          </cell>
          <cell r="H4516">
            <v>83246.330360841006</v>
          </cell>
          <cell r="I4516">
            <v>166492.66</v>
          </cell>
        </row>
        <row r="4517">
          <cell r="C4517" t="str">
            <v>Homeowners</v>
          </cell>
          <cell r="E4517">
            <v>43645</v>
          </cell>
          <cell r="F4517">
            <v>43734</v>
          </cell>
          <cell r="G4517">
            <v>43872</v>
          </cell>
          <cell r="H4517">
            <v>12790.035662268381</v>
          </cell>
          <cell r="I4517">
            <v>30466.59</v>
          </cell>
        </row>
        <row r="4518">
          <cell r="C4518" t="str">
            <v>Homeowners</v>
          </cell>
          <cell r="E4518">
            <v>43659</v>
          </cell>
          <cell r="F4518">
            <v>43672</v>
          </cell>
          <cell r="G4518">
            <v>43816</v>
          </cell>
          <cell r="H4518">
            <v>1881.7647693322799</v>
          </cell>
          <cell r="I4518">
            <v>3763.53</v>
          </cell>
        </row>
        <row r="4519">
          <cell r="C4519" t="str">
            <v>Homeowners</v>
          </cell>
          <cell r="E4519">
            <v>43671</v>
          </cell>
          <cell r="F4519">
            <v>43738</v>
          </cell>
          <cell r="G4519">
            <v>43860</v>
          </cell>
          <cell r="H4519">
            <v>21032.563939662956</v>
          </cell>
          <cell r="I4519">
            <v>50683.61</v>
          </cell>
        </row>
        <row r="4520">
          <cell r="C4520" t="str">
            <v>Homeowners</v>
          </cell>
          <cell r="E4520">
            <v>43666</v>
          </cell>
          <cell r="F4520">
            <v>43875</v>
          </cell>
          <cell r="G4520">
            <v>44138</v>
          </cell>
          <cell r="H4520">
            <v>12250.094191273423</v>
          </cell>
          <cell r="I4520">
            <v>34459.61</v>
          </cell>
        </row>
        <row r="4521">
          <cell r="C4521" t="str">
            <v>Homeowners</v>
          </cell>
          <cell r="E4521">
            <v>43650</v>
          </cell>
          <cell r="F4521">
            <v>44068</v>
          </cell>
          <cell r="G4521" t="str">
            <v>NA</v>
          </cell>
          <cell r="H4521">
            <v>21099.786021273103</v>
          </cell>
          <cell r="I4521" t="str">
            <v>NA</v>
          </cell>
        </row>
        <row r="4522">
          <cell r="C4522" t="str">
            <v>Homeowners</v>
          </cell>
          <cell r="E4522">
            <v>43664</v>
          </cell>
          <cell r="F4522">
            <v>44113</v>
          </cell>
          <cell r="G4522" t="str">
            <v>NA</v>
          </cell>
          <cell r="H4522">
            <v>12680.610130332023</v>
          </cell>
          <cell r="I4522" t="str">
            <v>NA</v>
          </cell>
        </row>
        <row r="4523">
          <cell r="C4523" t="str">
            <v>Homeowners</v>
          </cell>
          <cell r="E4523">
            <v>43665</v>
          </cell>
          <cell r="F4523">
            <v>44141</v>
          </cell>
          <cell r="G4523" t="str">
            <v>NA</v>
          </cell>
          <cell r="H4523">
            <v>16907.905449559341</v>
          </cell>
          <cell r="I4523" t="str">
            <v>NA</v>
          </cell>
        </row>
        <row r="4524">
          <cell r="C4524" t="str">
            <v>Homeowners</v>
          </cell>
          <cell r="E4524">
            <v>43672</v>
          </cell>
          <cell r="F4524">
            <v>43867</v>
          </cell>
          <cell r="G4524" t="str">
            <v>NA</v>
          </cell>
          <cell r="H4524">
            <v>22350.404509394906</v>
          </cell>
          <cell r="I4524" t="str">
            <v>NA</v>
          </cell>
        </row>
        <row r="4525">
          <cell r="C4525" t="str">
            <v>Homeowners</v>
          </cell>
          <cell r="E4525">
            <v>43665</v>
          </cell>
          <cell r="F4525">
            <v>43679</v>
          </cell>
          <cell r="G4525">
            <v>43682</v>
          </cell>
          <cell r="H4525">
            <v>3253.4766598016149</v>
          </cell>
          <cell r="I4525">
            <v>6506.95</v>
          </cell>
        </row>
        <row r="4526">
          <cell r="C4526" t="str">
            <v>Homeowners</v>
          </cell>
          <cell r="E4526">
            <v>43664</v>
          </cell>
          <cell r="F4526">
            <v>43678</v>
          </cell>
          <cell r="G4526">
            <v>43981</v>
          </cell>
          <cell r="H4526">
            <v>16918.69656999431</v>
          </cell>
          <cell r="I4526">
            <v>46442.879999999997</v>
          </cell>
        </row>
        <row r="4527">
          <cell r="C4527" t="str">
            <v>Homeowners</v>
          </cell>
          <cell r="E4527">
            <v>43656</v>
          </cell>
          <cell r="F4527">
            <v>43828</v>
          </cell>
          <cell r="G4527" t="str">
            <v>NA</v>
          </cell>
          <cell r="H4527">
            <v>30827.606480201484</v>
          </cell>
          <cell r="I4527" t="str">
            <v>NA</v>
          </cell>
        </row>
        <row r="4528">
          <cell r="C4528" t="str">
            <v>Homeowners</v>
          </cell>
          <cell r="E4528">
            <v>43654</v>
          </cell>
          <cell r="F4528">
            <v>44176</v>
          </cell>
          <cell r="G4528" t="str">
            <v>NA</v>
          </cell>
          <cell r="H4528">
            <v>23858.031388556756</v>
          </cell>
          <cell r="I4528" t="str">
            <v>NA</v>
          </cell>
        </row>
        <row r="4529">
          <cell r="C4529" t="str">
            <v>Homeowners</v>
          </cell>
          <cell r="E4529">
            <v>43670</v>
          </cell>
          <cell r="F4529">
            <v>44138</v>
          </cell>
          <cell r="G4529" t="str">
            <v>NA</v>
          </cell>
          <cell r="H4529">
            <v>18088.227987121903</v>
          </cell>
          <cell r="I4529" t="str">
            <v>NA</v>
          </cell>
        </row>
        <row r="4530">
          <cell r="C4530" t="str">
            <v>Homeowners</v>
          </cell>
          <cell r="E4530">
            <v>43650</v>
          </cell>
          <cell r="F4530">
            <v>43994</v>
          </cell>
          <cell r="G4530" t="str">
            <v>NA</v>
          </cell>
          <cell r="H4530">
            <v>29374.64241419105</v>
          </cell>
          <cell r="I4530" t="str">
            <v>NA</v>
          </cell>
        </row>
        <row r="4531">
          <cell r="C4531" t="str">
            <v>Homeowners</v>
          </cell>
          <cell r="E4531">
            <v>43668</v>
          </cell>
          <cell r="F4531">
            <v>44024</v>
          </cell>
          <cell r="G4531" t="str">
            <v>NA</v>
          </cell>
          <cell r="H4531">
            <v>21755.352548652412</v>
          </cell>
          <cell r="I4531" t="str">
            <v>NA</v>
          </cell>
        </row>
        <row r="4532">
          <cell r="C4532" t="str">
            <v>Homeowners</v>
          </cell>
          <cell r="E4532">
            <v>43671</v>
          </cell>
          <cell r="F4532">
            <v>43796</v>
          </cell>
          <cell r="G4532" t="str">
            <v>NA</v>
          </cell>
          <cell r="H4532">
            <v>29899.112574806299</v>
          </cell>
          <cell r="I4532" t="str">
            <v>NA</v>
          </cell>
        </row>
        <row r="4533">
          <cell r="C4533" t="str">
            <v>Homeowners</v>
          </cell>
          <cell r="E4533">
            <v>43668</v>
          </cell>
          <cell r="F4533">
            <v>43817</v>
          </cell>
          <cell r="G4533" t="str">
            <v>NA</v>
          </cell>
          <cell r="H4533">
            <v>35568.83201876314</v>
          </cell>
          <cell r="I4533" t="str">
            <v>NA</v>
          </cell>
        </row>
        <row r="4534">
          <cell r="C4534" t="str">
            <v>Homeowners</v>
          </cell>
          <cell r="E4534">
            <v>43652</v>
          </cell>
          <cell r="F4534">
            <v>43753</v>
          </cell>
          <cell r="G4534" t="str">
            <v>NA</v>
          </cell>
          <cell r="H4534">
            <v>12926.342489429166</v>
          </cell>
          <cell r="I4534" t="str">
            <v>NA</v>
          </cell>
        </row>
        <row r="4535">
          <cell r="C4535" t="str">
            <v>Homeowners</v>
          </cell>
          <cell r="E4535">
            <v>43673</v>
          </cell>
          <cell r="F4535">
            <v>43977</v>
          </cell>
          <cell r="G4535" t="str">
            <v>NA</v>
          </cell>
          <cell r="H4535">
            <v>13540.783650689811</v>
          </cell>
          <cell r="I4535" t="str">
            <v>NA</v>
          </cell>
        </row>
        <row r="4536">
          <cell r="C4536" t="str">
            <v>Homeowners</v>
          </cell>
          <cell r="E4536">
            <v>43674</v>
          </cell>
          <cell r="F4536">
            <v>43717</v>
          </cell>
          <cell r="G4536">
            <v>43761</v>
          </cell>
          <cell r="H4536">
            <v>12652.196101132949</v>
          </cell>
          <cell r="I4536">
            <v>25304.39</v>
          </cell>
        </row>
        <row r="4537">
          <cell r="C4537" t="str">
            <v>Homeowners</v>
          </cell>
          <cell r="E4537">
            <v>43677</v>
          </cell>
          <cell r="F4537">
            <v>43928</v>
          </cell>
          <cell r="G4537" t="str">
            <v>NA</v>
          </cell>
          <cell r="H4537">
            <v>2966.3169228674806</v>
          </cell>
          <cell r="I4537" t="str">
            <v>NA</v>
          </cell>
        </row>
        <row r="4538">
          <cell r="C4538" t="str">
            <v>Homeowners</v>
          </cell>
          <cell r="E4538">
            <v>43663</v>
          </cell>
          <cell r="F4538">
            <v>43833</v>
          </cell>
          <cell r="G4538">
            <v>43925</v>
          </cell>
          <cell r="H4538">
            <v>957.63727517610732</v>
          </cell>
          <cell r="I4538">
            <v>2445.5700000000002</v>
          </cell>
        </row>
        <row r="4539">
          <cell r="C4539" t="str">
            <v>Homeowners</v>
          </cell>
          <cell r="E4539">
            <v>43663</v>
          </cell>
          <cell r="F4539">
            <v>43687</v>
          </cell>
          <cell r="G4539">
            <v>43756</v>
          </cell>
          <cell r="H4539">
            <v>14500.125307222899</v>
          </cell>
          <cell r="I4539">
            <v>29000.25</v>
          </cell>
        </row>
        <row r="4540">
          <cell r="C4540" t="str">
            <v>Homeowners</v>
          </cell>
          <cell r="E4540">
            <v>43649</v>
          </cell>
          <cell r="F4540">
            <v>43950</v>
          </cell>
          <cell r="G4540">
            <v>43996</v>
          </cell>
          <cell r="H4540">
            <v>13187.716587534271</v>
          </cell>
          <cell r="I4540">
            <v>32509.279999999999</v>
          </cell>
        </row>
        <row r="4541">
          <cell r="C4541" t="str">
            <v>Homeowners</v>
          </cell>
          <cell r="E4541">
            <v>43652</v>
          </cell>
          <cell r="F4541">
            <v>44047</v>
          </cell>
          <cell r="G4541" t="str">
            <v>NA</v>
          </cell>
          <cell r="H4541">
            <v>41107.441857007674</v>
          </cell>
          <cell r="I4541" t="str">
            <v>NA</v>
          </cell>
        </row>
        <row r="4542">
          <cell r="C4542" t="str">
            <v>Homeowners</v>
          </cell>
          <cell r="E4542">
            <v>43658</v>
          </cell>
          <cell r="F4542">
            <v>43717</v>
          </cell>
          <cell r="G4542">
            <v>43939</v>
          </cell>
          <cell r="H4542">
            <v>109119.93971470467</v>
          </cell>
          <cell r="I4542">
            <v>273743.44</v>
          </cell>
        </row>
        <row r="4543">
          <cell r="C4543" t="str">
            <v>Homeowners</v>
          </cell>
          <cell r="E4543">
            <v>43656</v>
          </cell>
          <cell r="F4543">
            <v>43840</v>
          </cell>
          <cell r="G4543" t="str">
            <v>NA</v>
          </cell>
          <cell r="H4543">
            <v>102849.46274898222</v>
          </cell>
          <cell r="I4543" t="str">
            <v>NA</v>
          </cell>
        </row>
        <row r="4544">
          <cell r="C4544" t="str">
            <v>Homeowners</v>
          </cell>
          <cell r="E4544">
            <v>43652</v>
          </cell>
          <cell r="F4544">
            <v>43817</v>
          </cell>
          <cell r="G4544" t="str">
            <v>NA</v>
          </cell>
          <cell r="H4544">
            <v>21103.025778174193</v>
          </cell>
          <cell r="I4544" t="str">
            <v>NA</v>
          </cell>
        </row>
        <row r="4545">
          <cell r="C4545" t="str">
            <v>Homeowners</v>
          </cell>
          <cell r="E4545">
            <v>43673</v>
          </cell>
          <cell r="F4545">
            <v>43871</v>
          </cell>
          <cell r="G4545">
            <v>44087</v>
          </cell>
          <cell r="H4545">
            <v>5393.8888188748979</v>
          </cell>
          <cell r="I4545">
            <v>12982.11</v>
          </cell>
        </row>
        <row r="4546">
          <cell r="C4546" t="str">
            <v>Homeowners</v>
          </cell>
          <cell r="E4546">
            <v>43651</v>
          </cell>
          <cell r="F4546">
            <v>43708</v>
          </cell>
          <cell r="G4546">
            <v>43944</v>
          </cell>
          <cell r="H4546">
            <v>31752.541086772242</v>
          </cell>
          <cell r="I4546">
            <v>74499.360000000001</v>
          </cell>
        </row>
        <row r="4547">
          <cell r="C4547" t="str">
            <v>Homeowners</v>
          </cell>
          <cell r="E4547">
            <v>43674</v>
          </cell>
          <cell r="F4547">
            <v>43748</v>
          </cell>
          <cell r="G4547">
            <v>44100</v>
          </cell>
          <cell r="H4547">
            <v>51471.413439332457</v>
          </cell>
          <cell r="I4547">
            <v>127942.96</v>
          </cell>
        </row>
        <row r="4548">
          <cell r="C4548" t="str">
            <v>Homeowners</v>
          </cell>
          <cell r="E4548">
            <v>43663</v>
          </cell>
          <cell r="F4548">
            <v>43693</v>
          </cell>
          <cell r="G4548">
            <v>43758</v>
          </cell>
          <cell r="H4548">
            <v>11109.11005133345</v>
          </cell>
          <cell r="I4548">
            <v>22218.22</v>
          </cell>
        </row>
        <row r="4549">
          <cell r="C4549" t="str">
            <v>Homeowners</v>
          </cell>
          <cell r="E4549">
            <v>43670</v>
          </cell>
          <cell r="F4549">
            <v>43716</v>
          </cell>
          <cell r="G4549" t="str">
            <v>NA</v>
          </cell>
          <cell r="H4549">
            <v>4643.0387877059111</v>
          </cell>
          <cell r="I4549" t="str">
            <v>NA</v>
          </cell>
        </row>
        <row r="4550">
          <cell r="C4550" t="str">
            <v>Homeowners</v>
          </cell>
          <cell r="E4550">
            <v>43650</v>
          </cell>
          <cell r="F4550">
            <v>43948</v>
          </cell>
          <cell r="G4550">
            <v>44115</v>
          </cell>
          <cell r="H4550">
            <v>8341.8057035045076</v>
          </cell>
          <cell r="I4550">
            <v>23642.06</v>
          </cell>
        </row>
        <row r="4551">
          <cell r="C4551" t="str">
            <v>Homeowners</v>
          </cell>
          <cell r="E4551">
            <v>43676</v>
          </cell>
          <cell r="F4551">
            <v>43876</v>
          </cell>
          <cell r="G4551">
            <v>43954</v>
          </cell>
          <cell r="H4551">
            <v>70858.775195085531</v>
          </cell>
          <cell r="I4551">
            <v>167369</v>
          </cell>
        </row>
        <row r="4552">
          <cell r="C4552" t="str">
            <v>Homeowners</v>
          </cell>
          <cell r="E4552">
            <v>43670</v>
          </cell>
          <cell r="F4552">
            <v>43801</v>
          </cell>
          <cell r="G4552">
            <v>44113</v>
          </cell>
          <cell r="H4552">
            <v>32111.503583062746</v>
          </cell>
          <cell r="I4552">
            <v>91122.5</v>
          </cell>
        </row>
        <row r="4553">
          <cell r="C4553" t="str">
            <v>Homeowners</v>
          </cell>
          <cell r="E4553">
            <v>43672</v>
          </cell>
          <cell r="F4553">
            <v>43954</v>
          </cell>
          <cell r="G4553">
            <v>44072</v>
          </cell>
          <cell r="H4553">
            <v>46799.632133532883</v>
          </cell>
          <cell r="I4553">
            <v>120206.69</v>
          </cell>
        </row>
        <row r="4554">
          <cell r="C4554" t="str">
            <v>Homeowners</v>
          </cell>
          <cell r="E4554">
            <v>43669</v>
          </cell>
          <cell r="F4554">
            <v>43798</v>
          </cell>
          <cell r="G4554">
            <v>43900</v>
          </cell>
          <cell r="H4554">
            <v>8276.4135316808224</v>
          </cell>
          <cell r="I4554">
            <v>20490.86</v>
          </cell>
        </row>
        <row r="4555">
          <cell r="C4555" t="str">
            <v>Homeowners</v>
          </cell>
          <cell r="E4555">
            <v>43672</v>
          </cell>
          <cell r="F4555">
            <v>43877</v>
          </cell>
          <cell r="G4555">
            <v>43881</v>
          </cell>
          <cell r="H4555">
            <v>4094.9311695054257</v>
          </cell>
          <cell r="I4555">
            <v>10438.129999999999</v>
          </cell>
        </row>
        <row r="4556">
          <cell r="C4556" t="str">
            <v>Homeowners</v>
          </cell>
          <cell r="E4556">
            <v>43663</v>
          </cell>
          <cell r="F4556">
            <v>43707</v>
          </cell>
          <cell r="G4556">
            <v>44145</v>
          </cell>
          <cell r="H4556">
            <v>47171.965791371076</v>
          </cell>
          <cell r="I4556">
            <v>121003.93</v>
          </cell>
        </row>
        <row r="4557">
          <cell r="C4557" t="str">
            <v>Homeowners</v>
          </cell>
          <cell r="E4557">
            <v>43672</v>
          </cell>
          <cell r="F4557">
            <v>43855</v>
          </cell>
          <cell r="G4557">
            <v>44083</v>
          </cell>
          <cell r="H4557">
            <v>16921.761959871244</v>
          </cell>
          <cell r="I4557">
            <v>42656.62</v>
          </cell>
        </row>
        <row r="4558">
          <cell r="C4558" t="str">
            <v>Homeowners</v>
          </cell>
          <cell r="E4558">
            <v>43676</v>
          </cell>
          <cell r="F4558">
            <v>43698</v>
          </cell>
          <cell r="G4558" t="str">
            <v>NA</v>
          </cell>
          <cell r="H4558">
            <v>978.04269918179034</v>
          </cell>
          <cell r="I4558" t="str">
            <v>NA</v>
          </cell>
        </row>
        <row r="4559">
          <cell r="C4559" t="str">
            <v>Homeowners</v>
          </cell>
          <cell r="E4559">
            <v>43657</v>
          </cell>
          <cell r="F4559">
            <v>44042</v>
          </cell>
          <cell r="G4559">
            <v>44174</v>
          </cell>
          <cell r="H4559">
            <v>10011.848399335468</v>
          </cell>
          <cell r="I4559">
            <v>29274.080000000002</v>
          </cell>
        </row>
        <row r="4560">
          <cell r="C4560" t="str">
            <v>Homeowners</v>
          </cell>
          <cell r="E4560">
            <v>43662</v>
          </cell>
          <cell r="F4560">
            <v>43764</v>
          </cell>
          <cell r="G4560">
            <v>44154</v>
          </cell>
          <cell r="H4560">
            <v>52763.972758918935</v>
          </cell>
          <cell r="I4560">
            <v>126351.17</v>
          </cell>
        </row>
        <row r="4561">
          <cell r="C4561" t="str">
            <v>Homeowners</v>
          </cell>
          <cell r="E4561">
            <v>43651</v>
          </cell>
          <cell r="F4561">
            <v>43865</v>
          </cell>
          <cell r="G4561">
            <v>44043</v>
          </cell>
          <cell r="H4561">
            <v>119308.51987118539</v>
          </cell>
          <cell r="I4561">
            <v>327852.5</v>
          </cell>
        </row>
        <row r="4562">
          <cell r="C4562" t="str">
            <v>Homeowners</v>
          </cell>
          <cell r="E4562">
            <v>43667</v>
          </cell>
          <cell r="F4562">
            <v>43709</v>
          </cell>
          <cell r="G4562" t="str">
            <v>NA</v>
          </cell>
          <cell r="H4562">
            <v>45695.777259877446</v>
          </cell>
          <cell r="I4562" t="str">
            <v>NA</v>
          </cell>
        </row>
        <row r="4563">
          <cell r="C4563" t="str">
            <v>Homeowners</v>
          </cell>
          <cell r="E4563">
            <v>43654</v>
          </cell>
          <cell r="F4563">
            <v>43762</v>
          </cell>
          <cell r="G4563">
            <v>43873</v>
          </cell>
          <cell r="H4563">
            <v>990.95365002320818</v>
          </cell>
          <cell r="I4563">
            <v>2423.39</v>
          </cell>
        </row>
        <row r="4564">
          <cell r="C4564" t="str">
            <v>Homeowners</v>
          </cell>
          <cell r="E4564">
            <v>43669</v>
          </cell>
          <cell r="F4564">
            <v>43728</v>
          </cell>
          <cell r="G4564">
            <v>43929</v>
          </cell>
          <cell r="H4564">
            <v>14859.457654079815</v>
          </cell>
          <cell r="I4564">
            <v>33957.58</v>
          </cell>
        </row>
        <row r="4565">
          <cell r="C4565" t="str">
            <v>Homeowners</v>
          </cell>
          <cell r="E4565">
            <v>43648</v>
          </cell>
          <cell r="F4565">
            <v>44006</v>
          </cell>
          <cell r="G4565">
            <v>44043</v>
          </cell>
          <cell r="H4565">
            <v>232902.21311782411</v>
          </cell>
          <cell r="I4565">
            <v>542158.21</v>
          </cell>
        </row>
        <row r="4566">
          <cell r="C4566" t="str">
            <v>Homeowners</v>
          </cell>
          <cell r="E4566">
            <v>43671</v>
          </cell>
          <cell r="F4566">
            <v>43771</v>
          </cell>
          <cell r="G4566">
            <v>43902</v>
          </cell>
          <cell r="H4566">
            <v>13374.622073547529</v>
          </cell>
          <cell r="I4566">
            <v>38229.410000000003</v>
          </cell>
        </row>
        <row r="4567">
          <cell r="C4567" t="str">
            <v>Homeowners</v>
          </cell>
          <cell r="E4567">
            <v>43701</v>
          </cell>
          <cell r="F4567">
            <v>43837</v>
          </cell>
          <cell r="G4567">
            <v>44073</v>
          </cell>
          <cell r="H4567">
            <v>29620.203055658018</v>
          </cell>
          <cell r="I4567">
            <v>86522.63</v>
          </cell>
        </row>
        <row r="4568">
          <cell r="C4568" t="str">
            <v>Homeowners</v>
          </cell>
          <cell r="E4568">
            <v>43705</v>
          </cell>
          <cell r="F4568">
            <v>43950</v>
          </cell>
          <cell r="G4568" t="str">
            <v>NA</v>
          </cell>
          <cell r="H4568">
            <v>37607.412288305924</v>
          </cell>
          <cell r="I4568" t="str">
            <v>NA</v>
          </cell>
        </row>
        <row r="4569">
          <cell r="C4569" t="str">
            <v>Homeowners</v>
          </cell>
          <cell r="E4569">
            <v>43703</v>
          </cell>
          <cell r="F4569">
            <v>43899</v>
          </cell>
          <cell r="G4569">
            <v>43945</v>
          </cell>
          <cell r="H4569">
            <v>4058.6544284220995</v>
          </cell>
          <cell r="I4569">
            <v>10758.61</v>
          </cell>
        </row>
        <row r="4570">
          <cell r="C4570" t="str">
            <v>Homeowners</v>
          </cell>
          <cell r="E4570">
            <v>43690</v>
          </cell>
          <cell r="F4570">
            <v>43749</v>
          </cell>
          <cell r="G4570" t="str">
            <v>NA</v>
          </cell>
          <cell r="H4570">
            <v>410.69467600200682</v>
          </cell>
          <cell r="I4570" t="str">
            <v>NA</v>
          </cell>
        </row>
        <row r="4571">
          <cell r="C4571" t="str">
            <v>Homeowners</v>
          </cell>
          <cell r="E4571">
            <v>43691</v>
          </cell>
          <cell r="F4571">
            <v>43870</v>
          </cell>
          <cell r="G4571" t="str">
            <v>NA</v>
          </cell>
          <cell r="H4571">
            <v>31698.281797594929</v>
          </cell>
          <cell r="I4571" t="str">
            <v>NA</v>
          </cell>
        </row>
        <row r="4572">
          <cell r="C4572" t="str">
            <v>Homeowners</v>
          </cell>
          <cell r="E4572">
            <v>43705</v>
          </cell>
          <cell r="F4572">
            <v>43796</v>
          </cell>
          <cell r="G4572">
            <v>43853</v>
          </cell>
          <cell r="H4572">
            <v>3345.5390793264332</v>
          </cell>
          <cell r="I4572">
            <v>9050.2999999999993</v>
          </cell>
        </row>
        <row r="4573">
          <cell r="C4573" t="str">
            <v>Homeowners</v>
          </cell>
          <cell r="E4573">
            <v>43705</v>
          </cell>
          <cell r="F4573">
            <v>44081</v>
          </cell>
          <cell r="G4573" t="str">
            <v>NA</v>
          </cell>
          <cell r="H4573">
            <v>5003.9275667131551</v>
          </cell>
          <cell r="I4573" t="str">
            <v>NA</v>
          </cell>
        </row>
        <row r="4574">
          <cell r="C4574" t="str">
            <v>Homeowners</v>
          </cell>
          <cell r="E4574">
            <v>43700</v>
          </cell>
          <cell r="F4574">
            <v>43912</v>
          </cell>
          <cell r="G4574" t="str">
            <v>NA</v>
          </cell>
          <cell r="H4574">
            <v>49443.694920458569</v>
          </cell>
          <cell r="I4574" t="str">
            <v>NA</v>
          </cell>
        </row>
        <row r="4575">
          <cell r="C4575" t="str">
            <v>Homeowners</v>
          </cell>
          <cell r="E4575">
            <v>43682</v>
          </cell>
          <cell r="F4575">
            <v>43745</v>
          </cell>
          <cell r="G4575" t="str">
            <v>NA</v>
          </cell>
          <cell r="H4575">
            <v>59536.567747116453</v>
          </cell>
          <cell r="I4575" t="str">
            <v>NA</v>
          </cell>
        </row>
        <row r="4576">
          <cell r="C4576" t="str">
            <v>Homeowners</v>
          </cell>
          <cell r="E4576">
            <v>43702</v>
          </cell>
          <cell r="F4576">
            <v>43747</v>
          </cell>
          <cell r="G4576">
            <v>43837</v>
          </cell>
          <cell r="H4576">
            <v>31336.338675871924</v>
          </cell>
          <cell r="I4576">
            <v>72994.149999999994</v>
          </cell>
        </row>
        <row r="4577">
          <cell r="C4577" t="str">
            <v>Homeowners</v>
          </cell>
          <cell r="E4577">
            <v>43701</v>
          </cell>
          <cell r="F4577">
            <v>43857</v>
          </cell>
          <cell r="G4577">
            <v>43889</v>
          </cell>
          <cell r="H4577">
            <v>4064.6201591122153</v>
          </cell>
          <cell r="I4577">
            <v>12206.89</v>
          </cell>
        </row>
        <row r="4578">
          <cell r="C4578" t="str">
            <v>Homeowners</v>
          </cell>
          <cell r="E4578">
            <v>43705</v>
          </cell>
          <cell r="F4578">
            <v>43755</v>
          </cell>
          <cell r="G4578">
            <v>44000</v>
          </cell>
          <cell r="H4578">
            <v>48091.419014227984</v>
          </cell>
          <cell r="I4578">
            <v>113297.12</v>
          </cell>
        </row>
        <row r="4579">
          <cell r="C4579" t="str">
            <v>Homeowners</v>
          </cell>
          <cell r="E4579">
            <v>43693</v>
          </cell>
          <cell r="F4579">
            <v>43788</v>
          </cell>
          <cell r="G4579">
            <v>44192</v>
          </cell>
          <cell r="H4579">
            <v>3701.1141976611534</v>
          </cell>
          <cell r="I4579">
            <v>10528.73</v>
          </cell>
        </row>
        <row r="4580">
          <cell r="C4580" t="str">
            <v>Homeowners</v>
          </cell>
          <cell r="E4580">
            <v>43680</v>
          </cell>
          <cell r="F4580">
            <v>43687</v>
          </cell>
          <cell r="G4580" t="str">
            <v>NA</v>
          </cell>
          <cell r="H4580">
            <v>7366.6755599199723</v>
          </cell>
          <cell r="I4580" t="str">
            <v>NA</v>
          </cell>
        </row>
        <row r="4581">
          <cell r="C4581" t="str">
            <v>Homeowners</v>
          </cell>
          <cell r="E4581">
            <v>43681</v>
          </cell>
          <cell r="F4581">
            <v>43707</v>
          </cell>
          <cell r="G4581">
            <v>44167</v>
          </cell>
          <cell r="H4581">
            <v>53640.476020844813</v>
          </cell>
          <cell r="I4581">
            <v>128005.6</v>
          </cell>
        </row>
        <row r="4582">
          <cell r="C4582" t="str">
            <v>Homeowners</v>
          </cell>
          <cell r="E4582">
            <v>43693</v>
          </cell>
          <cell r="F4582">
            <v>43746</v>
          </cell>
          <cell r="G4582" t="str">
            <v>NA</v>
          </cell>
          <cell r="H4582">
            <v>71512.057347394089</v>
          </cell>
          <cell r="I4582" t="str">
            <v>NA</v>
          </cell>
        </row>
        <row r="4583">
          <cell r="C4583" t="str">
            <v>Homeowners</v>
          </cell>
          <cell r="E4583">
            <v>43691</v>
          </cell>
          <cell r="F4583">
            <v>43742</v>
          </cell>
          <cell r="G4583">
            <v>44185</v>
          </cell>
          <cell r="H4583">
            <v>53128.286095179552</v>
          </cell>
          <cell r="I4583">
            <v>132276.9</v>
          </cell>
        </row>
        <row r="4584">
          <cell r="C4584" t="str">
            <v>Homeowners</v>
          </cell>
          <cell r="E4584">
            <v>43701</v>
          </cell>
          <cell r="F4584">
            <v>43738</v>
          </cell>
          <cell r="G4584">
            <v>43946</v>
          </cell>
          <cell r="H4584">
            <v>14278.952014407272</v>
          </cell>
          <cell r="I4584">
            <v>43272.37</v>
          </cell>
        </row>
        <row r="4585">
          <cell r="C4585" t="str">
            <v>Homeowners</v>
          </cell>
          <cell r="E4585">
            <v>43689</v>
          </cell>
          <cell r="F4585">
            <v>43772</v>
          </cell>
          <cell r="G4585">
            <v>43897</v>
          </cell>
          <cell r="H4585">
            <v>82707.645063385964</v>
          </cell>
          <cell r="I4585">
            <v>214135.34</v>
          </cell>
        </row>
        <row r="4586">
          <cell r="C4586" t="str">
            <v>Homeowners</v>
          </cell>
          <cell r="E4586">
            <v>43685</v>
          </cell>
          <cell r="F4586">
            <v>44180</v>
          </cell>
          <cell r="G4586" t="str">
            <v>NA</v>
          </cell>
          <cell r="H4586">
            <v>47186.042193052352</v>
          </cell>
          <cell r="I4586" t="str">
            <v>NA</v>
          </cell>
        </row>
        <row r="4587">
          <cell r="C4587" t="str">
            <v>Homeowners</v>
          </cell>
          <cell r="E4587">
            <v>43684</v>
          </cell>
          <cell r="F4587">
            <v>43808</v>
          </cell>
          <cell r="G4587" t="str">
            <v>NA</v>
          </cell>
          <cell r="H4587">
            <v>10855.04851577264</v>
          </cell>
          <cell r="I4587" t="str">
            <v>NA</v>
          </cell>
        </row>
        <row r="4588">
          <cell r="C4588" t="str">
            <v>Homeowners</v>
          </cell>
          <cell r="E4588">
            <v>43702</v>
          </cell>
          <cell r="F4588">
            <v>43733</v>
          </cell>
          <cell r="G4588" t="str">
            <v>NA</v>
          </cell>
          <cell r="H4588">
            <v>5281.7279618582206</v>
          </cell>
          <cell r="I4588" t="str">
            <v>NA</v>
          </cell>
        </row>
        <row r="4589">
          <cell r="C4589" t="str">
            <v>Homeowners</v>
          </cell>
          <cell r="E4589">
            <v>43697</v>
          </cell>
          <cell r="F4589">
            <v>43738</v>
          </cell>
          <cell r="G4589">
            <v>44109</v>
          </cell>
          <cell r="H4589">
            <v>16422.837051036971</v>
          </cell>
          <cell r="I4589">
            <v>42903.81</v>
          </cell>
        </row>
        <row r="4590">
          <cell r="C4590" t="str">
            <v>Homeowners</v>
          </cell>
          <cell r="E4590">
            <v>43682</v>
          </cell>
          <cell r="F4590">
            <v>43892</v>
          </cell>
          <cell r="G4590" t="str">
            <v>NA</v>
          </cell>
          <cell r="H4590">
            <v>46527.222254056702</v>
          </cell>
          <cell r="I4590" t="str">
            <v>NA</v>
          </cell>
        </row>
        <row r="4591">
          <cell r="C4591" t="str">
            <v>Homeowners</v>
          </cell>
          <cell r="E4591">
            <v>43708</v>
          </cell>
          <cell r="F4591">
            <v>43829</v>
          </cell>
          <cell r="G4591">
            <v>43938</v>
          </cell>
          <cell r="H4591">
            <v>34070.187636357274</v>
          </cell>
          <cell r="I4591">
            <v>80066.039999999994</v>
          </cell>
        </row>
        <row r="4592">
          <cell r="C4592" t="str">
            <v>Homeowners</v>
          </cell>
          <cell r="E4592">
            <v>43705</v>
          </cell>
          <cell r="F4592">
            <v>43903</v>
          </cell>
          <cell r="G4592">
            <v>44020</v>
          </cell>
          <cell r="H4592">
            <v>48619.759262673462</v>
          </cell>
          <cell r="I4592">
            <v>126846.2</v>
          </cell>
        </row>
        <row r="4593">
          <cell r="C4593" t="str">
            <v>Homeowners</v>
          </cell>
          <cell r="E4593">
            <v>43685</v>
          </cell>
          <cell r="F4593">
            <v>43807</v>
          </cell>
          <cell r="G4593">
            <v>44063</v>
          </cell>
          <cell r="H4593">
            <v>22342.696092624145</v>
          </cell>
          <cell r="I4593">
            <v>55022.71</v>
          </cell>
        </row>
        <row r="4594">
          <cell r="C4594" t="str">
            <v>Homeowners</v>
          </cell>
          <cell r="E4594">
            <v>43703</v>
          </cell>
          <cell r="F4594">
            <v>43814</v>
          </cell>
          <cell r="G4594" t="str">
            <v>NA</v>
          </cell>
          <cell r="H4594">
            <v>18109.299093852402</v>
          </cell>
          <cell r="I4594" t="str">
            <v>NA</v>
          </cell>
        </row>
        <row r="4595">
          <cell r="C4595" t="str">
            <v>Homeowners</v>
          </cell>
          <cell r="E4595">
            <v>43680</v>
          </cell>
          <cell r="F4595">
            <v>43686</v>
          </cell>
          <cell r="G4595">
            <v>43838</v>
          </cell>
          <cell r="H4595">
            <v>17436.262143293829</v>
          </cell>
          <cell r="I4595">
            <v>48382.239999999998</v>
          </cell>
        </row>
        <row r="4596">
          <cell r="C4596" t="str">
            <v>Homeowners</v>
          </cell>
          <cell r="E4596">
            <v>43697</v>
          </cell>
          <cell r="F4596">
            <v>43717</v>
          </cell>
          <cell r="G4596">
            <v>43832</v>
          </cell>
          <cell r="H4596">
            <v>6808.7167799614172</v>
          </cell>
          <cell r="I4596">
            <v>18476.759999999998</v>
          </cell>
        </row>
        <row r="4597">
          <cell r="C4597" t="str">
            <v>Homeowners</v>
          </cell>
          <cell r="E4597">
            <v>43684</v>
          </cell>
          <cell r="F4597">
            <v>43751</v>
          </cell>
          <cell r="G4597">
            <v>43921</v>
          </cell>
          <cell r="H4597">
            <v>25916.104659866211</v>
          </cell>
          <cell r="I4597">
            <v>72469.75</v>
          </cell>
        </row>
        <row r="4598">
          <cell r="C4598" t="str">
            <v>Homeowners</v>
          </cell>
          <cell r="E4598">
            <v>43679</v>
          </cell>
          <cell r="F4598">
            <v>43838</v>
          </cell>
          <cell r="G4598" t="str">
            <v>NA</v>
          </cell>
          <cell r="H4598">
            <v>8136.2604245979928</v>
          </cell>
          <cell r="I4598" t="str">
            <v>NA</v>
          </cell>
        </row>
        <row r="4599">
          <cell r="C4599" t="str">
            <v>Homeowners</v>
          </cell>
          <cell r="E4599">
            <v>43684</v>
          </cell>
          <cell r="F4599">
            <v>43720</v>
          </cell>
          <cell r="G4599" t="str">
            <v>NA</v>
          </cell>
          <cell r="H4599">
            <v>47265.538408958637</v>
          </cell>
          <cell r="I4599" t="str">
            <v>NA</v>
          </cell>
        </row>
        <row r="4600">
          <cell r="C4600" t="str">
            <v>Homeowners</v>
          </cell>
          <cell r="E4600">
            <v>43687</v>
          </cell>
          <cell r="F4600">
            <v>43744</v>
          </cell>
          <cell r="G4600">
            <v>44120</v>
          </cell>
          <cell r="H4600">
            <v>99047.210156802088</v>
          </cell>
          <cell r="I4600">
            <v>236485.64</v>
          </cell>
        </row>
        <row r="4601">
          <cell r="C4601" t="str">
            <v>Homeowners</v>
          </cell>
          <cell r="E4601">
            <v>43689</v>
          </cell>
          <cell r="F4601">
            <v>44066</v>
          </cell>
          <cell r="G4601" t="str">
            <v>NA</v>
          </cell>
          <cell r="H4601">
            <v>55437.644298468847</v>
          </cell>
          <cell r="I4601" t="str">
            <v>NA</v>
          </cell>
        </row>
        <row r="4602">
          <cell r="C4602" t="str">
            <v>Homeowners</v>
          </cell>
          <cell r="E4602">
            <v>43683</v>
          </cell>
          <cell r="F4602">
            <v>43702</v>
          </cell>
          <cell r="G4602" t="str">
            <v>NA</v>
          </cell>
          <cell r="H4602">
            <v>8933.6456042284299</v>
          </cell>
          <cell r="I4602" t="str">
            <v>NA</v>
          </cell>
        </row>
        <row r="4603">
          <cell r="C4603" t="str">
            <v>Homeowners</v>
          </cell>
          <cell r="E4603">
            <v>43689</v>
          </cell>
          <cell r="F4603">
            <v>43818</v>
          </cell>
          <cell r="G4603" t="str">
            <v>NA</v>
          </cell>
          <cell r="H4603">
            <v>7609.5717845211148</v>
          </cell>
          <cell r="I4603" t="str">
            <v>NA</v>
          </cell>
        </row>
        <row r="4604">
          <cell r="C4604" t="str">
            <v>Homeowners</v>
          </cell>
          <cell r="E4604">
            <v>43679</v>
          </cell>
          <cell r="F4604">
            <v>43977</v>
          </cell>
          <cell r="G4604" t="str">
            <v>NA</v>
          </cell>
          <cell r="H4604">
            <v>10912.613979853924</v>
          </cell>
          <cell r="I4604" t="str">
            <v>NA</v>
          </cell>
        </row>
        <row r="4605">
          <cell r="C4605" t="str">
            <v>Homeowners</v>
          </cell>
          <cell r="E4605">
            <v>43688</v>
          </cell>
          <cell r="F4605">
            <v>43905</v>
          </cell>
          <cell r="G4605" t="str">
            <v>NA</v>
          </cell>
          <cell r="H4605">
            <v>19439.19919014964</v>
          </cell>
          <cell r="I4605" t="str">
            <v>NA</v>
          </cell>
        </row>
        <row r="4606">
          <cell r="C4606" t="str">
            <v>Homeowners</v>
          </cell>
          <cell r="E4606">
            <v>43703</v>
          </cell>
          <cell r="F4606">
            <v>43764</v>
          </cell>
          <cell r="G4606" t="str">
            <v>NA</v>
          </cell>
          <cell r="H4606">
            <v>22652.621192686925</v>
          </cell>
          <cell r="I4606" t="str">
            <v>NA</v>
          </cell>
        </row>
        <row r="4607">
          <cell r="C4607" t="str">
            <v>Homeowners</v>
          </cell>
          <cell r="E4607">
            <v>43707</v>
          </cell>
          <cell r="F4607">
            <v>43907</v>
          </cell>
          <cell r="G4607" t="str">
            <v>NA</v>
          </cell>
          <cell r="H4607">
            <v>24868.096307791031</v>
          </cell>
          <cell r="I4607" t="str">
            <v>NA</v>
          </cell>
        </row>
        <row r="4608">
          <cell r="C4608" t="str">
            <v>Homeowners</v>
          </cell>
          <cell r="E4608">
            <v>43685</v>
          </cell>
          <cell r="F4608">
            <v>43686</v>
          </cell>
          <cell r="G4608" t="str">
            <v>NA</v>
          </cell>
          <cell r="H4608">
            <v>19405.759096814578</v>
          </cell>
          <cell r="I4608" t="str">
            <v>NA</v>
          </cell>
        </row>
        <row r="4609">
          <cell r="C4609" t="str">
            <v>Homeowners</v>
          </cell>
          <cell r="E4609">
            <v>43682</v>
          </cell>
          <cell r="F4609">
            <v>43761</v>
          </cell>
          <cell r="G4609" t="str">
            <v>NA</v>
          </cell>
          <cell r="H4609">
            <v>27092.907207095475</v>
          </cell>
          <cell r="I4609" t="str">
            <v>NA</v>
          </cell>
        </row>
        <row r="4610">
          <cell r="C4610" t="str">
            <v>Homeowners</v>
          </cell>
          <cell r="E4610">
            <v>43690</v>
          </cell>
          <cell r="F4610">
            <v>43766</v>
          </cell>
          <cell r="G4610" t="str">
            <v>NA</v>
          </cell>
          <cell r="H4610">
            <v>7042.4289877393821</v>
          </cell>
          <cell r="I4610" t="str">
            <v>NA</v>
          </cell>
        </row>
        <row r="4611">
          <cell r="C4611" t="str">
            <v>Homeowners</v>
          </cell>
          <cell r="E4611">
            <v>43700</v>
          </cell>
          <cell r="F4611">
            <v>43713</v>
          </cell>
          <cell r="G4611">
            <v>43873</v>
          </cell>
          <cell r="H4611">
            <v>10384.368768179531</v>
          </cell>
          <cell r="I4611">
            <v>30576.43</v>
          </cell>
        </row>
        <row r="4612">
          <cell r="C4612" t="str">
            <v>Homeowners</v>
          </cell>
          <cell r="E4612">
            <v>43694</v>
          </cell>
          <cell r="F4612">
            <v>43709</v>
          </cell>
          <cell r="G4612">
            <v>44157</v>
          </cell>
          <cell r="H4612">
            <v>6998.3007831436025</v>
          </cell>
          <cell r="I4612">
            <v>20109.97</v>
          </cell>
        </row>
        <row r="4613">
          <cell r="C4613" t="str">
            <v>Homeowners</v>
          </cell>
          <cell r="E4613">
            <v>43680</v>
          </cell>
          <cell r="F4613">
            <v>43827</v>
          </cell>
          <cell r="G4613" t="str">
            <v>NA</v>
          </cell>
          <cell r="H4613">
            <v>16055.899123605264</v>
          </cell>
          <cell r="I4613" t="str">
            <v>NA</v>
          </cell>
        </row>
        <row r="4614">
          <cell r="C4614" t="str">
            <v>Homeowners</v>
          </cell>
          <cell r="E4614">
            <v>43687</v>
          </cell>
          <cell r="F4614">
            <v>43743</v>
          </cell>
          <cell r="G4614">
            <v>43746</v>
          </cell>
          <cell r="H4614">
            <v>2038.83688505751</v>
          </cell>
          <cell r="I4614">
            <v>4077.67</v>
          </cell>
        </row>
        <row r="4615">
          <cell r="C4615" t="str">
            <v>Homeowners</v>
          </cell>
          <cell r="E4615">
            <v>43680</v>
          </cell>
          <cell r="F4615">
            <v>43771</v>
          </cell>
          <cell r="G4615" t="str">
            <v>NA</v>
          </cell>
          <cell r="H4615">
            <v>24651.704283515854</v>
          </cell>
          <cell r="I4615" t="str">
            <v>NA</v>
          </cell>
        </row>
        <row r="4616">
          <cell r="C4616" t="str">
            <v>Homeowners</v>
          </cell>
          <cell r="E4616">
            <v>43692</v>
          </cell>
          <cell r="F4616">
            <v>44148</v>
          </cell>
          <cell r="G4616" t="str">
            <v>NA</v>
          </cell>
          <cell r="H4616">
            <v>40644.367509479875</v>
          </cell>
          <cell r="I4616" t="str">
            <v>NA</v>
          </cell>
        </row>
        <row r="4617">
          <cell r="C4617" t="str">
            <v>Homeowners</v>
          </cell>
          <cell r="E4617">
            <v>43701</v>
          </cell>
          <cell r="F4617">
            <v>43937</v>
          </cell>
          <cell r="G4617" t="str">
            <v>NA</v>
          </cell>
          <cell r="H4617">
            <v>22773.745168924055</v>
          </cell>
          <cell r="I4617" t="str">
            <v>NA</v>
          </cell>
        </row>
        <row r="4618">
          <cell r="C4618" t="str">
            <v>Homeowners</v>
          </cell>
          <cell r="E4618">
            <v>43684</v>
          </cell>
          <cell r="F4618">
            <v>43904</v>
          </cell>
          <cell r="G4618" t="str">
            <v>NA</v>
          </cell>
          <cell r="H4618">
            <v>58106.046022540962</v>
          </cell>
          <cell r="I4618" t="str">
            <v>NA</v>
          </cell>
        </row>
        <row r="4619">
          <cell r="C4619" t="str">
            <v>Homeowners</v>
          </cell>
          <cell r="E4619">
            <v>43680</v>
          </cell>
          <cell r="F4619">
            <v>43795</v>
          </cell>
          <cell r="G4619" t="str">
            <v>NA</v>
          </cell>
          <cell r="H4619">
            <v>7838.7802321764484</v>
          </cell>
          <cell r="I4619" t="str">
            <v>NA</v>
          </cell>
        </row>
        <row r="4620">
          <cell r="C4620" t="str">
            <v>Homeowners</v>
          </cell>
          <cell r="E4620">
            <v>43699</v>
          </cell>
          <cell r="F4620">
            <v>43721</v>
          </cell>
          <cell r="G4620" t="str">
            <v>NA</v>
          </cell>
          <cell r="H4620">
            <v>8092.302617708996</v>
          </cell>
          <cell r="I4620" t="str">
            <v>NA</v>
          </cell>
        </row>
        <row r="4621">
          <cell r="C4621" t="str">
            <v>Homeowners</v>
          </cell>
          <cell r="E4621">
            <v>43679</v>
          </cell>
          <cell r="F4621">
            <v>43686</v>
          </cell>
          <cell r="G4621" t="str">
            <v>NA</v>
          </cell>
          <cell r="H4621">
            <v>5901.5546181596501</v>
          </cell>
          <cell r="I4621" t="str">
            <v>NA</v>
          </cell>
        </row>
        <row r="4622">
          <cell r="C4622" t="str">
            <v>Homeowners</v>
          </cell>
          <cell r="E4622">
            <v>43708</v>
          </cell>
          <cell r="F4622">
            <v>43779</v>
          </cell>
          <cell r="G4622">
            <v>43843</v>
          </cell>
          <cell r="H4622">
            <v>3155.4875771542602</v>
          </cell>
          <cell r="I4622">
            <v>8151.91</v>
          </cell>
        </row>
        <row r="4623">
          <cell r="C4623" t="str">
            <v>Homeowners</v>
          </cell>
          <cell r="E4623">
            <v>43678</v>
          </cell>
          <cell r="F4623">
            <v>43864</v>
          </cell>
          <cell r="G4623" t="str">
            <v>NA</v>
          </cell>
          <cell r="H4623">
            <v>9212.5685843384999</v>
          </cell>
          <cell r="I4623" t="str">
            <v>NA</v>
          </cell>
        </row>
        <row r="4624">
          <cell r="C4624" t="str">
            <v>Homeowners</v>
          </cell>
          <cell r="E4624">
            <v>43679</v>
          </cell>
          <cell r="F4624">
            <v>43729</v>
          </cell>
          <cell r="G4624">
            <v>43895</v>
          </cell>
          <cell r="H4624">
            <v>40776.952812271214</v>
          </cell>
          <cell r="I4624">
            <v>99304.05</v>
          </cell>
        </row>
        <row r="4625">
          <cell r="C4625" t="str">
            <v>Homeowners</v>
          </cell>
          <cell r="E4625">
            <v>43685</v>
          </cell>
          <cell r="F4625">
            <v>43704</v>
          </cell>
          <cell r="G4625" t="str">
            <v>NA</v>
          </cell>
          <cell r="H4625">
            <v>42579.593587470008</v>
          </cell>
          <cell r="I4625" t="str">
            <v>NA</v>
          </cell>
        </row>
        <row r="4626">
          <cell r="C4626" t="str">
            <v>Homeowners</v>
          </cell>
          <cell r="E4626">
            <v>43695</v>
          </cell>
          <cell r="F4626">
            <v>43882</v>
          </cell>
          <cell r="G4626">
            <v>44091</v>
          </cell>
          <cell r="H4626">
            <v>86309.237081791507</v>
          </cell>
          <cell r="I4626">
            <v>232532.74</v>
          </cell>
        </row>
        <row r="4627">
          <cell r="C4627" t="str">
            <v>Homeowners</v>
          </cell>
          <cell r="E4627">
            <v>43686</v>
          </cell>
          <cell r="F4627">
            <v>43686</v>
          </cell>
          <cell r="G4627">
            <v>44149</v>
          </cell>
          <cell r="H4627">
            <v>2602.1139639653807</v>
          </cell>
          <cell r="I4627">
            <v>7212.87</v>
          </cell>
        </row>
        <row r="4628">
          <cell r="C4628" t="str">
            <v>Homeowners</v>
          </cell>
          <cell r="E4628">
            <v>43692</v>
          </cell>
          <cell r="F4628">
            <v>44095</v>
          </cell>
          <cell r="G4628" t="str">
            <v>NA</v>
          </cell>
          <cell r="H4628">
            <v>15680.239738352833</v>
          </cell>
          <cell r="I4628" t="str">
            <v>NA</v>
          </cell>
        </row>
        <row r="4629">
          <cell r="C4629" t="str">
            <v>Homeowners</v>
          </cell>
          <cell r="E4629">
            <v>43681</v>
          </cell>
          <cell r="F4629">
            <v>43698</v>
          </cell>
          <cell r="G4629" t="str">
            <v>NA</v>
          </cell>
          <cell r="H4629">
            <v>23644.184055581256</v>
          </cell>
          <cell r="I4629" t="str">
            <v>NA</v>
          </cell>
        </row>
        <row r="4630">
          <cell r="C4630" t="str">
            <v>Homeowners</v>
          </cell>
          <cell r="E4630">
            <v>43710</v>
          </cell>
          <cell r="F4630">
            <v>43881</v>
          </cell>
          <cell r="G4630">
            <v>43916</v>
          </cell>
          <cell r="H4630">
            <v>9497.4766738591443</v>
          </cell>
          <cell r="I4630">
            <v>24054.69</v>
          </cell>
        </row>
        <row r="4631">
          <cell r="C4631" t="str">
            <v>Homeowners</v>
          </cell>
          <cell r="E4631">
            <v>43738</v>
          </cell>
          <cell r="F4631">
            <v>44056</v>
          </cell>
          <cell r="G4631" t="str">
            <v>NA</v>
          </cell>
          <cell r="H4631">
            <v>85433.18255342971</v>
          </cell>
          <cell r="I4631" t="str">
            <v>NA</v>
          </cell>
        </row>
        <row r="4632">
          <cell r="C4632" t="str">
            <v>Homeowners</v>
          </cell>
          <cell r="E4632">
            <v>43725</v>
          </cell>
          <cell r="F4632">
            <v>43843</v>
          </cell>
          <cell r="G4632">
            <v>44007</v>
          </cell>
          <cell r="H4632">
            <v>22373.376381260539</v>
          </cell>
          <cell r="I4632">
            <v>61824.25</v>
          </cell>
        </row>
        <row r="4633">
          <cell r="C4633" t="str">
            <v>Homeowners</v>
          </cell>
          <cell r="E4633">
            <v>43719</v>
          </cell>
          <cell r="F4633">
            <v>43805</v>
          </cell>
          <cell r="G4633">
            <v>43854</v>
          </cell>
          <cell r="H4633">
            <v>1502.6449108592603</v>
          </cell>
          <cell r="I4633">
            <v>3665.95</v>
          </cell>
        </row>
        <row r="4634">
          <cell r="C4634" t="str">
            <v>Homeowners</v>
          </cell>
          <cell r="E4634">
            <v>43732</v>
          </cell>
          <cell r="F4634">
            <v>43977</v>
          </cell>
          <cell r="G4634">
            <v>44027</v>
          </cell>
          <cell r="H4634">
            <v>4090.3702677594902</v>
          </cell>
          <cell r="I4634">
            <v>10195.81</v>
          </cell>
        </row>
        <row r="4635">
          <cell r="C4635" t="str">
            <v>Homeowners</v>
          </cell>
          <cell r="E4635">
            <v>43724</v>
          </cell>
          <cell r="F4635">
            <v>43730</v>
          </cell>
          <cell r="G4635">
            <v>43740</v>
          </cell>
          <cell r="H4635">
            <v>53366.723073027497</v>
          </cell>
          <cell r="I4635">
            <v>106733.45</v>
          </cell>
        </row>
        <row r="4636">
          <cell r="C4636" t="str">
            <v>Homeowners</v>
          </cell>
          <cell r="E4636">
            <v>43719</v>
          </cell>
          <cell r="F4636">
            <v>43812</v>
          </cell>
          <cell r="G4636" t="str">
            <v>NA</v>
          </cell>
          <cell r="H4636">
            <v>184250.26968882396</v>
          </cell>
          <cell r="I4636" t="str">
            <v>NA</v>
          </cell>
        </row>
        <row r="4637">
          <cell r="C4637" t="str">
            <v>Homeowners</v>
          </cell>
          <cell r="E4637">
            <v>43712</v>
          </cell>
          <cell r="F4637">
            <v>43865</v>
          </cell>
          <cell r="G4637">
            <v>44183</v>
          </cell>
          <cell r="H4637">
            <v>2538.5673731286984</v>
          </cell>
          <cell r="I4637">
            <v>0</v>
          </cell>
        </row>
        <row r="4638">
          <cell r="C4638" t="str">
            <v>Homeowners</v>
          </cell>
          <cell r="E4638">
            <v>43721</v>
          </cell>
          <cell r="F4638">
            <v>43784</v>
          </cell>
          <cell r="G4638" t="str">
            <v>NA</v>
          </cell>
          <cell r="H4638">
            <v>85155.029743637802</v>
          </cell>
          <cell r="I4638" t="str">
            <v>NA</v>
          </cell>
        </row>
        <row r="4639">
          <cell r="C4639" t="str">
            <v>Homeowners</v>
          </cell>
          <cell r="E4639">
            <v>43736</v>
          </cell>
          <cell r="F4639">
            <v>43753</v>
          </cell>
          <cell r="G4639">
            <v>43862</v>
          </cell>
          <cell r="H4639">
            <v>6289.9659902144131</v>
          </cell>
          <cell r="I4639">
            <v>16815.47</v>
          </cell>
        </row>
        <row r="4640">
          <cell r="C4640" t="str">
            <v>Homeowners</v>
          </cell>
          <cell r="E4640">
            <v>43717</v>
          </cell>
          <cell r="F4640">
            <v>43855</v>
          </cell>
          <cell r="G4640" t="str">
            <v>NA</v>
          </cell>
          <cell r="H4640">
            <v>17799.006318532909</v>
          </cell>
          <cell r="I4640" t="str">
            <v>NA</v>
          </cell>
        </row>
        <row r="4641">
          <cell r="C4641" t="str">
            <v>Homeowners</v>
          </cell>
          <cell r="E4641">
            <v>43725</v>
          </cell>
          <cell r="F4641">
            <v>43729</v>
          </cell>
          <cell r="G4641">
            <v>43945</v>
          </cell>
          <cell r="H4641">
            <v>41858.251619536168</v>
          </cell>
          <cell r="I4641">
            <v>121418.08</v>
          </cell>
        </row>
        <row r="4642">
          <cell r="C4642" t="str">
            <v>Homeowners</v>
          </cell>
          <cell r="E4642">
            <v>43725</v>
          </cell>
          <cell r="F4642">
            <v>43868</v>
          </cell>
          <cell r="G4642">
            <v>44021</v>
          </cell>
          <cell r="H4642">
            <v>2512.9361837017341</v>
          </cell>
          <cell r="I4642">
            <v>6642.29</v>
          </cell>
        </row>
        <row r="4643">
          <cell r="C4643" t="str">
            <v>Homeowners</v>
          </cell>
          <cell r="E4643">
            <v>43732</v>
          </cell>
          <cell r="F4643">
            <v>43762</v>
          </cell>
          <cell r="G4643">
            <v>44037</v>
          </cell>
          <cell r="H4643">
            <v>10718.839679642942</v>
          </cell>
          <cell r="I4643">
            <v>28645.93</v>
          </cell>
        </row>
        <row r="4644">
          <cell r="C4644" t="str">
            <v>Homeowners</v>
          </cell>
          <cell r="E4644">
            <v>43710</v>
          </cell>
          <cell r="F4644">
            <v>43888</v>
          </cell>
          <cell r="G4644">
            <v>44133</v>
          </cell>
          <cell r="H4644">
            <v>22480.467777215519</v>
          </cell>
          <cell r="I4644">
            <v>62703.01</v>
          </cell>
        </row>
        <row r="4645">
          <cell r="C4645" t="str">
            <v>Homeowners</v>
          </cell>
          <cell r="E4645">
            <v>43718</v>
          </cell>
          <cell r="F4645">
            <v>43802</v>
          </cell>
          <cell r="G4645">
            <v>43922</v>
          </cell>
          <cell r="H4645">
            <v>10214.858282208534</v>
          </cell>
          <cell r="I4645">
            <v>26881.89</v>
          </cell>
        </row>
        <row r="4646">
          <cell r="C4646" t="str">
            <v>Homeowners</v>
          </cell>
          <cell r="E4646">
            <v>43728</v>
          </cell>
          <cell r="F4646">
            <v>43967</v>
          </cell>
          <cell r="G4646" t="str">
            <v>NA</v>
          </cell>
          <cell r="H4646">
            <v>19537.207461529928</v>
          </cell>
          <cell r="I4646" t="str">
            <v>NA</v>
          </cell>
        </row>
        <row r="4647">
          <cell r="C4647" t="str">
            <v>Homeowners</v>
          </cell>
          <cell r="E4647">
            <v>43735</v>
          </cell>
          <cell r="F4647">
            <v>43966</v>
          </cell>
          <cell r="G4647" t="str">
            <v>NA</v>
          </cell>
          <cell r="H4647">
            <v>20126.536377527718</v>
          </cell>
          <cell r="I4647" t="str">
            <v>NA</v>
          </cell>
        </row>
        <row r="4648">
          <cell r="C4648" t="str">
            <v>Homeowners</v>
          </cell>
          <cell r="E4648">
            <v>43725</v>
          </cell>
          <cell r="F4648">
            <v>43878</v>
          </cell>
          <cell r="G4648">
            <v>43883</v>
          </cell>
          <cell r="H4648">
            <v>5840.3063890806816</v>
          </cell>
          <cell r="I4648">
            <v>14713.05</v>
          </cell>
        </row>
        <row r="4649">
          <cell r="C4649" t="str">
            <v>Homeowners</v>
          </cell>
          <cell r="E4649">
            <v>43735</v>
          </cell>
          <cell r="F4649">
            <v>43795</v>
          </cell>
          <cell r="G4649">
            <v>43843</v>
          </cell>
          <cell r="H4649">
            <v>87265.443512203186</v>
          </cell>
          <cell r="I4649">
            <v>244325.75</v>
          </cell>
        </row>
        <row r="4650">
          <cell r="C4650" t="str">
            <v>Homeowners</v>
          </cell>
          <cell r="E4650">
            <v>43726</v>
          </cell>
          <cell r="F4650">
            <v>43731</v>
          </cell>
          <cell r="G4650" t="str">
            <v>NA</v>
          </cell>
          <cell r="H4650">
            <v>40234.726933095022</v>
          </cell>
          <cell r="I4650" t="str">
            <v>NA</v>
          </cell>
        </row>
        <row r="4651">
          <cell r="C4651" t="str">
            <v>Homeowners</v>
          </cell>
          <cell r="E4651">
            <v>43721</v>
          </cell>
          <cell r="F4651">
            <v>43893</v>
          </cell>
          <cell r="G4651" t="str">
            <v>NA</v>
          </cell>
          <cell r="H4651">
            <v>61199.502724697282</v>
          </cell>
          <cell r="I4651" t="str">
            <v>NA</v>
          </cell>
        </row>
        <row r="4652">
          <cell r="C4652" t="str">
            <v>Homeowners</v>
          </cell>
          <cell r="E4652">
            <v>43735</v>
          </cell>
          <cell r="F4652">
            <v>43747</v>
          </cell>
          <cell r="G4652">
            <v>43839</v>
          </cell>
          <cell r="H4652">
            <v>1311.0003560519401</v>
          </cell>
          <cell r="I4652">
            <v>3768.7</v>
          </cell>
        </row>
        <row r="4653">
          <cell r="C4653" t="str">
            <v>Homeowners</v>
          </cell>
          <cell r="E4653">
            <v>43731</v>
          </cell>
          <cell r="F4653">
            <v>43867</v>
          </cell>
          <cell r="G4653">
            <v>44021</v>
          </cell>
          <cell r="H4653">
            <v>3046.0928003866688</v>
          </cell>
          <cell r="I4653">
            <v>7876.28</v>
          </cell>
        </row>
        <row r="4654">
          <cell r="C4654" t="str">
            <v>Homeowners</v>
          </cell>
          <cell r="E4654">
            <v>43723</v>
          </cell>
          <cell r="F4654">
            <v>44192</v>
          </cell>
          <cell r="G4654" t="str">
            <v>NA</v>
          </cell>
          <cell r="H4654">
            <v>15761.282959409187</v>
          </cell>
          <cell r="I4654" t="str">
            <v>NA</v>
          </cell>
        </row>
        <row r="4655">
          <cell r="C4655" t="str">
            <v>Homeowners</v>
          </cell>
          <cell r="E4655">
            <v>43728</v>
          </cell>
          <cell r="F4655">
            <v>43780</v>
          </cell>
          <cell r="G4655" t="str">
            <v>NA</v>
          </cell>
          <cell r="H4655">
            <v>18567.241523739285</v>
          </cell>
          <cell r="I4655" t="str">
            <v>NA</v>
          </cell>
        </row>
        <row r="4656">
          <cell r="C4656" t="str">
            <v>Homeowners</v>
          </cell>
          <cell r="E4656">
            <v>43719</v>
          </cell>
          <cell r="F4656">
            <v>44054</v>
          </cell>
          <cell r="G4656" t="str">
            <v>NA</v>
          </cell>
          <cell r="H4656">
            <v>59139.287141657413</v>
          </cell>
          <cell r="I4656" t="str">
            <v>NA</v>
          </cell>
        </row>
        <row r="4657">
          <cell r="C4657" t="str">
            <v>Homeowners</v>
          </cell>
          <cell r="E4657">
            <v>43733</v>
          </cell>
          <cell r="F4657">
            <v>43984</v>
          </cell>
          <cell r="G4657" t="str">
            <v>NA</v>
          </cell>
          <cell r="H4657">
            <v>52377.514013327433</v>
          </cell>
          <cell r="I4657" t="str">
            <v>NA</v>
          </cell>
        </row>
        <row r="4658">
          <cell r="C4658" t="str">
            <v>Homeowners</v>
          </cell>
          <cell r="E4658">
            <v>43720</v>
          </cell>
          <cell r="F4658">
            <v>43780</v>
          </cell>
          <cell r="G4658">
            <v>44175</v>
          </cell>
          <cell r="H4658">
            <v>20618.30965935126</v>
          </cell>
          <cell r="I4658">
            <v>50422.02</v>
          </cell>
        </row>
        <row r="4659">
          <cell r="C4659" t="str">
            <v>Homeowners</v>
          </cell>
          <cell r="E4659">
            <v>43716</v>
          </cell>
          <cell r="F4659">
            <v>44071</v>
          </cell>
          <cell r="G4659">
            <v>44142</v>
          </cell>
          <cell r="H4659">
            <v>124137.66279571145</v>
          </cell>
          <cell r="I4659">
            <v>316000.67</v>
          </cell>
        </row>
        <row r="4660">
          <cell r="C4660" t="str">
            <v>Homeowners</v>
          </cell>
          <cell r="E4660">
            <v>43716</v>
          </cell>
          <cell r="F4660">
            <v>43734</v>
          </cell>
          <cell r="G4660">
            <v>44035</v>
          </cell>
          <cell r="H4660">
            <v>19692.528663969162</v>
          </cell>
          <cell r="I4660">
            <v>45428.28</v>
          </cell>
        </row>
        <row r="4661">
          <cell r="C4661" t="str">
            <v>Homeowners</v>
          </cell>
          <cell r="E4661">
            <v>43737</v>
          </cell>
          <cell r="F4661">
            <v>43862</v>
          </cell>
          <cell r="G4661" t="str">
            <v>NA</v>
          </cell>
          <cell r="H4661">
            <v>29545.13028568427</v>
          </cell>
          <cell r="I4661" t="str">
            <v>NA</v>
          </cell>
        </row>
        <row r="4662">
          <cell r="C4662" t="str">
            <v>Homeowners</v>
          </cell>
          <cell r="E4662">
            <v>43727</v>
          </cell>
          <cell r="F4662">
            <v>44193</v>
          </cell>
          <cell r="G4662" t="str">
            <v>NA</v>
          </cell>
          <cell r="H4662">
            <v>52284.693429523548</v>
          </cell>
          <cell r="I4662" t="str">
            <v>NA</v>
          </cell>
        </row>
        <row r="4663">
          <cell r="C4663" t="str">
            <v>Homeowners</v>
          </cell>
          <cell r="E4663">
            <v>43731</v>
          </cell>
          <cell r="F4663">
            <v>43899</v>
          </cell>
          <cell r="G4663">
            <v>44189</v>
          </cell>
          <cell r="H4663">
            <v>15297.576856626596</v>
          </cell>
          <cell r="I4663">
            <v>42300.45</v>
          </cell>
        </row>
        <row r="4664">
          <cell r="C4664" t="str">
            <v>Homeowners</v>
          </cell>
          <cell r="E4664">
            <v>43734</v>
          </cell>
          <cell r="F4664">
            <v>44116</v>
          </cell>
          <cell r="G4664">
            <v>44171</v>
          </cell>
          <cell r="H4664">
            <v>6979.0357977950725</v>
          </cell>
          <cell r="I4664">
            <v>16822.95</v>
          </cell>
        </row>
        <row r="4665">
          <cell r="C4665" t="str">
            <v>Homeowners</v>
          </cell>
          <cell r="E4665">
            <v>43711</v>
          </cell>
          <cell r="F4665">
            <v>43874</v>
          </cell>
          <cell r="G4665">
            <v>43999</v>
          </cell>
          <cell r="H4665">
            <v>65483.552203256193</v>
          </cell>
          <cell r="I4665">
            <v>163646.59</v>
          </cell>
        </row>
        <row r="4666">
          <cell r="C4666" t="str">
            <v>Homeowners</v>
          </cell>
          <cell r="E4666">
            <v>43719</v>
          </cell>
          <cell r="F4666">
            <v>43736</v>
          </cell>
          <cell r="G4666">
            <v>43784</v>
          </cell>
          <cell r="H4666">
            <v>1888.86802585379</v>
          </cell>
          <cell r="I4666">
            <v>3777.74</v>
          </cell>
        </row>
        <row r="4667">
          <cell r="C4667" t="str">
            <v>Homeowners</v>
          </cell>
          <cell r="E4667">
            <v>43728</v>
          </cell>
          <cell r="F4667">
            <v>43924</v>
          </cell>
          <cell r="G4667">
            <v>44189</v>
          </cell>
          <cell r="H4667">
            <v>17957.627686609845</v>
          </cell>
          <cell r="I4667">
            <v>0</v>
          </cell>
        </row>
        <row r="4668">
          <cell r="C4668" t="str">
            <v>Homeowners</v>
          </cell>
          <cell r="E4668">
            <v>43710</v>
          </cell>
          <cell r="F4668">
            <v>43726</v>
          </cell>
          <cell r="G4668" t="str">
            <v>NA</v>
          </cell>
          <cell r="H4668">
            <v>31516.085670094064</v>
          </cell>
          <cell r="I4668" t="str">
            <v>NA</v>
          </cell>
        </row>
        <row r="4669">
          <cell r="C4669" t="str">
            <v>Homeowners</v>
          </cell>
          <cell r="E4669">
            <v>43721</v>
          </cell>
          <cell r="F4669">
            <v>43754</v>
          </cell>
          <cell r="G4669" t="str">
            <v>NA</v>
          </cell>
          <cell r="H4669">
            <v>25417.233505179978</v>
          </cell>
          <cell r="I4669" t="str">
            <v>NA</v>
          </cell>
        </row>
        <row r="4670">
          <cell r="C4670" t="str">
            <v>Homeowners</v>
          </cell>
          <cell r="E4670">
            <v>43709</v>
          </cell>
          <cell r="F4670">
            <v>43923</v>
          </cell>
          <cell r="G4670" t="str">
            <v>NA</v>
          </cell>
          <cell r="H4670">
            <v>4618.4664674424039</v>
          </cell>
          <cell r="I4670" t="str">
            <v>NA</v>
          </cell>
        </row>
        <row r="4671">
          <cell r="C4671" t="str">
            <v>Homeowners</v>
          </cell>
          <cell r="E4671">
            <v>43719</v>
          </cell>
          <cell r="F4671">
            <v>43978</v>
          </cell>
          <cell r="G4671" t="str">
            <v>NA</v>
          </cell>
          <cell r="H4671">
            <v>34152.379053665682</v>
          </cell>
          <cell r="I4671" t="str">
            <v>NA</v>
          </cell>
        </row>
        <row r="4672">
          <cell r="C4672" t="str">
            <v>Homeowners</v>
          </cell>
          <cell r="E4672">
            <v>43732</v>
          </cell>
          <cell r="F4672">
            <v>43937</v>
          </cell>
          <cell r="G4672" t="str">
            <v>NA</v>
          </cell>
          <cell r="H4672">
            <v>6841.3205312065456</v>
          </cell>
          <cell r="I4672" t="str">
            <v>NA</v>
          </cell>
        </row>
        <row r="4673">
          <cell r="C4673" t="str">
            <v>Homeowners</v>
          </cell>
          <cell r="E4673">
            <v>43725</v>
          </cell>
          <cell r="F4673">
            <v>43764</v>
          </cell>
          <cell r="G4673" t="str">
            <v>NA</v>
          </cell>
          <cell r="H4673">
            <v>38519.628027342849</v>
          </cell>
          <cell r="I4673" t="str">
            <v>NA</v>
          </cell>
        </row>
        <row r="4674">
          <cell r="C4674" t="str">
            <v>Homeowners</v>
          </cell>
          <cell r="E4674">
            <v>43722</v>
          </cell>
          <cell r="F4674">
            <v>43746</v>
          </cell>
          <cell r="G4674">
            <v>43762</v>
          </cell>
          <cell r="H4674">
            <v>21678.460891281102</v>
          </cell>
          <cell r="I4674">
            <v>43356.92</v>
          </cell>
        </row>
        <row r="4675">
          <cell r="C4675" t="str">
            <v>Homeowners</v>
          </cell>
          <cell r="E4675">
            <v>43732</v>
          </cell>
          <cell r="F4675">
            <v>43871</v>
          </cell>
          <cell r="G4675" t="str">
            <v>NA</v>
          </cell>
          <cell r="H4675">
            <v>60319.303855402912</v>
          </cell>
          <cell r="I4675" t="str">
            <v>NA</v>
          </cell>
        </row>
        <row r="4676">
          <cell r="C4676" t="str">
            <v>Homeowners</v>
          </cell>
          <cell r="E4676">
            <v>43725</v>
          </cell>
          <cell r="F4676">
            <v>43830</v>
          </cell>
          <cell r="G4676" t="str">
            <v>NA</v>
          </cell>
          <cell r="H4676">
            <v>7182.3039574341083</v>
          </cell>
          <cell r="I4676" t="str">
            <v>NA</v>
          </cell>
        </row>
        <row r="4677">
          <cell r="C4677" t="str">
            <v>Homeowners</v>
          </cell>
          <cell r="E4677">
            <v>43727</v>
          </cell>
          <cell r="F4677">
            <v>43755</v>
          </cell>
          <cell r="G4677" t="str">
            <v>NA</v>
          </cell>
          <cell r="H4677">
            <v>71832.519155522372</v>
          </cell>
          <cell r="I4677" t="str">
            <v>NA</v>
          </cell>
        </row>
        <row r="4678">
          <cell r="C4678" t="str">
            <v>Homeowners</v>
          </cell>
          <cell r="E4678">
            <v>43721</v>
          </cell>
          <cell r="F4678">
            <v>43950</v>
          </cell>
          <cell r="G4678">
            <v>44012</v>
          </cell>
          <cell r="H4678">
            <v>16424.546948837607</v>
          </cell>
          <cell r="I4678">
            <v>38504</v>
          </cell>
        </row>
        <row r="4679">
          <cell r="C4679" t="str">
            <v>Homeowners</v>
          </cell>
          <cell r="E4679">
            <v>43726</v>
          </cell>
          <cell r="F4679">
            <v>43901</v>
          </cell>
          <cell r="G4679" t="str">
            <v>NA</v>
          </cell>
          <cell r="H4679">
            <v>9751.5949582882968</v>
          </cell>
          <cell r="I4679" t="str">
            <v>NA</v>
          </cell>
        </row>
        <row r="4680">
          <cell r="C4680" t="str">
            <v>Homeowners</v>
          </cell>
          <cell r="E4680">
            <v>43736</v>
          </cell>
          <cell r="F4680">
            <v>43845</v>
          </cell>
          <cell r="G4680">
            <v>43956</v>
          </cell>
          <cell r="H4680">
            <v>30127.603816033796</v>
          </cell>
          <cell r="I4680">
            <v>76326</v>
          </cell>
        </row>
        <row r="4681">
          <cell r="C4681" t="str">
            <v>Homeowners</v>
          </cell>
          <cell r="E4681">
            <v>43718</v>
          </cell>
          <cell r="F4681">
            <v>43936</v>
          </cell>
          <cell r="G4681" t="str">
            <v>NA</v>
          </cell>
          <cell r="H4681">
            <v>17772.63087934356</v>
          </cell>
          <cell r="I4681" t="str">
            <v>NA</v>
          </cell>
        </row>
        <row r="4682">
          <cell r="C4682" t="str">
            <v>Homeowners</v>
          </cell>
          <cell r="E4682">
            <v>43726</v>
          </cell>
          <cell r="F4682">
            <v>43932</v>
          </cell>
          <cell r="G4682">
            <v>44099</v>
          </cell>
          <cell r="H4682">
            <v>88869.546043808077</v>
          </cell>
          <cell r="I4682">
            <v>0</v>
          </cell>
        </row>
        <row r="4683">
          <cell r="C4683" t="str">
            <v>Homeowners</v>
          </cell>
          <cell r="E4683">
            <v>43715</v>
          </cell>
          <cell r="F4683">
            <v>43794</v>
          </cell>
          <cell r="G4683" t="str">
            <v>NA</v>
          </cell>
          <cell r="H4683">
            <v>15675.097825708901</v>
          </cell>
          <cell r="I4683" t="str">
            <v>NA</v>
          </cell>
        </row>
        <row r="4684">
          <cell r="C4684" t="str">
            <v>Homeowners</v>
          </cell>
          <cell r="E4684">
            <v>43720</v>
          </cell>
          <cell r="F4684">
            <v>43727</v>
          </cell>
          <cell r="G4684">
            <v>43729</v>
          </cell>
          <cell r="H4684">
            <v>62561.466651282499</v>
          </cell>
          <cell r="I4684">
            <v>125122.93</v>
          </cell>
        </row>
        <row r="4685">
          <cell r="C4685" t="str">
            <v>Homeowners</v>
          </cell>
          <cell r="E4685">
            <v>43758</v>
          </cell>
          <cell r="F4685">
            <v>43862</v>
          </cell>
          <cell r="G4685" t="str">
            <v>NA</v>
          </cell>
          <cell r="H4685">
            <v>21891.231310772633</v>
          </cell>
          <cell r="I4685" t="str">
            <v>NA</v>
          </cell>
        </row>
        <row r="4686">
          <cell r="C4686" t="str">
            <v>Homeowners</v>
          </cell>
          <cell r="E4686">
            <v>43762</v>
          </cell>
          <cell r="F4686">
            <v>43781</v>
          </cell>
          <cell r="G4686">
            <v>43943</v>
          </cell>
          <cell r="H4686">
            <v>12311.953916283255</v>
          </cell>
          <cell r="I4686">
            <v>32437.15</v>
          </cell>
        </row>
        <row r="4687">
          <cell r="C4687" t="str">
            <v>Homeowners</v>
          </cell>
          <cell r="E4687">
            <v>43749</v>
          </cell>
          <cell r="F4687">
            <v>44104</v>
          </cell>
          <cell r="G4687" t="str">
            <v>NA</v>
          </cell>
          <cell r="H4687">
            <v>15693.636356795001</v>
          </cell>
          <cell r="I4687" t="str">
            <v>NA</v>
          </cell>
        </row>
        <row r="4688">
          <cell r="C4688" t="str">
            <v>Homeowners</v>
          </cell>
          <cell r="E4688">
            <v>43751</v>
          </cell>
          <cell r="F4688">
            <v>43764</v>
          </cell>
          <cell r="G4688" t="str">
            <v>NA</v>
          </cell>
          <cell r="H4688">
            <v>34682.864892705758</v>
          </cell>
          <cell r="I4688" t="str">
            <v>NA</v>
          </cell>
        </row>
        <row r="4689">
          <cell r="C4689" t="str">
            <v>Homeowners</v>
          </cell>
          <cell r="E4689">
            <v>43741</v>
          </cell>
          <cell r="F4689">
            <v>43887</v>
          </cell>
          <cell r="G4689" t="str">
            <v>NA</v>
          </cell>
          <cell r="H4689">
            <v>7826.3263592564463</v>
          </cell>
          <cell r="I4689" t="str">
            <v>NA</v>
          </cell>
        </row>
        <row r="4690">
          <cell r="C4690" t="str">
            <v>Homeowners</v>
          </cell>
          <cell r="E4690">
            <v>43750</v>
          </cell>
          <cell r="F4690">
            <v>43783</v>
          </cell>
          <cell r="G4690" t="str">
            <v>NA</v>
          </cell>
          <cell r="H4690">
            <v>16422.705733370225</v>
          </cell>
          <cell r="I4690" t="str">
            <v>NA</v>
          </cell>
        </row>
        <row r="4691">
          <cell r="C4691" t="str">
            <v>Homeowners</v>
          </cell>
          <cell r="E4691">
            <v>43757</v>
          </cell>
          <cell r="F4691">
            <v>43983</v>
          </cell>
          <cell r="G4691">
            <v>44090</v>
          </cell>
          <cell r="H4691">
            <v>21575.646128078963</v>
          </cell>
          <cell r="I4691">
            <v>57466.31</v>
          </cell>
        </row>
        <row r="4692">
          <cell r="C4692" t="str">
            <v>Homeowners</v>
          </cell>
          <cell r="E4692">
            <v>43766</v>
          </cell>
          <cell r="F4692">
            <v>43982</v>
          </cell>
          <cell r="G4692">
            <v>44174</v>
          </cell>
          <cell r="H4692">
            <v>55299.854827531723</v>
          </cell>
          <cell r="I4692">
            <v>132062.15</v>
          </cell>
        </row>
        <row r="4693">
          <cell r="C4693" t="str">
            <v>Homeowners</v>
          </cell>
          <cell r="E4693">
            <v>43748</v>
          </cell>
          <cell r="F4693">
            <v>43752</v>
          </cell>
          <cell r="G4693" t="str">
            <v>NA</v>
          </cell>
          <cell r="H4693">
            <v>18579.095354525693</v>
          </cell>
          <cell r="I4693" t="str">
            <v>NA</v>
          </cell>
        </row>
        <row r="4694">
          <cell r="C4694" t="str">
            <v>Homeowners</v>
          </cell>
          <cell r="E4694">
            <v>43758</v>
          </cell>
          <cell r="F4694">
            <v>44024</v>
          </cell>
          <cell r="G4694" t="str">
            <v>NA</v>
          </cell>
          <cell r="H4694">
            <v>21985.398100460799</v>
          </cell>
          <cell r="I4694" t="str">
            <v>NA</v>
          </cell>
        </row>
        <row r="4695">
          <cell r="C4695" t="str">
            <v>Homeowners</v>
          </cell>
          <cell r="E4695">
            <v>43744</v>
          </cell>
          <cell r="F4695">
            <v>44054</v>
          </cell>
          <cell r="G4695" t="str">
            <v>NA</v>
          </cell>
          <cell r="H4695">
            <v>1932.8329417928708</v>
          </cell>
          <cell r="I4695" t="str">
            <v>NA</v>
          </cell>
        </row>
        <row r="4696">
          <cell r="C4696" t="str">
            <v>Homeowners</v>
          </cell>
          <cell r="E4696">
            <v>43763</v>
          </cell>
          <cell r="F4696">
            <v>43871</v>
          </cell>
          <cell r="G4696" t="str">
            <v>NA</v>
          </cell>
          <cell r="H4696">
            <v>93482.149131894344</v>
          </cell>
          <cell r="I4696" t="str">
            <v>NA</v>
          </cell>
        </row>
        <row r="4697">
          <cell r="C4697" t="str">
            <v>Homeowners</v>
          </cell>
          <cell r="E4697">
            <v>43744</v>
          </cell>
          <cell r="F4697">
            <v>43766</v>
          </cell>
          <cell r="G4697">
            <v>43807</v>
          </cell>
          <cell r="H4697">
            <v>23539.300158563099</v>
          </cell>
          <cell r="I4697">
            <v>47078.6</v>
          </cell>
        </row>
        <row r="4698">
          <cell r="C4698" t="str">
            <v>Homeowners</v>
          </cell>
          <cell r="E4698">
            <v>43765</v>
          </cell>
          <cell r="F4698">
            <v>43813</v>
          </cell>
          <cell r="G4698" t="str">
            <v>NA</v>
          </cell>
          <cell r="H4698">
            <v>22659.990156097378</v>
          </cell>
          <cell r="I4698" t="str">
            <v>NA</v>
          </cell>
        </row>
        <row r="4699">
          <cell r="C4699" t="str">
            <v>Homeowners</v>
          </cell>
          <cell r="E4699">
            <v>43750</v>
          </cell>
          <cell r="F4699">
            <v>43788</v>
          </cell>
          <cell r="G4699" t="str">
            <v>NA</v>
          </cell>
          <cell r="H4699">
            <v>2178.7137001423453</v>
          </cell>
          <cell r="I4699" t="str">
            <v>NA</v>
          </cell>
        </row>
        <row r="4700">
          <cell r="C4700" t="str">
            <v>Homeowners</v>
          </cell>
          <cell r="E4700">
            <v>43761</v>
          </cell>
          <cell r="F4700">
            <v>43995</v>
          </cell>
          <cell r="G4700" t="str">
            <v>NA</v>
          </cell>
          <cell r="H4700">
            <v>181395.26445602821</v>
          </cell>
          <cell r="I4700" t="str">
            <v>NA</v>
          </cell>
        </row>
        <row r="4701">
          <cell r="C4701" t="str">
            <v>Homeowners</v>
          </cell>
          <cell r="E4701">
            <v>43752</v>
          </cell>
          <cell r="F4701">
            <v>43939</v>
          </cell>
          <cell r="G4701">
            <v>43954</v>
          </cell>
          <cell r="H4701">
            <v>14241.914878278896</v>
          </cell>
          <cell r="I4701">
            <v>39750.03</v>
          </cell>
        </row>
        <row r="4702">
          <cell r="C4702" t="str">
            <v>Homeowners</v>
          </cell>
          <cell r="E4702">
            <v>43746</v>
          </cell>
          <cell r="F4702">
            <v>43770</v>
          </cell>
          <cell r="G4702">
            <v>44162</v>
          </cell>
          <cell r="H4702">
            <v>26476.629377994177</v>
          </cell>
          <cell r="I4702">
            <v>70145.240000000005</v>
          </cell>
        </row>
        <row r="4703">
          <cell r="C4703" t="str">
            <v>Homeowners</v>
          </cell>
          <cell r="E4703">
            <v>43759</v>
          </cell>
          <cell r="F4703">
            <v>43789</v>
          </cell>
          <cell r="G4703" t="str">
            <v>NA</v>
          </cell>
          <cell r="H4703">
            <v>47302.224383232176</v>
          </cell>
          <cell r="I4703" t="str">
            <v>NA</v>
          </cell>
        </row>
        <row r="4704">
          <cell r="C4704" t="str">
            <v>Homeowners</v>
          </cell>
          <cell r="E4704">
            <v>43749</v>
          </cell>
          <cell r="F4704">
            <v>43906</v>
          </cell>
          <cell r="G4704" t="str">
            <v>NA</v>
          </cell>
          <cell r="H4704">
            <v>10279.571827771662</v>
          </cell>
          <cell r="I4704" t="str">
            <v>NA</v>
          </cell>
        </row>
        <row r="4705">
          <cell r="C4705" t="str">
            <v>Homeowners</v>
          </cell>
          <cell r="E4705">
            <v>43767</v>
          </cell>
          <cell r="F4705">
            <v>44066</v>
          </cell>
          <cell r="G4705" t="str">
            <v>NA</v>
          </cell>
          <cell r="H4705">
            <v>32852.036215725107</v>
          </cell>
          <cell r="I4705" t="str">
            <v>NA</v>
          </cell>
        </row>
        <row r="4706">
          <cell r="C4706" t="str">
            <v>Homeowners</v>
          </cell>
          <cell r="E4706">
            <v>43745</v>
          </cell>
          <cell r="F4706">
            <v>43776</v>
          </cell>
          <cell r="G4706">
            <v>43873</v>
          </cell>
          <cell r="H4706">
            <v>44398.721067728293</v>
          </cell>
          <cell r="I4706">
            <v>133925.22</v>
          </cell>
        </row>
        <row r="4707">
          <cell r="C4707" t="str">
            <v>Homeowners</v>
          </cell>
          <cell r="E4707">
            <v>43741</v>
          </cell>
          <cell r="F4707">
            <v>43907</v>
          </cell>
          <cell r="G4707">
            <v>44019</v>
          </cell>
          <cell r="H4707">
            <v>19513.447535931744</v>
          </cell>
          <cell r="I4707">
            <v>55347.73</v>
          </cell>
        </row>
        <row r="4708">
          <cell r="C4708" t="str">
            <v>Homeowners</v>
          </cell>
          <cell r="E4708">
            <v>43748</v>
          </cell>
          <cell r="F4708">
            <v>44044</v>
          </cell>
          <cell r="G4708">
            <v>44178</v>
          </cell>
          <cell r="H4708">
            <v>32005.683944177694</v>
          </cell>
          <cell r="I4708">
            <v>75835.48</v>
          </cell>
        </row>
        <row r="4709">
          <cell r="C4709" t="str">
            <v>Homeowners</v>
          </cell>
          <cell r="E4709">
            <v>43750</v>
          </cell>
          <cell r="F4709">
            <v>43955</v>
          </cell>
          <cell r="G4709" t="str">
            <v>NA</v>
          </cell>
          <cell r="H4709">
            <v>16708.892723176472</v>
          </cell>
          <cell r="I4709" t="str">
            <v>NA</v>
          </cell>
        </row>
        <row r="4710">
          <cell r="C4710" t="str">
            <v>Homeowners</v>
          </cell>
          <cell r="E4710">
            <v>43742</v>
          </cell>
          <cell r="F4710">
            <v>43775</v>
          </cell>
          <cell r="G4710">
            <v>43991</v>
          </cell>
          <cell r="H4710">
            <v>10466.722038330638</v>
          </cell>
          <cell r="I4710">
            <v>26946.57</v>
          </cell>
        </row>
        <row r="4711">
          <cell r="C4711" t="str">
            <v>Homeowners</v>
          </cell>
          <cell r="E4711">
            <v>43759</v>
          </cell>
          <cell r="F4711">
            <v>43910</v>
          </cell>
          <cell r="G4711">
            <v>43912</v>
          </cell>
          <cell r="H4711">
            <v>19635.134353626767</v>
          </cell>
          <cell r="I4711">
            <v>55316.89</v>
          </cell>
        </row>
        <row r="4712">
          <cell r="C4712" t="str">
            <v>Homeowners</v>
          </cell>
          <cell r="E4712">
            <v>43747</v>
          </cell>
          <cell r="F4712">
            <v>43782</v>
          </cell>
          <cell r="G4712">
            <v>43860</v>
          </cell>
          <cell r="H4712">
            <v>13383.894444980382</v>
          </cell>
          <cell r="I4712">
            <v>35210.080000000002</v>
          </cell>
        </row>
        <row r="4713">
          <cell r="C4713" t="str">
            <v>Homeowners</v>
          </cell>
          <cell r="E4713">
            <v>43746</v>
          </cell>
          <cell r="F4713">
            <v>43856</v>
          </cell>
          <cell r="G4713">
            <v>44017</v>
          </cell>
          <cell r="H4713">
            <v>30683.632474849797</v>
          </cell>
          <cell r="I4713">
            <v>72244.05</v>
          </cell>
        </row>
        <row r="4714">
          <cell r="C4714" t="str">
            <v>Homeowners</v>
          </cell>
          <cell r="E4714">
            <v>43768</v>
          </cell>
          <cell r="F4714">
            <v>43808</v>
          </cell>
          <cell r="G4714" t="str">
            <v>NA</v>
          </cell>
          <cell r="H4714">
            <v>28468.712953568556</v>
          </cell>
          <cell r="I4714" t="str">
            <v>NA</v>
          </cell>
        </row>
        <row r="4715">
          <cell r="C4715" t="str">
            <v>Homeowners</v>
          </cell>
          <cell r="E4715">
            <v>43767</v>
          </cell>
          <cell r="F4715">
            <v>43784</v>
          </cell>
          <cell r="G4715" t="str">
            <v>NA</v>
          </cell>
          <cell r="H4715">
            <v>7448.8693408431282</v>
          </cell>
          <cell r="I4715" t="str">
            <v>NA</v>
          </cell>
        </row>
        <row r="4716">
          <cell r="C4716" t="str">
            <v>Homeowners</v>
          </cell>
          <cell r="E4716">
            <v>43757</v>
          </cell>
          <cell r="F4716">
            <v>43803</v>
          </cell>
          <cell r="G4716">
            <v>44097</v>
          </cell>
          <cell r="H4716">
            <v>892.76487540684286</v>
          </cell>
          <cell r="I4716">
            <v>2229.34</v>
          </cell>
        </row>
        <row r="4717">
          <cell r="C4717" t="str">
            <v>Homeowners</v>
          </cell>
          <cell r="E4717">
            <v>43768</v>
          </cell>
          <cell r="F4717">
            <v>43821</v>
          </cell>
          <cell r="G4717">
            <v>43897</v>
          </cell>
          <cell r="H4717">
            <v>19994.133332380556</v>
          </cell>
          <cell r="I4717">
            <v>58200.85</v>
          </cell>
        </row>
        <row r="4718">
          <cell r="C4718" t="str">
            <v>Homeowners</v>
          </cell>
          <cell r="E4718">
            <v>43741</v>
          </cell>
          <cell r="F4718">
            <v>43910</v>
          </cell>
          <cell r="G4718" t="str">
            <v>NA</v>
          </cell>
          <cell r="H4718">
            <v>46801.952414405583</v>
          </cell>
          <cell r="I4718" t="str">
            <v>NA</v>
          </cell>
        </row>
        <row r="4719">
          <cell r="C4719" t="str">
            <v>Homeowners</v>
          </cell>
          <cell r="E4719">
            <v>43756</v>
          </cell>
          <cell r="F4719">
            <v>44002</v>
          </cell>
          <cell r="G4719" t="str">
            <v>NA</v>
          </cell>
          <cell r="H4719">
            <v>17000.48866473301</v>
          </cell>
          <cell r="I4719" t="str">
            <v>NA</v>
          </cell>
        </row>
        <row r="4720">
          <cell r="C4720" t="str">
            <v>Homeowners</v>
          </cell>
          <cell r="E4720">
            <v>43757</v>
          </cell>
          <cell r="F4720">
            <v>43865</v>
          </cell>
          <cell r="G4720" t="str">
            <v>NA</v>
          </cell>
          <cell r="H4720">
            <v>70603.862276661515</v>
          </cell>
          <cell r="I4720" t="str">
            <v>NA</v>
          </cell>
        </row>
        <row r="4721">
          <cell r="C4721" t="str">
            <v>Homeowners</v>
          </cell>
          <cell r="E4721">
            <v>43760</v>
          </cell>
          <cell r="F4721">
            <v>43995</v>
          </cell>
          <cell r="G4721" t="str">
            <v>NA</v>
          </cell>
          <cell r="H4721">
            <v>53700.193544732814</v>
          </cell>
          <cell r="I4721" t="str">
            <v>NA</v>
          </cell>
        </row>
        <row r="4722">
          <cell r="C4722" t="str">
            <v>Homeowners</v>
          </cell>
          <cell r="E4722">
            <v>43743</v>
          </cell>
          <cell r="F4722">
            <v>43879</v>
          </cell>
          <cell r="G4722" t="str">
            <v>NA</v>
          </cell>
          <cell r="H4722">
            <v>17083.096698387915</v>
          </cell>
          <cell r="I4722" t="str">
            <v>NA</v>
          </cell>
        </row>
        <row r="4723">
          <cell r="C4723" t="str">
            <v>Homeowners</v>
          </cell>
          <cell r="E4723">
            <v>43751</v>
          </cell>
          <cell r="F4723">
            <v>43954</v>
          </cell>
          <cell r="G4723" t="str">
            <v>NA</v>
          </cell>
          <cell r="H4723">
            <v>93319.625603111635</v>
          </cell>
          <cell r="I4723" t="str">
            <v>NA</v>
          </cell>
        </row>
        <row r="4724">
          <cell r="C4724" t="str">
            <v>Homeowners</v>
          </cell>
          <cell r="E4724">
            <v>43747</v>
          </cell>
          <cell r="F4724">
            <v>44153</v>
          </cell>
          <cell r="G4724" t="str">
            <v>NA</v>
          </cell>
          <cell r="H4724">
            <v>21814.174483773546</v>
          </cell>
          <cell r="I4724" t="str">
            <v>NA</v>
          </cell>
        </row>
        <row r="4725">
          <cell r="C4725" t="str">
            <v>Homeowners</v>
          </cell>
          <cell r="E4725">
            <v>43758</v>
          </cell>
          <cell r="F4725">
            <v>43790</v>
          </cell>
          <cell r="G4725" t="str">
            <v>NA</v>
          </cell>
          <cell r="H4725">
            <v>14828.931137018752</v>
          </cell>
          <cell r="I4725" t="str">
            <v>NA</v>
          </cell>
        </row>
        <row r="4726">
          <cell r="C4726" t="str">
            <v>Homeowners</v>
          </cell>
          <cell r="E4726">
            <v>43748</v>
          </cell>
          <cell r="F4726">
            <v>44153</v>
          </cell>
          <cell r="G4726" t="str">
            <v>NA</v>
          </cell>
          <cell r="H4726">
            <v>5556.4249679746954</v>
          </cell>
          <cell r="I4726" t="str">
            <v>NA</v>
          </cell>
        </row>
        <row r="4727">
          <cell r="C4727" t="str">
            <v>Homeowners</v>
          </cell>
          <cell r="E4727">
            <v>43761</v>
          </cell>
          <cell r="F4727">
            <v>44038</v>
          </cell>
          <cell r="G4727" t="str">
            <v>NA</v>
          </cell>
          <cell r="H4727">
            <v>36800.068422726697</v>
          </cell>
          <cell r="I4727" t="str">
            <v>NA</v>
          </cell>
        </row>
        <row r="4728">
          <cell r="C4728" t="str">
            <v>Homeowners</v>
          </cell>
          <cell r="E4728">
            <v>43743</v>
          </cell>
          <cell r="F4728">
            <v>43812</v>
          </cell>
          <cell r="G4728">
            <v>44029</v>
          </cell>
          <cell r="H4728">
            <v>13347.892576081062</v>
          </cell>
          <cell r="I4728">
            <v>37880.870000000003</v>
          </cell>
        </row>
        <row r="4729">
          <cell r="C4729" t="str">
            <v>Homeowners</v>
          </cell>
          <cell r="E4729">
            <v>43742</v>
          </cell>
          <cell r="F4729">
            <v>43875</v>
          </cell>
          <cell r="G4729">
            <v>44009</v>
          </cell>
          <cell r="H4729">
            <v>28682.907215780197</v>
          </cell>
          <cell r="I4729">
            <v>73803.27</v>
          </cell>
        </row>
        <row r="4730">
          <cell r="C4730" t="str">
            <v>Homeowners</v>
          </cell>
          <cell r="E4730">
            <v>43741</v>
          </cell>
          <cell r="F4730">
            <v>43771</v>
          </cell>
          <cell r="G4730" t="str">
            <v>NA</v>
          </cell>
          <cell r="H4730">
            <v>308719.52462575305</v>
          </cell>
          <cell r="I4730" t="str">
            <v>NA</v>
          </cell>
        </row>
        <row r="4731">
          <cell r="C4731" t="str">
            <v>Homeowners</v>
          </cell>
          <cell r="E4731">
            <v>43768</v>
          </cell>
          <cell r="F4731">
            <v>44106</v>
          </cell>
          <cell r="G4731" t="str">
            <v>NA</v>
          </cell>
          <cell r="H4731">
            <v>11581.064805879838</v>
          </cell>
          <cell r="I4731" t="str">
            <v>NA</v>
          </cell>
        </row>
        <row r="4732">
          <cell r="C4732" t="str">
            <v>Homeowners</v>
          </cell>
          <cell r="E4732">
            <v>43759</v>
          </cell>
          <cell r="F4732">
            <v>43793</v>
          </cell>
          <cell r="G4732">
            <v>44119</v>
          </cell>
          <cell r="H4732">
            <v>103294.61334836019</v>
          </cell>
          <cell r="I4732">
            <v>257128.16</v>
          </cell>
        </row>
        <row r="4733">
          <cell r="C4733" t="str">
            <v>Homeowners</v>
          </cell>
          <cell r="E4733">
            <v>43761</v>
          </cell>
          <cell r="F4733">
            <v>44099</v>
          </cell>
          <cell r="G4733" t="str">
            <v>NA</v>
          </cell>
          <cell r="H4733">
            <v>6389.7380288343666</v>
          </cell>
          <cell r="I4733" t="str">
            <v>NA</v>
          </cell>
        </row>
        <row r="4734">
          <cell r="C4734" t="str">
            <v>Homeowners</v>
          </cell>
          <cell r="E4734">
            <v>43755</v>
          </cell>
          <cell r="F4734">
            <v>43917</v>
          </cell>
          <cell r="G4734">
            <v>43976</v>
          </cell>
          <cell r="H4734">
            <v>13099.330446956508</v>
          </cell>
          <cell r="I4734">
            <v>33203.410000000003</v>
          </cell>
        </row>
        <row r="4735">
          <cell r="C4735" t="str">
            <v>Homeowners</v>
          </cell>
          <cell r="E4735">
            <v>43799</v>
          </cell>
          <cell r="F4735">
            <v>44180</v>
          </cell>
          <cell r="G4735" t="str">
            <v>NA</v>
          </cell>
          <cell r="H4735">
            <v>69455.428216876593</v>
          </cell>
          <cell r="I4735" t="str">
            <v>NA</v>
          </cell>
        </row>
        <row r="4736">
          <cell r="C4736" t="str">
            <v>Homeowners</v>
          </cell>
          <cell r="E4736">
            <v>43790</v>
          </cell>
          <cell r="F4736">
            <v>44135</v>
          </cell>
          <cell r="G4736" t="str">
            <v>NA</v>
          </cell>
          <cell r="H4736">
            <v>14861.561580835229</v>
          </cell>
          <cell r="I4736" t="str">
            <v>NA</v>
          </cell>
        </row>
        <row r="4737">
          <cell r="C4737" t="str">
            <v>Homeowners</v>
          </cell>
          <cell r="E4737">
            <v>43781</v>
          </cell>
          <cell r="F4737">
            <v>43938</v>
          </cell>
          <cell r="G4737">
            <v>44035</v>
          </cell>
          <cell r="H4737">
            <v>5413.2278336619875</v>
          </cell>
          <cell r="I4737">
            <v>15912.41</v>
          </cell>
        </row>
        <row r="4738">
          <cell r="C4738" t="str">
            <v>Homeowners</v>
          </cell>
          <cell r="E4738">
            <v>43773</v>
          </cell>
          <cell r="F4738">
            <v>43844</v>
          </cell>
          <cell r="G4738">
            <v>43925</v>
          </cell>
          <cell r="H4738">
            <v>6146.8419554429911</v>
          </cell>
          <cell r="I4738">
            <v>17114.52</v>
          </cell>
        </row>
        <row r="4739">
          <cell r="C4739" t="str">
            <v>Homeowners</v>
          </cell>
          <cell r="E4739">
            <v>43790</v>
          </cell>
          <cell r="F4739">
            <v>43877</v>
          </cell>
          <cell r="G4739">
            <v>43960</v>
          </cell>
          <cell r="H4739">
            <v>58373.42551774664</v>
          </cell>
          <cell r="I4739">
            <v>140525.44</v>
          </cell>
        </row>
        <row r="4740">
          <cell r="C4740" t="str">
            <v>Homeowners</v>
          </cell>
          <cell r="E4740">
            <v>43789</v>
          </cell>
          <cell r="F4740">
            <v>43948</v>
          </cell>
          <cell r="G4740">
            <v>44173</v>
          </cell>
          <cell r="H4740">
            <v>10616.702601012719</v>
          </cell>
          <cell r="I4740">
            <v>26684.29</v>
          </cell>
        </row>
        <row r="4741">
          <cell r="C4741" t="str">
            <v>Homeowners</v>
          </cell>
          <cell r="E4741">
            <v>43791</v>
          </cell>
          <cell r="F4741">
            <v>43850</v>
          </cell>
          <cell r="G4741">
            <v>43966</v>
          </cell>
          <cell r="H4741">
            <v>30107.481504718242</v>
          </cell>
          <cell r="I4741">
            <v>102600.98</v>
          </cell>
        </row>
        <row r="4742">
          <cell r="C4742" t="str">
            <v>Homeowners</v>
          </cell>
          <cell r="E4742">
            <v>43797</v>
          </cell>
          <cell r="F4742">
            <v>43869</v>
          </cell>
          <cell r="G4742">
            <v>43884</v>
          </cell>
          <cell r="H4742">
            <v>3510.6445724974369</v>
          </cell>
          <cell r="I4742">
            <v>8152.82</v>
          </cell>
        </row>
        <row r="4743">
          <cell r="C4743" t="str">
            <v>Homeowners</v>
          </cell>
          <cell r="E4743">
            <v>43787</v>
          </cell>
          <cell r="F4743">
            <v>43891</v>
          </cell>
          <cell r="G4743" t="str">
            <v>NA</v>
          </cell>
          <cell r="H4743">
            <v>5031.1688666682339</v>
          </cell>
          <cell r="I4743" t="str">
            <v>NA</v>
          </cell>
        </row>
        <row r="4744">
          <cell r="C4744" t="str">
            <v>Homeowners</v>
          </cell>
          <cell r="E4744">
            <v>43773</v>
          </cell>
          <cell r="F4744">
            <v>43879</v>
          </cell>
          <cell r="G4744">
            <v>44095</v>
          </cell>
          <cell r="H4744">
            <v>36499.532397915304</v>
          </cell>
          <cell r="I4744">
            <v>90449.48</v>
          </cell>
        </row>
        <row r="4745">
          <cell r="C4745" t="str">
            <v>Homeowners</v>
          </cell>
          <cell r="E4745">
            <v>43771</v>
          </cell>
          <cell r="F4745">
            <v>43883</v>
          </cell>
          <cell r="G4745">
            <v>44138</v>
          </cell>
          <cell r="H4745">
            <v>467.74142212717652</v>
          </cell>
          <cell r="I4745">
            <v>0</v>
          </cell>
        </row>
        <row r="4746">
          <cell r="C4746" t="str">
            <v>Homeowners</v>
          </cell>
          <cell r="E4746">
            <v>43772</v>
          </cell>
          <cell r="F4746">
            <v>44108</v>
          </cell>
          <cell r="G4746" t="str">
            <v>NA</v>
          </cell>
          <cell r="H4746">
            <v>32399.835012760755</v>
          </cell>
          <cell r="I4746" t="str">
            <v>NA</v>
          </cell>
        </row>
        <row r="4747">
          <cell r="C4747" t="str">
            <v>Homeowners</v>
          </cell>
          <cell r="E4747">
            <v>43779</v>
          </cell>
          <cell r="F4747">
            <v>43831</v>
          </cell>
          <cell r="G4747">
            <v>43901</v>
          </cell>
          <cell r="H4747">
            <v>68571.447614587378</v>
          </cell>
          <cell r="I4747">
            <v>197751.64</v>
          </cell>
        </row>
        <row r="4748">
          <cell r="C4748" t="str">
            <v>Homeowners</v>
          </cell>
          <cell r="E4748">
            <v>43787</v>
          </cell>
          <cell r="F4748">
            <v>43885</v>
          </cell>
          <cell r="G4748" t="str">
            <v>NA</v>
          </cell>
          <cell r="H4748">
            <v>2629.3283911401581</v>
          </cell>
          <cell r="I4748" t="str">
            <v>NA</v>
          </cell>
        </row>
        <row r="4749">
          <cell r="C4749" t="str">
            <v>Homeowners</v>
          </cell>
          <cell r="E4749">
            <v>43779</v>
          </cell>
          <cell r="F4749">
            <v>43901</v>
          </cell>
          <cell r="G4749">
            <v>44174</v>
          </cell>
          <cell r="H4749">
            <v>26522.762187115535</v>
          </cell>
          <cell r="I4749">
            <v>68198.75</v>
          </cell>
        </row>
        <row r="4750">
          <cell r="C4750" t="str">
            <v>Homeowners</v>
          </cell>
          <cell r="E4750">
            <v>43778</v>
          </cell>
          <cell r="F4750">
            <v>43865</v>
          </cell>
          <cell r="G4750">
            <v>44047</v>
          </cell>
          <cell r="H4750">
            <v>9488.2947687707074</v>
          </cell>
          <cell r="I4750">
            <v>23765.62</v>
          </cell>
        </row>
        <row r="4751">
          <cell r="C4751" t="str">
            <v>Homeowners</v>
          </cell>
          <cell r="E4751">
            <v>43780</v>
          </cell>
          <cell r="F4751">
            <v>43821</v>
          </cell>
          <cell r="G4751">
            <v>43931</v>
          </cell>
          <cell r="H4751">
            <v>65018.584768017448</v>
          </cell>
          <cell r="I4751">
            <v>151459.07999999999</v>
          </cell>
        </row>
        <row r="4752">
          <cell r="C4752" t="str">
            <v>Homeowners</v>
          </cell>
          <cell r="E4752">
            <v>43785</v>
          </cell>
          <cell r="F4752">
            <v>43935</v>
          </cell>
          <cell r="G4752">
            <v>44165</v>
          </cell>
          <cell r="H4752">
            <v>54257.188314076964</v>
          </cell>
          <cell r="I4752">
            <v>0</v>
          </cell>
        </row>
        <row r="4753">
          <cell r="C4753" t="str">
            <v>Homeowners</v>
          </cell>
          <cell r="E4753">
            <v>43789</v>
          </cell>
          <cell r="F4753">
            <v>44190</v>
          </cell>
          <cell r="G4753" t="str">
            <v>NA</v>
          </cell>
          <cell r="H4753">
            <v>34927.539578622826</v>
          </cell>
          <cell r="I4753" t="str">
            <v>NA</v>
          </cell>
        </row>
        <row r="4754">
          <cell r="C4754" t="str">
            <v>Homeowners</v>
          </cell>
          <cell r="E4754">
            <v>43796</v>
          </cell>
          <cell r="F4754">
            <v>43913</v>
          </cell>
          <cell r="G4754" t="str">
            <v>NA</v>
          </cell>
          <cell r="H4754">
            <v>4833.7509977416739</v>
          </cell>
          <cell r="I4754" t="str">
            <v>NA</v>
          </cell>
        </row>
        <row r="4755">
          <cell r="C4755" t="str">
            <v>Homeowners</v>
          </cell>
          <cell r="E4755">
            <v>43786</v>
          </cell>
          <cell r="F4755">
            <v>44040</v>
          </cell>
          <cell r="G4755" t="str">
            <v>NA</v>
          </cell>
          <cell r="H4755">
            <v>14624.427805359639</v>
          </cell>
          <cell r="I4755" t="str">
            <v>NA</v>
          </cell>
        </row>
        <row r="4756">
          <cell r="C4756" t="str">
            <v>Homeowners</v>
          </cell>
          <cell r="E4756">
            <v>43797</v>
          </cell>
          <cell r="F4756">
            <v>43846</v>
          </cell>
          <cell r="G4756">
            <v>43979</v>
          </cell>
          <cell r="H4756">
            <v>63527.805348513109</v>
          </cell>
          <cell r="I4756">
            <v>169577.39</v>
          </cell>
        </row>
        <row r="4757">
          <cell r="C4757" t="str">
            <v>Homeowners</v>
          </cell>
          <cell r="E4757">
            <v>43778</v>
          </cell>
          <cell r="F4757">
            <v>43810</v>
          </cell>
          <cell r="G4757">
            <v>43897</v>
          </cell>
          <cell r="H4757">
            <v>40949.161258002285</v>
          </cell>
          <cell r="I4757">
            <v>106116.21</v>
          </cell>
        </row>
        <row r="4758">
          <cell r="C4758" t="str">
            <v>Homeowners</v>
          </cell>
          <cell r="E4758">
            <v>43789</v>
          </cell>
          <cell r="F4758">
            <v>43948</v>
          </cell>
          <cell r="G4758" t="str">
            <v>NA</v>
          </cell>
          <cell r="H4758">
            <v>19559.040478899726</v>
          </cell>
          <cell r="I4758" t="str">
            <v>NA</v>
          </cell>
        </row>
        <row r="4759">
          <cell r="C4759" t="str">
            <v>Homeowners</v>
          </cell>
          <cell r="E4759">
            <v>43776</v>
          </cell>
          <cell r="F4759">
            <v>43960</v>
          </cell>
          <cell r="G4759" t="str">
            <v>NA</v>
          </cell>
          <cell r="H4759">
            <v>53155.566189433717</v>
          </cell>
          <cell r="I4759" t="str">
            <v>NA</v>
          </cell>
        </row>
        <row r="4760">
          <cell r="C4760" t="str">
            <v>Homeowners</v>
          </cell>
          <cell r="E4760">
            <v>43794</v>
          </cell>
          <cell r="F4760">
            <v>44018</v>
          </cell>
          <cell r="G4760" t="str">
            <v>NA</v>
          </cell>
          <cell r="H4760">
            <v>19146.310668392205</v>
          </cell>
          <cell r="I4760" t="str">
            <v>NA</v>
          </cell>
        </row>
        <row r="4761">
          <cell r="C4761" t="str">
            <v>Homeowners</v>
          </cell>
          <cell r="E4761">
            <v>43771</v>
          </cell>
          <cell r="F4761">
            <v>43806</v>
          </cell>
          <cell r="G4761">
            <v>43917</v>
          </cell>
          <cell r="H4761">
            <v>23000.184140046858</v>
          </cell>
          <cell r="I4761">
            <v>53552.63</v>
          </cell>
        </row>
        <row r="4762">
          <cell r="C4762" t="str">
            <v>Homeowners</v>
          </cell>
          <cell r="E4762">
            <v>43792</v>
          </cell>
          <cell r="F4762">
            <v>43794</v>
          </cell>
          <cell r="G4762">
            <v>44017</v>
          </cell>
          <cell r="H4762">
            <v>12606.250496462237</v>
          </cell>
          <cell r="I4762">
            <v>29037.7</v>
          </cell>
        </row>
        <row r="4763">
          <cell r="C4763" t="str">
            <v>Homeowners</v>
          </cell>
          <cell r="E4763">
            <v>43774</v>
          </cell>
          <cell r="F4763">
            <v>43784</v>
          </cell>
          <cell r="G4763">
            <v>43973</v>
          </cell>
          <cell r="H4763">
            <v>3426.6614111239883</v>
          </cell>
          <cell r="I4763">
            <v>9225.2000000000007</v>
          </cell>
        </row>
        <row r="4764">
          <cell r="C4764" t="str">
            <v>Homeowners</v>
          </cell>
          <cell r="E4764">
            <v>43798</v>
          </cell>
          <cell r="F4764">
            <v>43909</v>
          </cell>
          <cell r="G4764" t="str">
            <v>NA</v>
          </cell>
          <cell r="H4764">
            <v>18236.756142071117</v>
          </cell>
          <cell r="I4764" t="str">
            <v>NA</v>
          </cell>
        </row>
        <row r="4765">
          <cell r="C4765" t="str">
            <v>Homeowners</v>
          </cell>
          <cell r="E4765">
            <v>43772</v>
          </cell>
          <cell r="F4765">
            <v>44036</v>
          </cell>
          <cell r="G4765" t="str">
            <v>NA</v>
          </cell>
          <cell r="H4765">
            <v>440.3298779884048</v>
          </cell>
          <cell r="I4765" t="str">
            <v>NA</v>
          </cell>
        </row>
        <row r="4766">
          <cell r="C4766" t="str">
            <v>Homeowners</v>
          </cell>
          <cell r="E4766">
            <v>43776</v>
          </cell>
          <cell r="F4766">
            <v>43819</v>
          </cell>
          <cell r="G4766">
            <v>44063</v>
          </cell>
          <cell r="H4766">
            <v>15424.640802842881</v>
          </cell>
          <cell r="I4766">
            <v>48908.01</v>
          </cell>
        </row>
        <row r="4767">
          <cell r="C4767" t="str">
            <v>Homeowners</v>
          </cell>
          <cell r="E4767">
            <v>43771</v>
          </cell>
          <cell r="F4767">
            <v>43772</v>
          </cell>
          <cell r="G4767">
            <v>44036</v>
          </cell>
          <cell r="H4767">
            <v>29274.816809657983</v>
          </cell>
          <cell r="I4767">
            <v>72894.44</v>
          </cell>
        </row>
        <row r="4768">
          <cell r="C4768" t="str">
            <v>Homeowners</v>
          </cell>
          <cell r="E4768">
            <v>43784</v>
          </cell>
          <cell r="F4768">
            <v>43852</v>
          </cell>
          <cell r="G4768">
            <v>44172</v>
          </cell>
          <cell r="H4768">
            <v>24747.176663953833</v>
          </cell>
          <cell r="I4768">
            <v>0</v>
          </cell>
        </row>
        <row r="4769">
          <cell r="C4769" t="str">
            <v>Homeowners</v>
          </cell>
          <cell r="E4769">
            <v>43789</v>
          </cell>
          <cell r="F4769">
            <v>44122</v>
          </cell>
          <cell r="G4769" t="str">
            <v>NA</v>
          </cell>
          <cell r="H4769">
            <v>9076.1747866688893</v>
          </cell>
          <cell r="I4769" t="str">
            <v>NA</v>
          </cell>
        </row>
        <row r="4770">
          <cell r="C4770" t="str">
            <v>Homeowners</v>
          </cell>
          <cell r="E4770">
            <v>43788</v>
          </cell>
          <cell r="F4770">
            <v>43816</v>
          </cell>
          <cell r="G4770" t="str">
            <v>NA</v>
          </cell>
          <cell r="H4770">
            <v>9110.743619524279</v>
          </cell>
          <cell r="I4770" t="str">
            <v>NA</v>
          </cell>
        </row>
        <row r="4771">
          <cell r="C4771" t="str">
            <v>Homeowners</v>
          </cell>
          <cell r="E4771">
            <v>43791</v>
          </cell>
          <cell r="F4771">
            <v>43956</v>
          </cell>
          <cell r="G4771">
            <v>43979</v>
          </cell>
          <cell r="H4771">
            <v>14347.432903555506</v>
          </cell>
          <cell r="I4771">
            <v>37026.32</v>
          </cell>
        </row>
        <row r="4772">
          <cell r="C4772" t="str">
            <v>Homeowners</v>
          </cell>
          <cell r="E4772">
            <v>43776</v>
          </cell>
          <cell r="F4772">
            <v>43891</v>
          </cell>
          <cell r="G4772">
            <v>44030</v>
          </cell>
          <cell r="H4772">
            <v>17019.759185440591</v>
          </cell>
          <cell r="I4772">
            <v>43679.33</v>
          </cell>
        </row>
        <row r="4773">
          <cell r="C4773" t="str">
            <v>Homeowners</v>
          </cell>
          <cell r="E4773">
            <v>43776</v>
          </cell>
          <cell r="F4773">
            <v>43805</v>
          </cell>
          <cell r="G4773" t="str">
            <v>NA</v>
          </cell>
          <cell r="H4773">
            <v>1478.5601741311493</v>
          </cell>
          <cell r="I4773" t="str">
            <v>NA</v>
          </cell>
        </row>
        <row r="4774">
          <cell r="C4774" t="str">
            <v>Homeowners</v>
          </cell>
          <cell r="E4774">
            <v>43783</v>
          </cell>
          <cell r="F4774">
            <v>43953</v>
          </cell>
          <cell r="G4774" t="str">
            <v>NA</v>
          </cell>
          <cell r="H4774">
            <v>35878.027795165151</v>
          </cell>
          <cell r="I4774" t="str">
            <v>NA</v>
          </cell>
        </row>
        <row r="4775">
          <cell r="C4775" t="str">
            <v>Homeowners</v>
          </cell>
          <cell r="E4775">
            <v>43796</v>
          </cell>
          <cell r="F4775">
            <v>43813</v>
          </cell>
          <cell r="G4775" t="str">
            <v>NA</v>
          </cell>
          <cell r="H4775">
            <v>36806.285349010774</v>
          </cell>
          <cell r="I4775" t="str">
            <v>NA</v>
          </cell>
        </row>
        <row r="4776">
          <cell r="C4776" t="str">
            <v>Homeowners</v>
          </cell>
          <cell r="E4776">
            <v>43795</v>
          </cell>
          <cell r="F4776">
            <v>43834</v>
          </cell>
          <cell r="G4776">
            <v>44057</v>
          </cell>
          <cell r="H4776">
            <v>58465.594721773545</v>
          </cell>
          <cell r="I4776">
            <v>155756.38</v>
          </cell>
        </row>
        <row r="4777">
          <cell r="C4777" t="str">
            <v>Homeowners</v>
          </cell>
          <cell r="E4777">
            <v>43804</v>
          </cell>
          <cell r="F4777">
            <v>43989</v>
          </cell>
          <cell r="G4777" t="str">
            <v>NA</v>
          </cell>
          <cell r="H4777">
            <v>7805.5869824546098</v>
          </cell>
          <cell r="I4777" t="str">
            <v>NA</v>
          </cell>
        </row>
        <row r="4778">
          <cell r="C4778" t="str">
            <v>Homeowners</v>
          </cell>
          <cell r="E4778">
            <v>43826</v>
          </cell>
          <cell r="F4778">
            <v>44011</v>
          </cell>
          <cell r="G4778" t="str">
            <v>NA</v>
          </cell>
          <cell r="H4778">
            <v>34792.471261892963</v>
          </cell>
          <cell r="I4778" t="str">
            <v>NA</v>
          </cell>
        </row>
        <row r="4779">
          <cell r="C4779" t="str">
            <v>Homeowners</v>
          </cell>
          <cell r="E4779">
            <v>43817</v>
          </cell>
          <cell r="F4779">
            <v>43884</v>
          </cell>
          <cell r="G4779" t="str">
            <v>NA</v>
          </cell>
          <cell r="H4779">
            <v>3808.0462227474277</v>
          </cell>
          <cell r="I4779" t="str">
            <v>NA</v>
          </cell>
        </row>
        <row r="4780">
          <cell r="C4780" t="str">
            <v>Homeowners</v>
          </cell>
          <cell r="E4780">
            <v>43813</v>
          </cell>
          <cell r="F4780">
            <v>43901</v>
          </cell>
          <cell r="G4780">
            <v>44050</v>
          </cell>
          <cell r="H4780">
            <v>4297.4361309677224</v>
          </cell>
          <cell r="I4780">
            <v>13152.86</v>
          </cell>
        </row>
        <row r="4781">
          <cell r="C4781" t="str">
            <v>Homeowners</v>
          </cell>
          <cell r="E4781">
            <v>43807</v>
          </cell>
          <cell r="F4781">
            <v>44046</v>
          </cell>
          <cell r="G4781">
            <v>44181</v>
          </cell>
          <cell r="H4781">
            <v>10891.211731130292</v>
          </cell>
          <cell r="I4781">
            <v>0</v>
          </cell>
        </row>
        <row r="4782">
          <cell r="C4782" t="str">
            <v>Homeowners</v>
          </cell>
          <cell r="E4782">
            <v>43814</v>
          </cell>
          <cell r="F4782">
            <v>43896</v>
          </cell>
          <cell r="G4782">
            <v>44047</v>
          </cell>
          <cell r="H4782">
            <v>99585.468147580905</v>
          </cell>
          <cell r="I4782">
            <v>274029.95</v>
          </cell>
        </row>
        <row r="4783">
          <cell r="C4783" t="str">
            <v>Homeowners</v>
          </cell>
          <cell r="E4783">
            <v>43808</v>
          </cell>
          <cell r="F4783">
            <v>43870</v>
          </cell>
          <cell r="G4783" t="str">
            <v>NA</v>
          </cell>
          <cell r="H4783">
            <v>12306.015820598199</v>
          </cell>
          <cell r="I4783" t="str">
            <v>NA</v>
          </cell>
        </row>
        <row r="4784">
          <cell r="C4784" t="str">
            <v>Homeowners</v>
          </cell>
          <cell r="E4784">
            <v>43819</v>
          </cell>
          <cell r="F4784">
            <v>43905</v>
          </cell>
          <cell r="G4784" t="str">
            <v>NA</v>
          </cell>
          <cell r="H4784">
            <v>8264.6558031936565</v>
          </cell>
          <cell r="I4784" t="str">
            <v>NA</v>
          </cell>
        </row>
        <row r="4785">
          <cell r="C4785" t="str">
            <v>Homeowners</v>
          </cell>
          <cell r="E4785">
            <v>43820</v>
          </cell>
          <cell r="F4785">
            <v>43828</v>
          </cell>
          <cell r="G4785" t="str">
            <v>NA</v>
          </cell>
          <cell r="H4785">
            <v>137.8331898737122</v>
          </cell>
          <cell r="I4785" t="str">
            <v>NA</v>
          </cell>
        </row>
        <row r="4786">
          <cell r="C4786" t="str">
            <v>Homeowners</v>
          </cell>
          <cell r="E4786">
            <v>43804</v>
          </cell>
          <cell r="F4786">
            <v>43985</v>
          </cell>
          <cell r="G4786" t="str">
            <v>NA</v>
          </cell>
          <cell r="H4786">
            <v>30513.23720511892</v>
          </cell>
          <cell r="I4786" t="str">
            <v>NA</v>
          </cell>
        </row>
        <row r="4787">
          <cell r="C4787" t="str">
            <v>Homeowners</v>
          </cell>
          <cell r="E4787">
            <v>43801</v>
          </cell>
          <cell r="F4787">
            <v>43992</v>
          </cell>
          <cell r="G4787" t="str">
            <v>NA</v>
          </cell>
          <cell r="H4787">
            <v>21608.718151715675</v>
          </cell>
          <cell r="I4787" t="str">
            <v>NA</v>
          </cell>
        </row>
        <row r="4788">
          <cell r="C4788" t="str">
            <v>Homeowners</v>
          </cell>
          <cell r="E4788">
            <v>43812</v>
          </cell>
          <cell r="F4788">
            <v>43963</v>
          </cell>
          <cell r="G4788">
            <v>43993</v>
          </cell>
          <cell r="H4788">
            <v>23597.810533987205</v>
          </cell>
          <cell r="I4788">
            <v>56790.66</v>
          </cell>
        </row>
        <row r="4789">
          <cell r="C4789" t="str">
            <v>Homeowners</v>
          </cell>
          <cell r="E4789">
            <v>43808</v>
          </cell>
          <cell r="F4789">
            <v>43956</v>
          </cell>
          <cell r="G4789" t="str">
            <v>NA</v>
          </cell>
          <cell r="H4789">
            <v>26387.440663047986</v>
          </cell>
          <cell r="I4789" t="str">
            <v>NA</v>
          </cell>
        </row>
        <row r="4790">
          <cell r="C4790" t="str">
            <v>Homeowners</v>
          </cell>
          <cell r="E4790">
            <v>43810</v>
          </cell>
          <cell r="F4790">
            <v>43841</v>
          </cell>
          <cell r="G4790">
            <v>44105</v>
          </cell>
          <cell r="H4790">
            <v>450.75101666932517</v>
          </cell>
          <cell r="I4790">
            <v>1182.4000000000001</v>
          </cell>
        </row>
        <row r="4791">
          <cell r="C4791" t="str">
            <v>Homeowners</v>
          </cell>
          <cell r="E4791">
            <v>43829</v>
          </cell>
          <cell r="F4791">
            <v>44165</v>
          </cell>
          <cell r="G4791" t="str">
            <v>NA</v>
          </cell>
          <cell r="H4791">
            <v>13551.573940456361</v>
          </cell>
          <cell r="I4791" t="str">
            <v>NA</v>
          </cell>
        </row>
        <row r="4792">
          <cell r="C4792" t="str">
            <v>Homeowners</v>
          </cell>
          <cell r="E4792">
            <v>43807</v>
          </cell>
          <cell r="F4792">
            <v>43883</v>
          </cell>
          <cell r="G4792">
            <v>43922</v>
          </cell>
          <cell r="H4792">
            <v>29164.35004843869</v>
          </cell>
          <cell r="I4792">
            <v>88880.79</v>
          </cell>
        </row>
        <row r="4793">
          <cell r="C4793" t="str">
            <v>Homeowners</v>
          </cell>
          <cell r="E4793">
            <v>43805</v>
          </cell>
          <cell r="F4793">
            <v>43894</v>
          </cell>
          <cell r="G4793" t="str">
            <v>NA</v>
          </cell>
          <cell r="H4793">
            <v>15508.888436728945</v>
          </cell>
          <cell r="I4793" t="str">
            <v>NA</v>
          </cell>
        </row>
        <row r="4794">
          <cell r="C4794" t="str">
            <v>Homeowners</v>
          </cell>
          <cell r="E4794">
            <v>43806</v>
          </cell>
          <cell r="F4794">
            <v>43988</v>
          </cell>
          <cell r="G4794">
            <v>43990</v>
          </cell>
          <cell r="H4794">
            <v>90005.399565808388</v>
          </cell>
          <cell r="I4794">
            <v>215046.3</v>
          </cell>
        </row>
        <row r="4795">
          <cell r="C4795" t="str">
            <v>Homeowners</v>
          </cell>
          <cell r="E4795">
            <v>43806</v>
          </cell>
          <cell r="F4795">
            <v>43978</v>
          </cell>
          <cell r="G4795" t="str">
            <v>NA</v>
          </cell>
          <cell r="H4795">
            <v>38283.630069750143</v>
          </cell>
          <cell r="I4795" t="str">
            <v>NA</v>
          </cell>
        </row>
        <row r="4796">
          <cell r="C4796" t="str">
            <v>Homeowners</v>
          </cell>
          <cell r="E4796">
            <v>43817</v>
          </cell>
          <cell r="F4796">
            <v>43848</v>
          </cell>
          <cell r="G4796">
            <v>44177</v>
          </cell>
          <cell r="H4796">
            <v>79355.714892619959</v>
          </cell>
          <cell r="I4796">
            <v>186080.32</v>
          </cell>
        </row>
        <row r="4797">
          <cell r="C4797" t="str">
            <v>Homeowners</v>
          </cell>
          <cell r="E4797">
            <v>43825</v>
          </cell>
          <cell r="F4797">
            <v>44041</v>
          </cell>
          <cell r="G4797">
            <v>44177</v>
          </cell>
          <cell r="H4797">
            <v>3328.9734051505247</v>
          </cell>
          <cell r="I4797">
            <v>8481.2800000000007</v>
          </cell>
        </row>
        <row r="4798">
          <cell r="C4798" t="str">
            <v>Homeowners</v>
          </cell>
          <cell r="E4798">
            <v>43806</v>
          </cell>
          <cell r="F4798">
            <v>43933</v>
          </cell>
          <cell r="G4798" t="str">
            <v>NA</v>
          </cell>
          <cell r="H4798">
            <v>16131.20311945725</v>
          </cell>
          <cell r="I4798" t="str">
            <v>NA</v>
          </cell>
        </row>
        <row r="4799">
          <cell r="C4799" t="str">
            <v>Homeowners</v>
          </cell>
          <cell r="E4799">
            <v>43803</v>
          </cell>
          <cell r="F4799">
            <v>43852</v>
          </cell>
          <cell r="G4799" t="str">
            <v>NA</v>
          </cell>
          <cell r="H4799">
            <v>34319.773786376318</v>
          </cell>
          <cell r="I4799" t="str">
            <v>NA</v>
          </cell>
        </row>
        <row r="4800">
          <cell r="C4800" t="str">
            <v>Homeowners</v>
          </cell>
          <cell r="E4800">
            <v>43828</v>
          </cell>
          <cell r="F4800">
            <v>43833</v>
          </cell>
          <cell r="G4800">
            <v>44000</v>
          </cell>
          <cell r="H4800">
            <v>1415.5462971312147</v>
          </cell>
          <cell r="I4800">
            <v>3661.71</v>
          </cell>
        </row>
        <row r="4801">
          <cell r="C4801" t="str">
            <v>Homeowners</v>
          </cell>
          <cell r="E4801">
            <v>43823</v>
          </cell>
          <cell r="F4801">
            <v>43994</v>
          </cell>
          <cell r="G4801">
            <v>44025</v>
          </cell>
          <cell r="H4801">
            <v>37650.656503793281</v>
          </cell>
          <cell r="I4801">
            <v>92819.38</v>
          </cell>
        </row>
        <row r="4802">
          <cell r="C4802" t="str">
            <v>Homeowners</v>
          </cell>
          <cell r="E4802">
            <v>43803</v>
          </cell>
          <cell r="F4802">
            <v>43897</v>
          </cell>
          <cell r="G4802" t="str">
            <v>NA</v>
          </cell>
          <cell r="H4802">
            <v>8411.1682406250638</v>
          </cell>
          <cell r="I4802" t="str">
            <v>NA</v>
          </cell>
        </row>
        <row r="4803">
          <cell r="C4803" t="str">
            <v>Homeowners</v>
          </cell>
          <cell r="E4803">
            <v>43806</v>
          </cell>
          <cell r="F4803">
            <v>44174</v>
          </cell>
          <cell r="G4803" t="str">
            <v>NA</v>
          </cell>
          <cell r="H4803">
            <v>10515.75067514771</v>
          </cell>
          <cell r="I4803" t="str">
            <v>NA</v>
          </cell>
        </row>
        <row r="4804">
          <cell r="C4804" t="str">
            <v>Homeowners</v>
          </cell>
          <cell r="E4804">
            <v>43806</v>
          </cell>
          <cell r="F4804">
            <v>43902</v>
          </cell>
          <cell r="G4804" t="str">
            <v>NA</v>
          </cell>
          <cell r="H4804">
            <v>48389.63464215619</v>
          </cell>
          <cell r="I4804" t="str">
            <v>NA</v>
          </cell>
        </row>
        <row r="4805">
          <cell r="C4805" t="str">
            <v>Homeowners</v>
          </cell>
          <cell r="E4805">
            <v>43816</v>
          </cell>
          <cell r="F4805">
            <v>43901</v>
          </cell>
          <cell r="G4805">
            <v>44104</v>
          </cell>
          <cell r="H4805">
            <v>43065.814788021402</v>
          </cell>
          <cell r="I4805">
            <v>108552.17</v>
          </cell>
        </row>
        <row r="4806">
          <cell r="C4806" t="str">
            <v>Homeowners</v>
          </cell>
          <cell r="E4806">
            <v>43801</v>
          </cell>
          <cell r="F4806">
            <v>43929</v>
          </cell>
          <cell r="G4806">
            <v>44085</v>
          </cell>
          <cell r="H4806">
            <v>33908.266321106406</v>
          </cell>
          <cell r="I4806">
            <v>88848.19</v>
          </cell>
        </row>
        <row r="4807">
          <cell r="C4807" t="str">
            <v>Homeowners</v>
          </cell>
          <cell r="E4807">
            <v>43816</v>
          </cell>
          <cell r="F4807">
            <v>43974</v>
          </cell>
          <cell r="G4807" t="str">
            <v>NA</v>
          </cell>
          <cell r="H4807">
            <v>27632.237160168432</v>
          </cell>
          <cell r="I4807" t="str">
            <v>NA</v>
          </cell>
        </row>
        <row r="4808">
          <cell r="C4808" t="str">
            <v>Homeowners</v>
          </cell>
          <cell r="E4808">
            <v>43819</v>
          </cell>
          <cell r="F4808">
            <v>44018</v>
          </cell>
          <cell r="G4808" t="str">
            <v>NA</v>
          </cell>
          <cell r="H4808">
            <v>66837.755765216978</v>
          </cell>
          <cell r="I4808" t="str">
            <v>NA</v>
          </cell>
        </row>
        <row r="4809">
          <cell r="C4809" t="str">
            <v>Homeowners</v>
          </cell>
          <cell r="E4809">
            <v>43828</v>
          </cell>
          <cell r="F4809">
            <v>43951</v>
          </cell>
          <cell r="G4809" t="str">
            <v>NA</v>
          </cell>
          <cell r="H4809">
            <v>14072.102297720308</v>
          </cell>
          <cell r="I4809" t="str">
            <v>NA</v>
          </cell>
        </row>
        <row r="4810">
          <cell r="C4810" t="str">
            <v>Homeowners</v>
          </cell>
          <cell r="E4810">
            <v>43823</v>
          </cell>
          <cell r="F4810">
            <v>43872</v>
          </cell>
          <cell r="G4810">
            <v>43909</v>
          </cell>
          <cell r="H4810">
            <v>33706.750404637496</v>
          </cell>
          <cell r="I4810">
            <v>78483.81</v>
          </cell>
        </row>
        <row r="4811">
          <cell r="C4811" t="str">
            <v>Homeowners</v>
          </cell>
          <cell r="E4811">
            <v>43811</v>
          </cell>
          <cell r="F4811">
            <v>44091</v>
          </cell>
          <cell r="G4811" t="str">
            <v>NA</v>
          </cell>
          <cell r="H4811">
            <v>13090.729125894233</v>
          </cell>
          <cell r="I4811" t="str">
            <v>NA</v>
          </cell>
        </row>
        <row r="4812">
          <cell r="C4812" t="str">
            <v>Homeowners</v>
          </cell>
          <cell r="E4812">
            <v>43825</v>
          </cell>
          <cell r="F4812">
            <v>43914</v>
          </cell>
          <cell r="G4812">
            <v>44116</v>
          </cell>
          <cell r="H4812">
            <v>52887.68120309963</v>
          </cell>
          <cell r="I4812">
            <v>123596.46</v>
          </cell>
        </row>
        <row r="4813">
          <cell r="C4813" t="str">
            <v>Homeowners</v>
          </cell>
          <cell r="E4813">
            <v>43815</v>
          </cell>
          <cell r="F4813">
            <v>43978</v>
          </cell>
          <cell r="G4813">
            <v>44193</v>
          </cell>
          <cell r="H4813">
            <v>1067.2672839624765</v>
          </cell>
          <cell r="I4813">
            <v>2640.88</v>
          </cell>
        </row>
        <row r="4814">
          <cell r="C4814" t="str">
            <v>Homeowners</v>
          </cell>
          <cell r="E4814">
            <v>43818</v>
          </cell>
          <cell r="F4814">
            <v>44079</v>
          </cell>
          <cell r="G4814">
            <v>44092</v>
          </cell>
          <cell r="H4814">
            <v>15738.617463805973</v>
          </cell>
          <cell r="I4814">
            <v>41742.46</v>
          </cell>
        </row>
        <row r="4815">
          <cell r="C4815" t="str">
            <v>Homeowners</v>
          </cell>
          <cell r="E4815">
            <v>43822</v>
          </cell>
          <cell r="F4815">
            <v>44129</v>
          </cell>
          <cell r="G4815" t="str">
            <v>NA</v>
          </cell>
          <cell r="H4815">
            <v>8097.3660088627403</v>
          </cell>
          <cell r="I4815" t="str">
            <v>NA</v>
          </cell>
        </row>
        <row r="4816">
          <cell r="C4816" t="str">
            <v>Homeowners</v>
          </cell>
          <cell r="E4816">
            <v>43826</v>
          </cell>
          <cell r="F4816">
            <v>43930</v>
          </cell>
          <cell r="G4816">
            <v>44063</v>
          </cell>
          <cell r="H4816">
            <v>102967.05171047362</v>
          </cell>
          <cell r="I4816">
            <v>274830.55</v>
          </cell>
        </row>
        <row r="4817">
          <cell r="C4817" t="str">
            <v>Homeowners</v>
          </cell>
          <cell r="E4817">
            <v>43829</v>
          </cell>
          <cell r="F4817">
            <v>43889</v>
          </cell>
          <cell r="G4817" t="str">
            <v>NA</v>
          </cell>
          <cell r="H4817">
            <v>20838.360063427441</v>
          </cell>
          <cell r="I4817" t="str">
            <v>NA</v>
          </cell>
        </row>
        <row r="4818">
          <cell r="C4818" t="str">
            <v>Homeowners</v>
          </cell>
          <cell r="E4818">
            <v>43813</v>
          </cell>
          <cell r="F4818">
            <v>44031</v>
          </cell>
          <cell r="G4818" t="str">
            <v>NA</v>
          </cell>
          <cell r="H4818">
            <v>19264.751963107377</v>
          </cell>
          <cell r="I4818" t="str">
            <v>NA</v>
          </cell>
        </row>
        <row r="4819">
          <cell r="C4819" t="str">
            <v>Homeowners</v>
          </cell>
          <cell r="E4819">
            <v>43818</v>
          </cell>
          <cell r="F4819">
            <v>44090</v>
          </cell>
          <cell r="G4819" t="str">
            <v>NA</v>
          </cell>
          <cell r="H4819">
            <v>13073.313443948213</v>
          </cell>
          <cell r="I4819" t="str">
            <v>NA</v>
          </cell>
        </row>
        <row r="4820">
          <cell r="C4820" t="str">
            <v>Homeowners</v>
          </cell>
          <cell r="E4820">
            <v>43826</v>
          </cell>
          <cell r="F4820">
            <v>43826</v>
          </cell>
          <cell r="G4820" t="str">
            <v>NA</v>
          </cell>
          <cell r="H4820">
            <v>18608.480380120203</v>
          </cell>
          <cell r="I4820" t="str">
            <v>NA</v>
          </cell>
        </row>
        <row r="4821">
          <cell r="C4821" t="str">
            <v>Homeowners</v>
          </cell>
          <cell r="E4821">
            <v>43851</v>
          </cell>
          <cell r="F4821">
            <v>44008</v>
          </cell>
          <cell r="G4821" t="str">
            <v>NA</v>
          </cell>
          <cell r="H4821">
            <v>23655.197330866686</v>
          </cell>
          <cell r="I4821" t="str">
            <v>NA</v>
          </cell>
        </row>
        <row r="4822">
          <cell r="C4822" t="str">
            <v>Homeowners</v>
          </cell>
          <cell r="E4822">
            <v>43837</v>
          </cell>
          <cell r="F4822">
            <v>43907</v>
          </cell>
          <cell r="G4822">
            <v>43944</v>
          </cell>
          <cell r="H4822">
            <v>18089.765842992401</v>
          </cell>
          <cell r="I4822">
            <v>36179.53</v>
          </cell>
        </row>
        <row r="4823">
          <cell r="C4823" t="str">
            <v>Homeowners</v>
          </cell>
          <cell r="E4823">
            <v>43849</v>
          </cell>
          <cell r="F4823">
            <v>44010</v>
          </cell>
          <cell r="G4823" t="str">
            <v>NA</v>
          </cell>
          <cell r="H4823">
            <v>22866.49746573954</v>
          </cell>
          <cell r="I4823" t="str">
            <v>NA</v>
          </cell>
        </row>
        <row r="4824">
          <cell r="C4824" t="str">
            <v>Homeowners</v>
          </cell>
          <cell r="E4824">
            <v>43851</v>
          </cell>
          <cell r="F4824">
            <v>43873</v>
          </cell>
          <cell r="G4824">
            <v>44073</v>
          </cell>
          <cell r="H4824">
            <v>23830.9398206357</v>
          </cell>
          <cell r="I4824">
            <v>47661.88</v>
          </cell>
        </row>
        <row r="4825">
          <cell r="C4825" t="str">
            <v>Homeowners</v>
          </cell>
          <cell r="E4825">
            <v>43847</v>
          </cell>
          <cell r="F4825">
            <v>44078</v>
          </cell>
          <cell r="G4825">
            <v>44087</v>
          </cell>
          <cell r="H4825">
            <v>95636.169277178502</v>
          </cell>
          <cell r="I4825">
            <v>191272.34</v>
          </cell>
        </row>
        <row r="4826">
          <cell r="C4826" t="str">
            <v>Homeowners</v>
          </cell>
          <cell r="E4826">
            <v>43854</v>
          </cell>
          <cell r="F4826">
            <v>43929</v>
          </cell>
          <cell r="G4826">
            <v>44015</v>
          </cell>
          <cell r="H4826">
            <v>42666.971533120151</v>
          </cell>
          <cell r="I4826">
            <v>85333.94</v>
          </cell>
        </row>
        <row r="4827">
          <cell r="C4827" t="str">
            <v>Homeowners</v>
          </cell>
          <cell r="E4827">
            <v>43835</v>
          </cell>
          <cell r="F4827">
            <v>44123</v>
          </cell>
          <cell r="G4827" t="str">
            <v>NA</v>
          </cell>
          <cell r="H4827">
            <v>15958.677888671149</v>
          </cell>
          <cell r="I4827" t="str">
            <v>NA</v>
          </cell>
        </row>
        <row r="4828">
          <cell r="C4828" t="str">
            <v>Homeowners</v>
          </cell>
          <cell r="E4828">
            <v>43847</v>
          </cell>
          <cell r="F4828">
            <v>43986</v>
          </cell>
          <cell r="G4828">
            <v>44056</v>
          </cell>
          <cell r="H4828">
            <v>25870.942772264749</v>
          </cell>
          <cell r="I4828">
            <v>51741.89</v>
          </cell>
        </row>
        <row r="4829">
          <cell r="C4829" t="str">
            <v>Homeowners</v>
          </cell>
          <cell r="E4829">
            <v>43858</v>
          </cell>
          <cell r="F4829">
            <v>43967</v>
          </cell>
          <cell r="G4829">
            <v>44167</v>
          </cell>
          <cell r="H4829">
            <v>1889.977634751405</v>
          </cell>
          <cell r="I4829">
            <v>3779.96</v>
          </cell>
        </row>
        <row r="4830">
          <cell r="C4830" t="str">
            <v>Homeowners</v>
          </cell>
          <cell r="E4830">
            <v>43836</v>
          </cell>
          <cell r="F4830">
            <v>43945</v>
          </cell>
          <cell r="G4830" t="str">
            <v>NA</v>
          </cell>
          <cell r="H4830">
            <v>598.36065799179971</v>
          </cell>
          <cell r="I4830" t="str">
            <v>NA</v>
          </cell>
        </row>
        <row r="4831">
          <cell r="C4831" t="str">
            <v>Homeowners</v>
          </cell>
          <cell r="E4831">
            <v>43856</v>
          </cell>
          <cell r="F4831">
            <v>43977</v>
          </cell>
          <cell r="G4831">
            <v>44088</v>
          </cell>
          <cell r="H4831">
            <v>56243.276165803501</v>
          </cell>
          <cell r="I4831">
            <v>112486.55</v>
          </cell>
        </row>
        <row r="4832">
          <cell r="C4832" t="str">
            <v>Homeowners</v>
          </cell>
          <cell r="E4832">
            <v>43854</v>
          </cell>
          <cell r="F4832">
            <v>43935</v>
          </cell>
          <cell r="G4832">
            <v>44151</v>
          </cell>
          <cell r="H4832">
            <v>45566.820543437352</v>
          </cell>
          <cell r="I4832">
            <v>91133.64</v>
          </cell>
        </row>
        <row r="4833">
          <cell r="C4833" t="str">
            <v>Homeowners</v>
          </cell>
          <cell r="E4833">
            <v>43836</v>
          </cell>
          <cell r="F4833">
            <v>43856</v>
          </cell>
          <cell r="G4833">
            <v>43910</v>
          </cell>
          <cell r="H4833">
            <v>14256.3841188195</v>
          </cell>
          <cell r="I4833">
            <v>28512.77</v>
          </cell>
        </row>
        <row r="4834">
          <cell r="C4834" t="str">
            <v>Homeowners</v>
          </cell>
          <cell r="E4834">
            <v>43846</v>
          </cell>
          <cell r="F4834">
            <v>44126</v>
          </cell>
          <cell r="G4834" t="str">
            <v>NA</v>
          </cell>
          <cell r="H4834">
            <v>35461.107473163102</v>
          </cell>
          <cell r="I4834" t="str">
            <v>NA</v>
          </cell>
        </row>
        <row r="4835">
          <cell r="C4835" t="str">
            <v>Homeowners</v>
          </cell>
          <cell r="E4835">
            <v>43853</v>
          </cell>
          <cell r="F4835">
            <v>44183</v>
          </cell>
          <cell r="G4835" t="str">
            <v>NA</v>
          </cell>
          <cell r="H4835">
            <v>43109.729310364346</v>
          </cell>
          <cell r="I4835" t="str">
            <v>NA</v>
          </cell>
        </row>
        <row r="4836">
          <cell r="C4836" t="str">
            <v>Homeowners</v>
          </cell>
          <cell r="E4836">
            <v>43836</v>
          </cell>
          <cell r="F4836">
            <v>43994</v>
          </cell>
          <cell r="G4836">
            <v>44155</v>
          </cell>
          <cell r="H4836">
            <v>52283.940347356001</v>
          </cell>
          <cell r="I4836">
            <v>104567.88</v>
          </cell>
        </row>
        <row r="4837">
          <cell r="C4837" t="str">
            <v>Homeowners</v>
          </cell>
          <cell r="E4837">
            <v>43840</v>
          </cell>
          <cell r="F4837">
            <v>43936</v>
          </cell>
          <cell r="G4837">
            <v>44092</v>
          </cell>
          <cell r="H4837">
            <v>42054.926206937453</v>
          </cell>
          <cell r="I4837">
            <v>84109.85</v>
          </cell>
        </row>
        <row r="4838">
          <cell r="C4838" t="str">
            <v>Homeowners</v>
          </cell>
          <cell r="E4838">
            <v>43846</v>
          </cell>
          <cell r="F4838">
            <v>44002</v>
          </cell>
          <cell r="G4838" t="str">
            <v>NA</v>
          </cell>
          <cell r="H4838">
            <v>72476.917124228596</v>
          </cell>
          <cell r="I4838" t="str">
            <v>NA</v>
          </cell>
        </row>
        <row r="4839">
          <cell r="C4839" t="str">
            <v>Homeowners</v>
          </cell>
          <cell r="E4839">
            <v>43840</v>
          </cell>
          <cell r="F4839">
            <v>43873</v>
          </cell>
          <cell r="G4839" t="str">
            <v>NA</v>
          </cell>
          <cell r="H4839">
            <v>6614.8781431807683</v>
          </cell>
          <cell r="I4839" t="str">
            <v>NA</v>
          </cell>
        </row>
        <row r="4840">
          <cell r="C4840" t="str">
            <v>Homeowners</v>
          </cell>
          <cell r="E4840">
            <v>43853</v>
          </cell>
          <cell r="F4840">
            <v>43859</v>
          </cell>
          <cell r="G4840">
            <v>43932</v>
          </cell>
          <cell r="H4840">
            <v>17176.65207497375</v>
          </cell>
          <cell r="I4840">
            <v>34353.300000000003</v>
          </cell>
        </row>
        <row r="4841">
          <cell r="C4841" t="str">
            <v>Homeowners</v>
          </cell>
          <cell r="E4841">
            <v>43837</v>
          </cell>
          <cell r="F4841">
            <v>44003</v>
          </cell>
          <cell r="G4841" t="str">
            <v>NA</v>
          </cell>
          <cell r="H4841">
            <v>37927.607341678682</v>
          </cell>
          <cell r="I4841" t="str">
            <v>NA</v>
          </cell>
        </row>
        <row r="4842">
          <cell r="C4842" t="str">
            <v>Homeowners</v>
          </cell>
          <cell r="E4842">
            <v>43845</v>
          </cell>
          <cell r="F4842">
            <v>44100</v>
          </cell>
          <cell r="G4842" t="str">
            <v>NA</v>
          </cell>
          <cell r="H4842">
            <v>112272.99695571509</v>
          </cell>
          <cell r="I4842" t="str">
            <v>NA</v>
          </cell>
        </row>
        <row r="4843">
          <cell r="C4843" t="str">
            <v>Homeowners</v>
          </cell>
          <cell r="E4843">
            <v>43861</v>
          </cell>
          <cell r="F4843">
            <v>44142</v>
          </cell>
          <cell r="G4843">
            <v>44166</v>
          </cell>
          <cell r="H4843">
            <v>138634.32193611251</v>
          </cell>
          <cell r="I4843">
            <v>277268.64</v>
          </cell>
        </row>
        <row r="4844">
          <cell r="C4844" t="str">
            <v>Homeowners</v>
          </cell>
          <cell r="E4844">
            <v>43852</v>
          </cell>
          <cell r="F4844">
            <v>43928</v>
          </cell>
          <cell r="G4844">
            <v>44147</v>
          </cell>
          <cell r="H4844">
            <v>1661.4467050712251</v>
          </cell>
          <cell r="I4844">
            <v>3322.89</v>
          </cell>
        </row>
        <row r="4845">
          <cell r="C4845" t="str">
            <v>Homeowners</v>
          </cell>
          <cell r="E4845">
            <v>43850</v>
          </cell>
          <cell r="F4845">
            <v>43939</v>
          </cell>
          <cell r="G4845" t="str">
            <v>NA</v>
          </cell>
          <cell r="H4845">
            <v>102126.74833069026</v>
          </cell>
          <cell r="I4845" t="str">
            <v>NA</v>
          </cell>
        </row>
        <row r="4846">
          <cell r="C4846" t="str">
            <v>Homeowners</v>
          </cell>
          <cell r="E4846">
            <v>43854</v>
          </cell>
          <cell r="F4846">
            <v>43913</v>
          </cell>
          <cell r="G4846">
            <v>43987</v>
          </cell>
          <cell r="H4846">
            <v>76687.914228581503</v>
          </cell>
          <cell r="I4846">
            <v>153375.82999999999</v>
          </cell>
        </row>
        <row r="4847">
          <cell r="C4847" t="str">
            <v>Homeowners</v>
          </cell>
          <cell r="E4847">
            <v>43858</v>
          </cell>
          <cell r="F4847">
            <v>43984</v>
          </cell>
          <cell r="G4847" t="str">
            <v>NA</v>
          </cell>
          <cell r="H4847">
            <v>35578.925575823487</v>
          </cell>
          <cell r="I4847" t="str">
            <v>NA</v>
          </cell>
        </row>
        <row r="4848">
          <cell r="C4848" t="str">
            <v>Homeowners</v>
          </cell>
          <cell r="E4848">
            <v>43837</v>
          </cell>
          <cell r="F4848">
            <v>44036</v>
          </cell>
          <cell r="G4848" t="str">
            <v>NA</v>
          </cell>
          <cell r="H4848">
            <v>25840.166092069714</v>
          </cell>
          <cell r="I4848" t="str">
            <v>NA</v>
          </cell>
        </row>
        <row r="4849">
          <cell r="C4849" t="str">
            <v>Homeowners</v>
          </cell>
          <cell r="E4849">
            <v>43836</v>
          </cell>
          <cell r="F4849">
            <v>44095</v>
          </cell>
          <cell r="G4849">
            <v>44130</v>
          </cell>
          <cell r="H4849">
            <v>4032.6658865477498</v>
          </cell>
          <cell r="I4849">
            <v>8065.33</v>
          </cell>
        </row>
        <row r="4850">
          <cell r="C4850" t="str">
            <v>Homeowners</v>
          </cell>
          <cell r="E4850">
            <v>43843</v>
          </cell>
          <cell r="F4850">
            <v>43865</v>
          </cell>
          <cell r="G4850">
            <v>44082</v>
          </cell>
          <cell r="H4850">
            <v>13975.989960180001</v>
          </cell>
          <cell r="I4850">
            <v>27951.98</v>
          </cell>
        </row>
        <row r="4851">
          <cell r="C4851" t="str">
            <v>Homeowners</v>
          </cell>
          <cell r="E4851">
            <v>43859</v>
          </cell>
          <cell r="F4851">
            <v>44011</v>
          </cell>
          <cell r="G4851" t="str">
            <v>NA</v>
          </cell>
          <cell r="H4851">
            <v>109703.31360483714</v>
          </cell>
          <cell r="I4851" t="str">
            <v>NA</v>
          </cell>
        </row>
        <row r="4852">
          <cell r="C4852" t="str">
            <v>Homeowners</v>
          </cell>
          <cell r="E4852">
            <v>43834</v>
          </cell>
          <cell r="F4852">
            <v>44052</v>
          </cell>
          <cell r="G4852" t="str">
            <v>NA</v>
          </cell>
          <cell r="H4852">
            <v>54997.57490341572</v>
          </cell>
          <cell r="I4852" t="str">
            <v>NA</v>
          </cell>
        </row>
        <row r="4853">
          <cell r="C4853" t="str">
            <v>Homeowners</v>
          </cell>
          <cell r="E4853">
            <v>43836</v>
          </cell>
          <cell r="F4853">
            <v>44016</v>
          </cell>
          <cell r="G4853" t="str">
            <v>NA</v>
          </cell>
          <cell r="H4853">
            <v>11523.644054716498</v>
          </cell>
          <cell r="I4853" t="str">
            <v>NA</v>
          </cell>
        </row>
        <row r="4854">
          <cell r="C4854" t="str">
            <v>Homeowners</v>
          </cell>
          <cell r="E4854">
            <v>43837</v>
          </cell>
          <cell r="F4854">
            <v>43907</v>
          </cell>
          <cell r="G4854">
            <v>43908</v>
          </cell>
          <cell r="H4854">
            <v>26750.019744626548</v>
          </cell>
          <cell r="I4854">
            <v>53500.04</v>
          </cell>
        </row>
        <row r="4855">
          <cell r="C4855" t="str">
            <v>Homeowners</v>
          </cell>
          <cell r="E4855">
            <v>43852</v>
          </cell>
          <cell r="F4855">
            <v>44087</v>
          </cell>
          <cell r="G4855">
            <v>44181</v>
          </cell>
          <cell r="H4855">
            <v>32412.891540728298</v>
          </cell>
          <cell r="I4855">
            <v>64825.78</v>
          </cell>
        </row>
        <row r="4856">
          <cell r="C4856" t="str">
            <v>Homeowners</v>
          </cell>
          <cell r="E4856">
            <v>43859</v>
          </cell>
          <cell r="F4856">
            <v>43862</v>
          </cell>
          <cell r="G4856" t="str">
            <v>NA</v>
          </cell>
          <cell r="H4856">
            <v>22830.081346707884</v>
          </cell>
          <cell r="I4856" t="str">
            <v>NA</v>
          </cell>
        </row>
        <row r="4857">
          <cell r="C4857" t="str">
            <v>Homeowners</v>
          </cell>
          <cell r="E4857">
            <v>43853</v>
          </cell>
          <cell r="F4857">
            <v>43885</v>
          </cell>
          <cell r="G4857" t="str">
            <v>NA</v>
          </cell>
          <cell r="H4857">
            <v>32878.084265649202</v>
          </cell>
          <cell r="I4857" t="str">
            <v>NA</v>
          </cell>
        </row>
        <row r="4858">
          <cell r="C4858" t="str">
            <v>Homeowners</v>
          </cell>
          <cell r="E4858">
            <v>43852</v>
          </cell>
          <cell r="F4858">
            <v>43979</v>
          </cell>
          <cell r="G4858" t="str">
            <v>NA</v>
          </cell>
          <cell r="H4858">
            <v>134204.62088122213</v>
          </cell>
          <cell r="I4858" t="str">
            <v>NA</v>
          </cell>
        </row>
        <row r="4859">
          <cell r="C4859" t="str">
            <v>Homeowners</v>
          </cell>
          <cell r="E4859">
            <v>43839</v>
          </cell>
          <cell r="F4859">
            <v>43891</v>
          </cell>
          <cell r="G4859" t="str">
            <v>NA</v>
          </cell>
          <cell r="H4859">
            <v>46957.41578669368</v>
          </cell>
          <cell r="I4859" t="str">
            <v>NA</v>
          </cell>
        </row>
        <row r="4860">
          <cell r="C4860" t="str">
            <v>Homeowners</v>
          </cell>
          <cell r="E4860">
            <v>43836</v>
          </cell>
          <cell r="F4860">
            <v>43893</v>
          </cell>
          <cell r="G4860">
            <v>43958</v>
          </cell>
          <cell r="H4860">
            <v>11265.967392656101</v>
          </cell>
          <cell r="I4860">
            <v>22531.93</v>
          </cell>
        </row>
        <row r="4861">
          <cell r="C4861" t="str">
            <v>Homeowners</v>
          </cell>
          <cell r="E4861">
            <v>43859</v>
          </cell>
          <cell r="F4861">
            <v>43889</v>
          </cell>
          <cell r="G4861">
            <v>43998</v>
          </cell>
          <cell r="H4861">
            <v>201635.50446918001</v>
          </cell>
          <cell r="I4861">
            <v>403271.01</v>
          </cell>
        </row>
        <row r="4862">
          <cell r="C4862" t="str">
            <v>Homeowners</v>
          </cell>
          <cell r="E4862">
            <v>43842</v>
          </cell>
          <cell r="F4862">
            <v>43954</v>
          </cell>
          <cell r="G4862">
            <v>44144</v>
          </cell>
          <cell r="H4862">
            <v>33697.578004572853</v>
          </cell>
          <cell r="I4862">
            <v>67395.16</v>
          </cell>
        </row>
        <row r="4863">
          <cell r="C4863" t="str">
            <v>Homeowners</v>
          </cell>
          <cell r="E4863">
            <v>43837</v>
          </cell>
          <cell r="F4863">
            <v>44075</v>
          </cell>
          <cell r="G4863" t="str">
            <v>NA</v>
          </cell>
          <cell r="H4863">
            <v>10600.112826897999</v>
          </cell>
          <cell r="I4863" t="str">
            <v>NA</v>
          </cell>
        </row>
        <row r="4864">
          <cell r="C4864" t="str">
            <v>Homeowners</v>
          </cell>
          <cell r="E4864">
            <v>43861</v>
          </cell>
          <cell r="F4864">
            <v>44066</v>
          </cell>
          <cell r="G4864">
            <v>44157</v>
          </cell>
          <cell r="H4864">
            <v>105715.96297301049</v>
          </cell>
          <cell r="I4864">
            <v>211431.93</v>
          </cell>
        </row>
        <row r="4865">
          <cell r="C4865" t="str">
            <v>Homeowners</v>
          </cell>
          <cell r="E4865">
            <v>43841</v>
          </cell>
          <cell r="F4865">
            <v>44103</v>
          </cell>
          <cell r="G4865" t="str">
            <v>NA</v>
          </cell>
          <cell r="H4865">
            <v>50118.716287177078</v>
          </cell>
          <cell r="I4865" t="str">
            <v>NA</v>
          </cell>
        </row>
        <row r="4866">
          <cell r="C4866" t="str">
            <v>Homeowners</v>
          </cell>
          <cell r="E4866">
            <v>43841</v>
          </cell>
          <cell r="F4866">
            <v>43967</v>
          </cell>
          <cell r="G4866" t="str">
            <v>NA</v>
          </cell>
          <cell r="H4866">
            <v>104681.48306763524</v>
          </cell>
          <cell r="I4866" t="str">
            <v>NA</v>
          </cell>
        </row>
        <row r="4867">
          <cell r="C4867" t="str">
            <v>Homeowners</v>
          </cell>
          <cell r="E4867">
            <v>43836</v>
          </cell>
          <cell r="F4867">
            <v>44055</v>
          </cell>
          <cell r="G4867" t="str">
            <v>NA</v>
          </cell>
          <cell r="H4867">
            <v>9383.0703338518815</v>
          </cell>
          <cell r="I4867" t="str">
            <v>NA</v>
          </cell>
        </row>
        <row r="4868">
          <cell r="C4868" t="str">
            <v>Homeowners</v>
          </cell>
          <cell r="E4868">
            <v>43847</v>
          </cell>
          <cell r="F4868">
            <v>43867</v>
          </cell>
          <cell r="G4868">
            <v>44139</v>
          </cell>
          <cell r="H4868">
            <v>12617.808304130949</v>
          </cell>
          <cell r="I4868">
            <v>25235.62</v>
          </cell>
        </row>
        <row r="4869">
          <cell r="C4869" t="str">
            <v>Homeowners</v>
          </cell>
          <cell r="E4869">
            <v>43838</v>
          </cell>
          <cell r="F4869">
            <v>44165</v>
          </cell>
          <cell r="G4869" t="str">
            <v>NA</v>
          </cell>
          <cell r="H4869">
            <v>92217.628313025329</v>
          </cell>
          <cell r="I4869" t="str">
            <v>NA</v>
          </cell>
        </row>
        <row r="4870">
          <cell r="C4870" t="str">
            <v>Homeowners</v>
          </cell>
          <cell r="E4870">
            <v>43851</v>
          </cell>
          <cell r="F4870">
            <v>43985</v>
          </cell>
          <cell r="G4870">
            <v>44153</v>
          </cell>
          <cell r="H4870">
            <v>263664.48693438701</v>
          </cell>
          <cell r="I4870">
            <v>527328.97</v>
          </cell>
        </row>
        <row r="4871">
          <cell r="C4871" t="str">
            <v>Homeowners</v>
          </cell>
          <cell r="E4871">
            <v>43847</v>
          </cell>
          <cell r="F4871">
            <v>43901</v>
          </cell>
          <cell r="G4871" t="str">
            <v>NA</v>
          </cell>
          <cell r="H4871">
            <v>43973.684305255323</v>
          </cell>
          <cell r="I4871" t="str">
            <v>NA</v>
          </cell>
        </row>
        <row r="4872">
          <cell r="C4872" t="str">
            <v>Homeowners</v>
          </cell>
          <cell r="E4872">
            <v>43874</v>
          </cell>
          <cell r="F4872">
            <v>44038</v>
          </cell>
          <cell r="G4872" t="str">
            <v>NA</v>
          </cell>
          <cell r="H4872">
            <v>13608.141950507172</v>
          </cell>
          <cell r="I4872" t="str">
            <v>NA</v>
          </cell>
        </row>
        <row r="4873">
          <cell r="C4873" t="str">
            <v>Homeowners</v>
          </cell>
          <cell r="E4873">
            <v>43873</v>
          </cell>
          <cell r="F4873">
            <v>43989</v>
          </cell>
          <cell r="G4873" t="str">
            <v>NA</v>
          </cell>
          <cell r="H4873">
            <v>41439.565428124493</v>
          </cell>
          <cell r="I4873" t="str">
            <v>NA</v>
          </cell>
        </row>
        <row r="4874">
          <cell r="C4874" t="str">
            <v>Homeowners</v>
          </cell>
          <cell r="E4874">
            <v>43880</v>
          </cell>
          <cell r="F4874">
            <v>44024</v>
          </cell>
          <cell r="G4874">
            <v>44124</v>
          </cell>
          <cell r="H4874">
            <v>27302.112932494649</v>
          </cell>
          <cell r="I4874">
            <v>54604.23</v>
          </cell>
        </row>
        <row r="4875">
          <cell r="C4875" t="str">
            <v>Homeowners</v>
          </cell>
          <cell r="E4875">
            <v>43870</v>
          </cell>
          <cell r="F4875">
            <v>44117</v>
          </cell>
          <cell r="G4875" t="str">
            <v>NA</v>
          </cell>
          <cell r="H4875">
            <v>150430.98884858855</v>
          </cell>
          <cell r="I4875" t="str">
            <v>NA</v>
          </cell>
        </row>
        <row r="4876">
          <cell r="C4876" t="str">
            <v>Homeowners</v>
          </cell>
          <cell r="E4876">
            <v>43864</v>
          </cell>
          <cell r="F4876">
            <v>43943</v>
          </cell>
          <cell r="G4876" t="str">
            <v>NA</v>
          </cell>
          <cell r="H4876">
            <v>26853.93518217521</v>
          </cell>
          <cell r="I4876" t="str">
            <v>NA</v>
          </cell>
        </row>
        <row r="4877">
          <cell r="C4877" t="str">
            <v>Homeowners</v>
          </cell>
          <cell r="E4877">
            <v>43885</v>
          </cell>
          <cell r="F4877">
            <v>44100</v>
          </cell>
          <cell r="G4877" t="str">
            <v>NA</v>
          </cell>
          <cell r="H4877">
            <v>34589.782823776957</v>
          </cell>
          <cell r="I4877" t="str">
            <v>NA</v>
          </cell>
        </row>
        <row r="4878">
          <cell r="C4878" t="str">
            <v>Homeowners</v>
          </cell>
          <cell r="E4878">
            <v>43866</v>
          </cell>
          <cell r="F4878">
            <v>43953</v>
          </cell>
          <cell r="G4878">
            <v>43989</v>
          </cell>
          <cell r="H4878">
            <v>6240.0207534238498</v>
          </cell>
          <cell r="I4878">
            <v>12480.04</v>
          </cell>
        </row>
        <row r="4879">
          <cell r="C4879" t="str">
            <v>Homeowners</v>
          </cell>
          <cell r="E4879">
            <v>43886</v>
          </cell>
          <cell r="F4879">
            <v>43976</v>
          </cell>
          <cell r="G4879">
            <v>44106</v>
          </cell>
          <cell r="H4879">
            <v>9360.6421963249995</v>
          </cell>
          <cell r="I4879">
            <v>18721.28</v>
          </cell>
        </row>
        <row r="4880">
          <cell r="C4880" t="str">
            <v>Homeowners</v>
          </cell>
          <cell r="E4880">
            <v>43885</v>
          </cell>
          <cell r="F4880">
            <v>43938</v>
          </cell>
          <cell r="G4880">
            <v>44079</v>
          </cell>
          <cell r="H4880">
            <v>44157.578626186099</v>
          </cell>
          <cell r="I4880">
            <v>88315.16</v>
          </cell>
        </row>
        <row r="4881">
          <cell r="C4881" t="str">
            <v>Homeowners</v>
          </cell>
          <cell r="E4881">
            <v>43876</v>
          </cell>
          <cell r="F4881">
            <v>43905</v>
          </cell>
          <cell r="G4881">
            <v>44133</v>
          </cell>
          <cell r="H4881">
            <v>229.91844729084099</v>
          </cell>
          <cell r="I4881">
            <v>459.84</v>
          </cell>
        </row>
        <row r="4882">
          <cell r="C4882" t="str">
            <v>Homeowners</v>
          </cell>
          <cell r="E4882">
            <v>43880</v>
          </cell>
          <cell r="F4882">
            <v>43987</v>
          </cell>
          <cell r="G4882">
            <v>44133</v>
          </cell>
          <cell r="H4882">
            <v>47306.319240571851</v>
          </cell>
          <cell r="I4882">
            <v>94612.64</v>
          </cell>
        </row>
        <row r="4883">
          <cell r="C4883" t="str">
            <v>Homeowners</v>
          </cell>
          <cell r="E4883">
            <v>43884</v>
          </cell>
          <cell r="F4883">
            <v>44168</v>
          </cell>
          <cell r="G4883" t="str">
            <v>NA</v>
          </cell>
          <cell r="H4883">
            <v>21278.007013167564</v>
          </cell>
          <cell r="I4883" t="str">
            <v>NA</v>
          </cell>
        </row>
        <row r="4884">
          <cell r="C4884" t="str">
            <v>Homeowners</v>
          </cell>
          <cell r="E4884">
            <v>43867</v>
          </cell>
          <cell r="F4884">
            <v>43974</v>
          </cell>
          <cell r="G4884" t="str">
            <v>NA</v>
          </cell>
          <cell r="H4884">
            <v>28393.441090805849</v>
          </cell>
          <cell r="I4884" t="str">
            <v>NA</v>
          </cell>
        </row>
        <row r="4885">
          <cell r="C4885" t="str">
            <v>Homeowners</v>
          </cell>
          <cell r="E4885">
            <v>43877</v>
          </cell>
          <cell r="F4885">
            <v>44112</v>
          </cell>
          <cell r="G4885" t="str">
            <v>NA</v>
          </cell>
          <cell r="H4885">
            <v>8435.1981858574891</v>
          </cell>
          <cell r="I4885" t="str">
            <v>NA</v>
          </cell>
        </row>
        <row r="4886">
          <cell r="C4886" t="str">
            <v>Homeowners</v>
          </cell>
          <cell r="E4886">
            <v>43881</v>
          </cell>
          <cell r="F4886">
            <v>43960</v>
          </cell>
          <cell r="G4886" t="str">
            <v>NA</v>
          </cell>
          <cell r="H4886">
            <v>4801.0878620321482</v>
          </cell>
          <cell r="I4886" t="str">
            <v>NA</v>
          </cell>
        </row>
        <row r="4887">
          <cell r="C4887" t="str">
            <v>Homeowners</v>
          </cell>
          <cell r="E4887">
            <v>43870</v>
          </cell>
          <cell r="F4887">
            <v>43935</v>
          </cell>
          <cell r="G4887">
            <v>44102</v>
          </cell>
          <cell r="H4887">
            <v>38339.129749433348</v>
          </cell>
          <cell r="I4887">
            <v>76678.259999999995</v>
          </cell>
        </row>
        <row r="4888">
          <cell r="C4888" t="str">
            <v>Homeowners</v>
          </cell>
          <cell r="E4888">
            <v>43867</v>
          </cell>
          <cell r="F4888">
            <v>43896</v>
          </cell>
          <cell r="G4888" t="str">
            <v>NA</v>
          </cell>
          <cell r="H4888">
            <v>15966.282607904875</v>
          </cell>
          <cell r="I4888" t="str">
            <v>NA</v>
          </cell>
        </row>
        <row r="4889">
          <cell r="C4889" t="str">
            <v>Homeowners</v>
          </cell>
          <cell r="E4889">
            <v>43871</v>
          </cell>
          <cell r="F4889">
            <v>43926</v>
          </cell>
          <cell r="G4889">
            <v>43945</v>
          </cell>
          <cell r="H4889">
            <v>9593.6107983137499</v>
          </cell>
          <cell r="I4889">
            <v>19187.22</v>
          </cell>
        </row>
        <row r="4890">
          <cell r="C4890" t="str">
            <v>Homeowners</v>
          </cell>
          <cell r="E4890">
            <v>43888</v>
          </cell>
          <cell r="F4890">
            <v>43913</v>
          </cell>
          <cell r="G4890" t="str">
            <v>NA</v>
          </cell>
          <cell r="H4890">
            <v>4106.2067490162326</v>
          </cell>
          <cell r="I4890" t="str">
            <v>NA</v>
          </cell>
        </row>
        <row r="4891">
          <cell r="C4891" t="str">
            <v>Homeowners</v>
          </cell>
          <cell r="E4891">
            <v>43875</v>
          </cell>
          <cell r="F4891">
            <v>44150</v>
          </cell>
          <cell r="G4891" t="str">
            <v>NA</v>
          </cell>
          <cell r="H4891">
            <v>49917.622499374251</v>
          </cell>
          <cell r="I4891" t="str">
            <v>NA</v>
          </cell>
        </row>
        <row r="4892">
          <cell r="C4892" t="str">
            <v>Homeowners</v>
          </cell>
          <cell r="E4892">
            <v>43865</v>
          </cell>
          <cell r="F4892">
            <v>43902</v>
          </cell>
          <cell r="G4892">
            <v>44046</v>
          </cell>
          <cell r="H4892">
            <v>4145.1182498983499</v>
          </cell>
          <cell r="I4892">
            <v>8290.24</v>
          </cell>
        </row>
        <row r="4893">
          <cell r="C4893" t="str">
            <v>Homeowners</v>
          </cell>
          <cell r="E4893">
            <v>43865</v>
          </cell>
          <cell r="F4893">
            <v>43895</v>
          </cell>
          <cell r="G4893" t="str">
            <v>NA</v>
          </cell>
          <cell r="H4893">
            <v>1872.985503187964</v>
          </cell>
          <cell r="I4893" t="str">
            <v>NA</v>
          </cell>
        </row>
        <row r="4894">
          <cell r="C4894" t="str">
            <v>Homeowners</v>
          </cell>
          <cell r="E4894">
            <v>43863</v>
          </cell>
          <cell r="F4894">
            <v>43918</v>
          </cell>
          <cell r="G4894">
            <v>44164</v>
          </cell>
          <cell r="H4894">
            <v>51282.051253778001</v>
          </cell>
          <cell r="I4894">
            <v>102564.1</v>
          </cell>
        </row>
        <row r="4895">
          <cell r="C4895" t="str">
            <v>Homeowners</v>
          </cell>
          <cell r="E4895">
            <v>43876</v>
          </cell>
          <cell r="F4895">
            <v>43920</v>
          </cell>
          <cell r="G4895" t="str">
            <v>NA</v>
          </cell>
          <cell r="H4895">
            <v>76078.018250807596</v>
          </cell>
          <cell r="I4895" t="str">
            <v>NA</v>
          </cell>
        </row>
        <row r="4896">
          <cell r="C4896" t="str">
            <v>Homeowners</v>
          </cell>
          <cell r="E4896">
            <v>43883</v>
          </cell>
          <cell r="F4896">
            <v>43910</v>
          </cell>
          <cell r="G4896" t="str">
            <v>NA</v>
          </cell>
          <cell r="H4896">
            <v>84380.056393861349</v>
          </cell>
          <cell r="I4896" t="str">
            <v>NA</v>
          </cell>
        </row>
        <row r="4897">
          <cell r="C4897" t="str">
            <v>Homeowners</v>
          </cell>
          <cell r="E4897">
            <v>43877</v>
          </cell>
          <cell r="F4897">
            <v>43985</v>
          </cell>
          <cell r="G4897" t="str">
            <v>NA</v>
          </cell>
          <cell r="H4897">
            <v>92633.755452473531</v>
          </cell>
          <cell r="I4897" t="str">
            <v>NA</v>
          </cell>
        </row>
        <row r="4898">
          <cell r="C4898" t="str">
            <v>Homeowners</v>
          </cell>
          <cell r="E4898">
            <v>43875</v>
          </cell>
          <cell r="F4898">
            <v>43993</v>
          </cell>
          <cell r="G4898" t="str">
            <v>NA</v>
          </cell>
          <cell r="H4898">
            <v>37325.428417817064</v>
          </cell>
          <cell r="I4898" t="str">
            <v>NA</v>
          </cell>
        </row>
        <row r="4899">
          <cell r="C4899" t="str">
            <v>Homeowners</v>
          </cell>
          <cell r="E4899">
            <v>43872</v>
          </cell>
          <cell r="F4899">
            <v>43921</v>
          </cell>
          <cell r="G4899">
            <v>43997</v>
          </cell>
          <cell r="H4899">
            <v>13132.5533130859</v>
          </cell>
          <cell r="I4899">
            <v>26265.11</v>
          </cell>
        </row>
        <row r="4900">
          <cell r="C4900" t="str">
            <v>Homeowners</v>
          </cell>
          <cell r="E4900">
            <v>43874</v>
          </cell>
          <cell r="F4900">
            <v>44154</v>
          </cell>
          <cell r="G4900">
            <v>44179</v>
          </cell>
          <cell r="H4900">
            <v>6146.1057965866503</v>
          </cell>
          <cell r="I4900">
            <v>12292.21</v>
          </cell>
        </row>
        <row r="4901">
          <cell r="C4901" t="str">
            <v>Homeowners</v>
          </cell>
          <cell r="E4901">
            <v>43883</v>
          </cell>
          <cell r="F4901">
            <v>44030</v>
          </cell>
          <cell r="G4901" t="str">
            <v>NA</v>
          </cell>
          <cell r="H4901">
            <v>8221.3415487420971</v>
          </cell>
          <cell r="I4901" t="str">
            <v>NA</v>
          </cell>
        </row>
        <row r="4902">
          <cell r="C4902" t="str">
            <v>Homeowners</v>
          </cell>
          <cell r="E4902">
            <v>43887</v>
          </cell>
          <cell r="F4902">
            <v>43939</v>
          </cell>
          <cell r="G4902">
            <v>44075</v>
          </cell>
          <cell r="H4902">
            <v>82938.180074983</v>
          </cell>
          <cell r="I4902">
            <v>165876.35999999999</v>
          </cell>
        </row>
        <row r="4903">
          <cell r="C4903" t="str">
            <v>Homeowners</v>
          </cell>
          <cell r="E4903">
            <v>43867</v>
          </cell>
          <cell r="F4903">
            <v>44054</v>
          </cell>
          <cell r="G4903" t="str">
            <v>NA</v>
          </cell>
          <cell r="H4903">
            <v>4193.2556755059759</v>
          </cell>
          <cell r="I4903" t="str">
            <v>NA</v>
          </cell>
        </row>
        <row r="4904">
          <cell r="C4904" t="str">
            <v>Homeowners</v>
          </cell>
          <cell r="E4904">
            <v>43872</v>
          </cell>
          <cell r="F4904">
            <v>43876</v>
          </cell>
          <cell r="G4904">
            <v>43905</v>
          </cell>
          <cell r="H4904">
            <v>1329.76653590252</v>
          </cell>
          <cell r="I4904">
            <v>2659.53</v>
          </cell>
        </row>
        <row r="4905">
          <cell r="C4905" t="str">
            <v>Homeowners</v>
          </cell>
          <cell r="E4905">
            <v>43871</v>
          </cell>
          <cell r="F4905">
            <v>44181</v>
          </cell>
          <cell r="G4905" t="str">
            <v>NA</v>
          </cell>
          <cell r="H4905">
            <v>26245.217626535392</v>
          </cell>
          <cell r="I4905" t="str">
            <v>NA</v>
          </cell>
        </row>
        <row r="4906">
          <cell r="C4906" t="str">
            <v>Homeowners</v>
          </cell>
          <cell r="E4906">
            <v>43866</v>
          </cell>
          <cell r="F4906">
            <v>44096</v>
          </cell>
          <cell r="G4906" t="str">
            <v>NA</v>
          </cell>
          <cell r="H4906">
            <v>53563.229691942754</v>
          </cell>
          <cell r="I4906" t="str">
            <v>NA</v>
          </cell>
        </row>
        <row r="4907">
          <cell r="C4907" t="str">
            <v>Homeowners</v>
          </cell>
          <cell r="E4907">
            <v>43916</v>
          </cell>
          <cell r="F4907">
            <v>44092</v>
          </cell>
          <cell r="G4907" t="str">
            <v>NA</v>
          </cell>
          <cell r="H4907">
            <v>77952.79029998566</v>
          </cell>
          <cell r="I4907" t="str">
            <v>NA</v>
          </cell>
        </row>
        <row r="4908">
          <cell r="C4908" t="str">
            <v>Homeowners</v>
          </cell>
          <cell r="E4908">
            <v>43904</v>
          </cell>
          <cell r="F4908">
            <v>44008</v>
          </cell>
          <cell r="G4908" t="str">
            <v>NA</v>
          </cell>
          <cell r="H4908">
            <v>15517.89643208712</v>
          </cell>
          <cell r="I4908" t="str">
            <v>NA</v>
          </cell>
        </row>
        <row r="4909">
          <cell r="C4909" t="str">
            <v>Homeowners</v>
          </cell>
          <cell r="E4909">
            <v>43894</v>
          </cell>
          <cell r="F4909">
            <v>44065</v>
          </cell>
          <cell r="G4909" t="str">
            <v>NA</v>
          </cell>
          <cell r="H4909">
            <v>16601.410704130034</v>
          </cell>
          <cell r="I4909" t="str">
            <v>NA</v>
          </cell>
        </row>
        <row r="4910">
          <cell r="C4910" t="str">
            <v>Homeowners</v>
          </cell>
          <cell r="E4910">
            <v>43900</v>
          </cell>
          <cell r="F4910">
            <v>43955</v>
          </cell>
          <cell r="G4910" t="str">
            <v>NA</v>
          </cell>
          <cell r="H4910">
            <v>586.59231234127037</v>
          </cell>
          <cell r="I4910" t="str">
            <v>NA</v>
          </cell>
        </row>
        <row r="4911">
          <cell r="C4911" t="str">
            <v>Homeowners</v>
          </cell>
          <cell r="E4911">
            <v>43905</v>
          </cell>
          <cell r="F4911">
            <v>44161</v>
          </cell>
          <cell r="G4911" t="str">
            <v>NA</v>
          </cell>
          <cell r="H4911">
            <v>2141.2774834193315</v>
          </cell>
          <cell r="I4911" t="str">
            <v>NA</v>
          </cell>
        </row>
        <row r="4912">
          <cell r="C4912" t="str">
            <v>Homeowners</v>
          </cell>
          <cell r="E4912">
            <v>43917</v>
          </cell>
          <cell r="F4912">
            <v>43935</v>
          </cell>
          <cell r="G4912">
            <v>44005</v>
          </cell>
          <cell r="H4912">
            <v>36717.924479758301</v>
          </cell>
          <cell r="I4912">
            <v>73435.850000000006</v>
          </cell>
        </row>
        <row r="4913">
          <cell r="C4913" t="str">
            <v>Homeowners</v>
          </cell>
          <cell r="E4913">
            <v>43915</v>
          </cell>
          <cell r="F4913">
            <v>43972</v>
          </cell>
          <cell r="G4913" t="str">
            <v>NA</v>
          </cell>
          <cell r="H4913">
            <v>91808.526181364214</v>
          </cell>
          <cell r="I4913" t="str">
            <v>NA</v>
          </cell>
        </row>
        <row r="4914">
          <cell r="C4914" t="str">
            <v>Homeowners</v>
          </cell>
          <cell r="E4914">
            <v>43916</v>
          </cell>
          <cell r="F4914">
            <v>43989</v>
          </cell>
          <cell r="G4914" t="str">
            <v>NA</v>
          </cell>
          <cell r="H4914">
            <v>3009.5401466258977</v>
          </cell>
          <cell r="I4914" t="str">
            <v>NA</v>
          </cell>
        </row>
        <row r="4915">
          <cell r="C4915" t="str">
            <v>Homeowners</v>
          </cell>
          <cell r="E4915">
            <v>43905</v>
          </cell>
          <cell r="F4915">
            <v>43931</v>
          </cell>
          <cell r="G4915">
            <v>44168</v>
          </cell>
          <cell r="H4915">
            <v>5443.5110195328998</v>
          </cell>
          <cell r="I4915">
            <v>10887.02</v>
          </cell>
        </row>
        <row r="4916">
          <cell r="C4916" t="str">
            <v>Homeowners</v>
          </cell>
          <cell r="E4916">
            <v>43899</v>
          </cell>
          <cell r="F4916">
            <v>43936</v>
          </cell>
          <cell r="G4916" t="str">
            <v>NA</v>
          </cell>
          <cell r="H4916">
            <v>23532.607324721434</v>
          </cell>
          <cell r="I4916" t="str">
            <v>NA</v>
          </cell>
        </row>
        <row r="4917">
          <cell r="C4917" t="str">
            <v>Homeowners</v>
          </cell>
          <cell r="E4917">
            <v>43891</v>
          </cell>
          <cell r="F4917">
            <v>44120</v>
          </cell>
          <cell r="G4917">
            <v>44174</v>
          </cell>
          <cell r="H4917">
            <v>39084.0451329153</v>
          </cell>
          <cell r="I4917">
            <v>78168.09</v>
          </cell>
        </row>
        <row r="4918">
          <cell r="C4918" t="str">
            <v>Homeowners</v>
          </cell>
          <cell r="E4918">
            <v>43911</v>
          </cell>
          <cell r="F4918">
            <v>44125</v>
          </cell>
          <cell r="G4918">
            <v>44189</v>
          </cell>
          <cell r="H4918">
            <v>48959.233010429503</v>
          </cell>
          <cell r="I4918">
            <v>97918.47</v>
          </cell>
        </row>
        <row r="4919">
          <cell r="C4919" t="str">
            <v>Homeowners</v>
          </cell>
          <cell r="E4919">
            <v>43911</v>
          </cell>
          <cell r="F4919">
            <v>44119</v>
          </cell>
          <cell r="G4919" t="str">
            <v>NA</v>
          </cell>
          <cell r="H4919">
            <v>3791.5259303322823</v>
          </cell>
          <cell r="I4919" t="str">
            <v>NA</v>
          </cell>
        </row>
        <row r="4920">
          <cell r="C4920" t="str">
            <v>Homeowners</v>
          </cell>
          <cell r="E4920">
            <v>43913</v>
          </cell>
          <cell r="F4920">
            <v>43925</v>
          </cell>
          <cell r="G4920">
            <v>43975</v>
          </cell>
          <cell r="H4920">
            <v>20416.424428931401</v>
          </cell>
          <cell r="I4920">
            <v>40832.85</v>
          </cell>
        </row>
        <row r="4921">
          <cell r="C4921" t="str">
            <v>Homeowners</v>
          </cell>
          <cell r="E4921">
            <v>43915</v>
          </cell>
          <cell r="F4921">
            <v>43958</v>
          </cell>
          <cell r="G4921" t="str">
            <v>NA</v>
          </cell>
          <cell r="H4921">
            <v>1829.9169263370934</v>
          </cell>
          <cell r="I4921" t="str">
            <v>NA</v>
          </cell>
        </row>
        <row r="4922">
          <cell r="C4922" t="str">
            <v>Homeowners</v>
          </cell>
          <cell r="E4922">
            <v>43905</v>
          </cell>
          <cell r="F4922">
            <v>44106</v>
          </cell>
          <cell r="G4922" t="str">
            <v>NA</v>
          </cell>
          <cell r="H4922">
            <v>20771.374178644932</v>
          </cell>
          <cell r="I4922" t="str">
            <v>NA</v>
          </cell>
        </row>
        <row r="4923">
          <cell r="C4923" t="str">
            <v>Homeowners</v>
          </cell>
          <cell r="E4923">
            <v>43897</v>
          </cell>
          <cell r="F4923">
            <v>43924</v>
          </cell>
          <cell r="G4923" t="str">
            <v>NA</v>
          </cell>
          <cell r="H4923">
            <v>7876.6062174535064</v>
          </cell>
          <cell r="I4923" t="str">
            <v>NA</v>
          </cell>
        </row>
        <row r="4924">
          <cell r="C4924" t="str">
            <v>Homeowners</v>
          </cell>
          <cell r="E4924">
            <v>43918</v>
          </cell>
          <cell r="F4924">
            <v>44030</v>
          </cell>
          <cell r="G4924" t="str">
            <v>NA</v>
          </cell>
          <cell r="H4924">
            <v>3452.2370366202276</v>
          </cell>
          <cell r="I4924" t="str">
            <v>NA</v>
          </cell>
        </row>
        <row r="4925">
          <cell r="C4925" t="str">
            <v>Homeowners</v>
          </cell>
          <cell r="E4925">
            <v>43906</v>
          </cell>
          <cell r="F4925">
            <v>44167</v>
          </cell>
          <cell r="G4925" t="str">
            <v>NA</v>
          </cell>
          <cell r="H4925">
            <v>4271.1785558356378</v>
          </cell>
          <cell r="I4925" t="str">
            <v>NA</v>
          </cell>
        </row>
        <row r="4926">
          <cell r="C4926" t="str">
            <v>Homeowners</v>
          </cell>
          <cell r="E4926">
            <v>43906</v>
          </cell>
          <cell r="F4926">
            <v>43979</v>
          </cell>
          <cell r="G4926">
            <v>43991</v>
          </cell>
          <cell r="H4926">
            <v>24617.6870320126</v>
          </cell>
          <cell r="I4926">
            <v>49235.37</v>
          </cell>
        </row>
        <row r="4927">
          <cell r="C4927" t="str">
            <v>Homeowners</v>
          </cell>
          <cell r="E4927">
            <v>43910</v>
          </cell>
          <cell r="F4927">
            <v>44027</v>
          </cell>
          <cell r="G4927" t="str">
            <v>NA</v>
          </cell>
          <cell r="H4927">
            <v>19467.490540953768</v>
          </cell>
          <cell r="I4927" t="str">
            <v>NA</v>
          </cell>
        </row>
        <row r="4928">
          <cell r="C4928" t="str">
            <v>Homeowners</v>
          </cell>
          <cell r="E4928">
            <v>43908</v>
          </cell>
          <cell r="F4928">
            <v>43973</v>
          </cell>
          <cell r="G4928">
            <v>44036</v>
          </cell>
          <cell r="H4928">
            <v>41388.625663745552</v>
          </cell>
          <cell r="I4928">
            <v>82777.25</v>
          </cell>
        </row>
        <row r="4929">
          <cell r="C4929" t="str">
            <v>Homeowners</v>
          </cell>
          <cell r="E4929">
            <v>43908</v>
          </cell>
          <cell r="F4929">
            <v>44078</v>
          </cell>
          <cell r="G4929">
            <v>44167</v>
          </cell>
          <cell r="H4929">
            <v>190.80350001420649</v>
          </cell>
          <cell r="I4929">
            <v>381.61</v>
          </cell>
        </row>
        <row r="4930">
          <cell r="C4930" t="str">
            <v>Homeowners</v>
          </cell>
          <cell r="E4930">
            <v>43908</v>
          </cell>
          <cell r="F4930">
            <v>44194</v>
          </cell>
          <cell r="G4930" t="str">
            <v>NA</v>
          </cell>
          <cell r="H4930">
            <v>12214.615701927665</v>
          </cell>
          <cell r="I4930" t="str">
            <v>NA</v>
          </cell>
        </row>
        <row r="4931">
          <cell r="C4931" t="str">
            <v>Homeowners</v>
          </cell>
          <cell r="E4931">
            <v>43916</v>
          </cell>
          <cell r="F4931">
            <v>43917</v>
          </cell>
          <cell r="G4931">
            <v>44091</v>
          </cell>
          <cell r="H4931">
            <v>21481.308360701449</v>
          </cell>
          <cell r="I4931">
            <v>42962.62</v>
          </cell>
        </row>
        <row r="4932">
          <cell r="C4932" t="str">
            <v>Homeowners</v>
          </cell>
          <cell r="E4932">
            <v>43911</v>
          </cell>
          <cell r="F4932">
            <v>44015</v>
          </cell>
          <cell r="G4932">
            <v>44044</v>
          </cell>
          <cell r="H4932">
            <v>10189.04910468165</v>
          </cell>
          <cell r="I4932">
            <v>20378.099999999999</v>
          </cell>
        </row>
        <row r="4933">
          <cell r="C4933" t="str">
            <v>Homeowners</v>
          </cell>
          <cell r="E4933">
            <v>43902</v>
          </cell>
          <cell r="F4933">
            <v>44077</v>
          </cell>
          <cell r="G4933" t="str">
            <v>NA</v>
          </cell>
          <cell r="H4933">
            <v>36002.706950367115</v>
          </cell>
          <cell r="I4933" t="str">
            <v>NA</v>
          </cell>
        </row>
        <row r="4934">
          <cell r="C4934" t="str">
            <v>Homeowners</v>
          </cell>
          <cell r="E4934">
            <v>43909</v>
          </cell>
          <cell r="F4934">
            <v>44060</v>
          </cell>
          <cell r="G4934" t="str">
            <v>NA</v>
          </cell>
          <cell r="H4934">
            <v>15604.393546986192</v>
          </cell>
          <cell r="I4934" t="str">
            <v>NA</v>
          </cell>
        </row>
        <row r="4935">
          <cell r="C4935" t="str">
            <v>Homeowners</v>
          </cell>
          <cell r="E4935">
            <v>43903</v>
          </cell>
          <cell r="F4935">
            <v>44120</v>
          </cell>
          <cell r="G4935" t="str">
            <v>NA</v>
          </cell>
          <cell r="H4935">
            <v>64986.824234748936</v>
          </cell>
          <cell r="I4935" t="str">
            <v>NA</v>
          </cell>
        </row>
        <row r="4936">
          <cell r="C4936" t="str">
            <v>Homeowners</v>
          </cell>
          <cell r="E4936">
            <v>43918</v>
          </cell>
          <cell r="F4936">
            <v>44039</v>
          </cell>
          <cell r="G4936">
            <v>44166</v>
          </cell>
          <cell r="H4936">
            <v>9601.6394032009994</v>
          </cell>
          <cell r="I4936">
            <v>19203.28</v>
          </cell>
        </row>
        <row r="4937">
          <cell r="C4937" t="str">
            <v>Homeowners</v>
          </cell>
          <cell r="E4937">
            <v>43930</v>
          </cell>
          <cell r="F4937">
            <v>44165</v>
          </cell>
          <cell r="G4937">
            <v>44170</v>
          </cell>
          <cell r="H4937">
            <v>136798.96755611399</v>
          </cell>
          <cell r="I4937">
            <v>273597.94</v>
          </cell>
        </row>
        <row r="4938">
          <cell r="C4938" t="str">
            <v>Homeowners</v>
          </cell>
          <cell r="E4938">
            <v>43932</v>
          </cell>
          <cell r="F4938">
            <v>44128</v>
          </cell>
          <cell r="G4938" t="str">
            <v>NA</v>
          </cell>
          <cell r="H4938">
            <v>29589.991991770199</v>
          </cell>
          <cell r="I4938" t="str">
            <v>NA</v>
          </cell>
        </row>
        <row r="4939">
          <cell r="C4939" t="str">
            <v>Homeowners</v>
          </cell>
          <cell r="E4939">
            <v>43943</v>
          </cell>
          <cell r="F4939">
            <v>44034</v>
          </cell>
          <cell r="G4939" t="str">
            <v>NA</v>
          </cell>
          <cell r="H4939">
            <v>243.73452020364817</v>
          </cell>
          <cell r="I4939" t="str">
            <v>NA</v>
          </cell>
        </row>
        <row r="4940">
          <cell r="C4940" t="str">
            <v>Homeowners</v>
          </cell>
          <cell r="E4940">
            <v>43934</v>
          </cell>
          <cell r="F4940">
            <v>43967</v>
          </cell>
          <cell r="G4940">
            <v>44118</v>
          </cell>
          <cell r="H4940">
            <v>79366.692674801001</v>
          </cell>
          <cell r="I4940">
            <v>158733.39000000001</v>
          </cell>
        </row>
        <row r="4941">
          <cell r="C4941" t="str">
            <v>Homeowners</v>
          </cell>
          <cell r="E4941">
            <v>43935</v>
          </cell>
          <cell r="F4941">
            <v>43966</v>
          </cell>
          <cell r="G4941" t="str">
            <v>NA</v>
          </cell>
          <cell r="H4941">
            <v>18654.335675601909</v>
          </cell>
          <cell r="I4941" t="str">
            <v>NA</v>
          </cell>
        </row>
        <row r="4942">
          <cell r="C4942" t="str">
            <v>Homeowners</v>
          </cell>
          <cell r="E4942">
            <v>43936</v>
          </cell>
          <cell r="F4942">
            <v>44075</v>
          </cell>
          <cell r="G4942" t="str">
            <v>NA</v>
          </cell>
          <cell r="H4942">
            <v>27187.61678071431</v>
          </cell>
          <cell r="I4942" t="str">
            <v>NA</v>
          </cell>
        </row>
        <row r="4943">
          <cell r="C4943" t="str">
            <v>Homeowners</v>
          </cell>
          <cell r="E4943">
            <v>43932</v>
          </cell>
          <cell r="F4943">
            <v>44149</v>
          </cell>
          <cell r="G4943" t="str">
            <v>NA</v>
          </cell>
          <cell r="H4943">
            <v>9928.7444369696459</v>
          </cell>
          <cell r="I4943" t="str">
            <v>NA</v>
          </cell>
        </row>
        <row r="4944">
          <cell r="C4944" t="str">
            <v>Homeowners</v>
          </cell>
          <cell r="E4944">
            <v>43932</v>
          </cell>
          <cell r="F4944">
            <v>44081</v>
          </cell>
          <cell r="G4944" t="str">
            <v>NA</v>
          </cell>
          <cell r="H4944">
            <v>16993.8526026408</v>
          </cell>
          <cell r="I4944" t="str">
            <v>NA</v>
          </cell>
        </row>
        <row r="4945">
          <cell r="C4945" t="str">
            <v>Homeowners</v>
          </cell>
          <cell r="E4945">
            <v>43946</v>
          </cell>
          <cell r="F4945">
            <v>44106</v>
          </cell>
          <cell r="G4945" t="str">
            <v>NA</v>
          </cell>
          <cell r="H4945">
            <v>76957.573352605512</v>
          </cell>
          <cell r="I4945" t="str">
            <v>NA</v>
          </cell>
        </row>
        <row r="4946">
          <cell r="C4946" t="str">
            <v>Homeowners</v>
          </cell>
          <cell r="E4946">
            <v>43941</v>
          </cell>
          <cell r="F4946">
            <v>43977</v>
          </cell>
          <cell r="G4946" t="str">
            <v>NA</v>
          </cell>
          <cell r="H4946">
            <v>19004.69904072849</v>
          </cell>
          <cell r="I4946" t="str">
            <v>NA</v>
          </cell>
        </row>
        <row r="4947">
          <cell r="C4947" t="str">
            <v>Homeowners</v>
          </cell>
          <cell r="E4947">
            <v>43950</v>
          </cell>
          <cell r="F4947">
            <v>44133</v>
          </cell>
          <cell r="G4947" t="str">
            <v>NA</v>
          </cell>
          <cell r="H4947">
            <v>24897.31061002718</v>
          </cell>
          <cell r="I4947" t="str">
            <v>NA</v>
          </cell>
        </row>
        <row r="4948">
          <cell r="C4948" t="str">
            <v>Homeowners</v>
          </cell>
          <cell r="E4948">
            <v>43927</v>
          </cell>
          <cell r="F4948">
            <v>44146</v>
          </cell>
          <cell r="G4948" t="str">
            <v>NA</v>
          </cell>
          <cell r="H4948">
            <v>8175.6445990779166</v>
          </cell>
          <cell r="I4948" t="str">
            <v>NA</v>
          </cell>
        </row>
        <row r="4949">
          <cell r="C4949" t="str">
            <v>Homeowners</v>
          </cell>
          <cell r="E4949">
            <v>43934</v>
          </cell>
          <cell r="F4949">
            <v>44033</v>
          </cell>
          <cell r="G4949" t="str">
            <v>NA</v>
          </cell>
          <cell r="H4949">
            <v>22337.73231330721</v>
          </cell>
          <cell r="I4949" t="str">
            <v>NA</v>
          </cell>
        </row>
        <row r="4950">
          <cell r="C4950" t="str">
            <v>Homeowners</v>
          </cell>
          <cell r="E4950">
            <v>43945</v>
          </cell>
          <cell r="F4950">
            <v>44126</v>
          </cell>
          <cell r="G4950">
            <v>44139</v>
          </cell>
          <cell r="H4950">
            <v>1402.9472222884051</v>
          </cell>
          <cell r="I4950">
            <v>2805.89</v>
          </cell>
        </row>
        <row r="4951">
          <cell r="C4951" t="str">
            <v>Homeowners</v>
          </cell>
          <cell r="E4951">
            <v>43922</v>
          </cell>
          <cell r="F4951">
            <v>43963</v>
          </cell>
          <cell r="G4951" t="str">
            <v>NA</v>
          </cell>
          <cell r="H4951">
            <v>19377.539058628743</v>
          </cell>
          <cell r="I4951" t="str">
            <v>NA</v>
          </cell>
        </row>
        <row r="4952">
          <cell r="C4952" t="str">
            <v>Homeowners</v>
          </cell>
          <cell r="E4952">
            <v>43929</v>
          </cell>
          <cell r="F4952">
            <v>44161</v>
          </cell>
          <cell r="G4952" t="str">
            <v>NA</v>
          </cell>
          <cell r="H4952">
            <v>44535.345575392879</v>
          </cell>
          <cell r="I4952" t="str">
            <v>NA</v>
          </cell>
        </row>
        <row r="4953">
          <cell r="C4953" t="str">
            <v>Homeowners</v>
          </cell>
          <cell r="E4953">
            <v>43944</v>
          </cell>
          <cell r="F4953">
            <v>44043</v>
          </cell>
          <cell r="G4953" t="str">
            <v>NA</v>
          </cell>
          <cell r="H4953">
            <v>23833.581044981027</v>
          </cell>
          <cell r="I4953" t="str">
            <v>NA</v>
          </cell>
        </row>
        <row r="4954">
          <cell r="C4954" t="str">
            <v>Homeowners</v>
          </cell>
          <cell r="E4954">
            <v>43944</v>
          </cell>
          <cell r="F4954">
            <v>44143</v>
          </cell>
          <cell r="G4954" t="str">
            <v>NA</v>
          </cell>
          <cell r="H4954">
            <v>4334.2177988686935</v>
          </cell>
          <cell r="I4954" t="str">
            <v>NA</v>
          </cell>
        </row>
        <row r="4955">
          <cell r="C4955" t="str">
            <v>Homeowners</v>
          </cell>
          <cell r="E4955">
            <v>43949</v>
          </cell>
          <cell r="F4955">
            <v>43955</v>
          </cell>
          <cell r="G4955" t="str">
            <v>NA</v>
          </cell>
          <cell r="H4955">
            <v>10066.632242521615</v>
          </cell>
          <cell r="I4955" t="str">
            <v>NA</v>
          </cell>
        </row>
        <row r="4956">
          <cell r="C4956" t="str">
            <v>Homeowners</v>
          </cell>
          <cell r="E4956">
            <v>43945</v>
          </cell>
          <cell r="F4956">
            <v>43949</v>
          </cell>
          <cell r="G4956" t="str">
            <v>NA</v>
          </cell>
          <cell r="H4956">
            <v>35681.915975566699</v>
          </cell>
          <cell r="I4956" t="str">
            <v>NA</v>
          </cell>
        </row>
        <row r="4957">
          <cell r="C4957" t="str">
            <v>Homeowners</v>
          </cell>
          <cell r="E4957">
            <v>43940</v>
          </cell>
          <cell r="F4957">
            <v>43987</v>
          </cell>
          <cell r="G4957" t="str">
            <v>NA</v>
          </cell>
          <cell r="H4957">
            <v>23303.427566699942</v>
          </cell>
          <cell r="I4957" t="str">
            <v>NA</v>
          </cell>
        </row>
        <row r="4958">
          <cell r="C4958" t="str">
            <v>Homeowners</v>
          </cell>
          <cell r="E4958">
            <v>43934</v>
          </cell>
          <cell r="F4958">
            <v>44050</v>
          </cell>
          <cell r="G4958" t="str">
            <v>NA</v>
          </cell>
          <cell r="H4958">
            <v>64997.206000973623</v>
          </cell>
          <cell r="I4958" t="str">
            <v>NA</v>
          </cell>
        </row>
        <row r="4959">
          <cell r="C4959" t="str">
            <v>Homeowners</v>
          </cell>
          <cell r="E4959">
            <v>43941</v>
          </cell>
          <cell r="F4959">
            <v>44033</v>
          </cell>
          <cell r="G4959" t="str">
            <v>NA</v>
          </cell>
          <cell r="H4959">
            <v>7106.8681370849881</v>
          </cell>
          <cell r="I4959" t="str">
            <v>NA</v>
          </cell>
        </row>
        <row r="4960">
          <cell r="C4960" t="str">
            <v>Homeowners</v>
          </cell>
          <cell r="E4960">
            <v>43937</v>
          </cell>
          <cell r="F4960">
            <v>43976</v>
          </cell>
          <cell r="G4960">
            <v>44120</v>
          </cell>
          <cell r="H4960">
            <v>35257.178274661448</v>
          </cell>
          <cell r="I4960">
            <v>70514.36</v>
          </cell>
        </row>
        <row r="4961">
          <cell r="C4961" t="str">
            <v>Homeowners</v>
          </cell>
          <cell r="E4961">
            <v>43946</v>
          </cell>
          <cell r="F4961">
            <v>44008</v>
          </cell>
          <cell r="G4961" t="str">
            <v>NA</v>
          </cell>
          <cell r="H4961">
            <v>37111.076384537249</v>
          </cell>
          <cell r="I4961" t="str">
            <v>NA</v>
          </cell>
        </row>
        <row r="4962">
          <cell r="C4962" t="str">
            <v>Homeowners</v>
          </cell>
          <cell r="E4962">
            <v>43925</v>
          </cell>
          <cell r="F4962">
            <v>43942</v>
          </cell>
          <cell r="G4962">
            <v>43984</v>
          </cell>
          <cell r="H4962">
            <v>1274.7340837975751</v>
          </cell>
          <cell r="I4962">
            <v>2549.4699999999998</v>
          </cell>
        </row>
        <row r="4963">
          <cell r="C4963" t="str">
            <v>Homeowners</v>
          </cell>
          <cell r="E4963">
            <v>43936</v>
          </cell>
          <cell r="F4963">
            <v>43991</v>
          </cell>
          <cell r="G4963" t="str">
            <v>NA</v>
          </cell>
          <cell r="H4963">
            <v>55103.225297978788</v>
          </cell>
          <cell r="I4963" t="str">
            <v>NA</v>
          </cell>
        </row>
        <row r="4964">
          <cell r="C4964" t="str">
            <v>Homeowners</v>
          </cell>
          <cell r="E4964">
            <v>43943</v>
          </cell>
          <cell r="F4964">
            <v>43948</v>
          </cell>
          <cell r="G4964">
            <v>44107</v>
          </cell>
          <cell r="H4964">
            <v>6620.0538471989503</v>
          </cell>
          <cell r="I4964">
            <v>13240.11</v>
          </cell>
        </row>
        <row r="4965">
          <cell r="C4965" t="str">
            <v>Homeowners</v>
          </cell>
          <cell r="E4965">
            <v>43938</v>
          </cell>
          <cell r="F4965">
            <v>44131</v>
          </cell>
          <cell r="G4965" t="str">
            <v>NA</v>
          </cell>
          <cell r="H4965">
            <v>16389.635443660984</v>
          </cell>
          <cell r="I4965" t="str">
            <v>NA</v>
          </cell>
        </row>
        <row r="4966">
          <cell r="C4966" t="str">
            <v>Homeowners</v>
          </cell>
          <cell r="E4966">
            <v>43928</v>
          </cell>
          <cell r="F4966">
            <v>44079</v>
          </cell>
          <cell r="G4966" t="str">
            <v>NA</v>
          </cell>
          <cell r="H4966">
            <v>10691.461097652214</v>
          </cell>
          <cell r="I4966" t="str">
            <v>NA</v>
          </cell>
        </row>
        <row r="4967">
          <cell r="C4967" t="str">
            <v>Homeowners</v>
          </cell>
          <cell r="E4967">
            <v>43928</v>
          </cell>
          <cell r="F4967">
            <v>44040</v>
          </cell>
          <cell r="G4967" t="str">
            <v>NA</v>
          </cell>
          <cell r="H4967">
            <v>24463.907345888623</v>
          </cell>
          <cell r="I4967" t="str">
            <v>NA</v>
          </cell>
        </row>
        <row r="4968">
          <cell r="C4968" t="str">
            <v>Homeowners</v>
          </cell>
          <cell r="E4968">
            <v>43922</v>
          </cell>
          <cell r="F4968">
            <v>44032</v>
          </cell>
          <cell r="G4968" t="str">
            <v>NA</v>
          </cell>
          <cell r="H4968">
            <v>22994.593401552629</v>
          </cell>
          <cell r="I4968" t="str">
            <v>NA</v>
          </cell>
        </row>
        <row r="4969">
          <cell r="C4969" t="str">
            <v>Homeowners</v>
          </cell>
          <cell r="E4969">
            <v>43923</v>
          </cell>
          <cell r="F4969">
            <v>44128</v>
          </cell>
          <cell r="G4969" t="str">
            <v>NA</v>
          </cell>
          <cell r="H4969">
            <v>22387.330283106745</v>
          </cell>
          <cell r="I4969" t="str">
            <v>NA</v>
          </cell>
        </row>
        <row r="4970">
          <cell r="C4970" t="str">
            <v>Homeowners</v>
          </cell>
          <cell r="E4970">
            <v>43944</v>
          </cell>
          <cell r="F4970">
            <v>43963</v>
          </cell>
          <cell r="G4970">
            <v>44175</v>
          </cell>
          <cell r="H4970">
            <v>43983.188039719949</v>
          </cell>
          <cell r="I4970">
            <v>87966.38</v>
          </cell>
        </row>
        <row r="4971">
          <cell r="C4971" t="str">
            <v>Homeowners</v>
          </cell>
          <cell r="E4971">
            <v>43922</v>
          </cell>
          <cell r="F4971">
            <v>44029</v>
          </cell>
          <cell r="G4971">
            <v>44170</v>
          </cell>
          <cell r="H4971">
            <v>34347.008606432952</v>
          </cell>
          <cell r="I4971">
            <v>68694.02</v>
          </cell>
        </row>
        <row r="4972">
          <cell r="C4972" t="str">
            <v>Homeowners</v>
          </cell>
          <cell r="E4972">
            <v>43980</v>
          </cell>
          <cell r="F4972">
            <v>44067</v>
          </cell>
          <cell r="G4972" t="str">
            <v>NA</v>
          </cell>
          <cell r="H4972">
            <v>35666.357876837334</v>
          </cell>
          <cell r="I4972" t="str">
            <v>NA</v>
          </cell>
        </row>
        <row r="4973">
          <cell r="C4973" t="str">
            <v>Homeowners</v>
          </cell>
          <cell r="E4973">
            <v>43968</v>
          </cell>
          <cell r="F4973">
            <v>44160</v>
          </cell>
          <cell r="G4973" t="str">
            <v>NA</v>
          </cell>
          <cell r="H4973">
            <v>40078.442550319</v>
          </cell>
          <cell r="I4973" t="str">
            <v>NA</v>
          </cell>
        </row>
        <row r="4974">
          <cell r="C4974" t="str">
            <v>Homeowners</v>
          </cell>
          <cell r="E4974">
            <v>43979</v>
          </cell>
          <cell r="F4974">
            <v>44192</v>
          </cell>
          <cell r="G4974" t="str">
            <v>NA</v>
          </cell>
          <cell r="H4974">
            <v>42836.582489295033</v>
          </cell>
          <cell r="I4974" t="str">
            <v>NA</v>
          </cell>
        </row>
        <row r="4975">
          <cell r="C4975" t="str">
            <v>Homeowners</v>
          </cell>
          <cell r="E4975">
            <v>43963</v>
          </cell>
          <cell r="F4975">
            <v>44166</v>
          </cell>
          <cell r="G4975" t="str">
            <v>NA</v>
          </cell>
          <cell r="H4975">
            <v>21117.630370028903</v>
          </cell>
          <cell r="I4975" t="str">
            <v>NA</v>
          </cell>
        </row>
        <row r="4976">
          <cell r="C4976" t="str">
            <v>Homeowners</v>
          </cell>
          <cell r="E4976">
            <v>43967</v>
          </cell>
          <cell r="F4976">
            <v>44146</v>
          </cell>
          <cell r="G4976" t="str">
            <v>NA</v>
          </cell>
          <cell r="H4976">
            <v>64635.334401893619</v>
          </cell>
          <cell r="I4976" t="str">
            <v>NA</v>
          </cell>
        </row>
        <row r="4977">
          <cell r="C4977" t="str">
            <v>Homeowners</v>
          </cell>
          <cell r="E4977">
            <v>43952</v>
          </cell>
          <cell r="F4977">
            <v>43962</v>
          </cell>
          <cell r="G4977" t="str">
            <v>NA</v>
          </cell>
          <cell r="H4977">
            <v>8949.5050528831962</v>
          </cell>
          <cell r="I4977" t="str">
            <v>NA</v>
          </cell>
        </row>
        <row r="4978">
          <cell r="C4978" t="str">
            <v>Homeowners</v>
          </cell>
          <cell r="E4978">
            <v>43963</v>
          </cell>
          <cell r="F4978">
            <v>44025</v>
          </cell>
          <cell r="G4978">
            <v>44106</v>
          </cell>
          <cell r="H4978">
            <v>154956.48696334651</v>
          </cell>
          <cell r="I4978">
            <v>309912.96999999997</v>
          </cell>
        </row>
        <row r="4979">
          <cell r="C4979" t="str">
            <v>Homeowners</v>
          </cell>
          <cell r="E4979">
            <v>43954</v>
          </cell>
          <cell r="F4979">
            <v>44160</v>
          </cell>
          <cell r="G4979" t="str">
            <v>NA</v>
          </cell>
          <cell r="H4979">
            <v>184757.59786767213</v>
          </cell>
          <cell r="I4979" t="str">
            <v>NA</v>
          </cell>
        </row>
        <row r="4980">
          <cell r="C4980" t="str">
            <v>Homeowners</v>
          </cell>
          <cell r="E4980">
            <v>43978</v>
          </cell>
          <cell r="F4980">
            <v>44139</v>
          </cell>
          <cell r="G4980" t="str">
            <v>NA</v>
          </cell>
          <cell r="H4980">
            <v>10019.883477941299</v>
          </cell>
          <cell r="I4980" t="str">
            <v>NA</v>
          </cell>
        </row>
        <row r="4981">
          <cell r="C4981" t="str">
            <v>Homeowners</v>
          </cell>
          <cell r="E4981">
            <v>43979</v>
          </cell>
          <cell r="F4981">
            <v>44032</v>
          </cell>
          <cell r="G4981">
            <v>44032</v>
          </cell>
          <cell r="H4981">
            <v>59490.973179695502</v>
          </cell>
          <cell r="I4981">
            <v>118981.95</v>
          </cell>
        </row>
        <row r="4982">
          <cell r="C4982" t="str">
            <v>Homeowners</v>
          </cell>
          <cell r="E4982">
            <v>43956</v>
          </cell>
          <cell r="F4982">
            <v>44145</v>
          </cell>
          <cell r="G4982" t="str">
            <v>NA</v>
          </cell>
          <cell r="H4982">
            <v>45176.446684188297</v>
          </cell>
          <cell r="I4982" t="str">
            <v>NA</v>
          </cell>
        </row>
        <row r="4983">
          <cell r="C4983" t="str">
            <v>Homeowners</v>
          </cell>
          <cell r="E4983">
            <v>43960</v>
          </cell>
          <cell r="F4983">
            <v>44119</v>
          </cell>
          <cell r="G4983">
            <v>44170</v>
          </cell>
          <cell r="H4983">
            <v>97249.363633922505</v>
          </cell>
          <cell r="I4983">
            <v>194498.73</v>
          </cell>
        </row>
        <row r="4984">
          <cell r="C4984" t="str">
            <v>Homeowners</v>
          </cell>
          <cell r="E4984">
            <v>43963</v>
          </cell>
          <cell r="F4984">
            <v>43988</v>
          </cell>
          <cell r="G4984" t="str">
            <v>NA</v>
          </cell>
          <cell r="H4984">
            <v>4338.8265647605676</v>
          </cell>
          <cell r="I4984" t="str">
            <v>NA</v>
          </cell>
        </row>
        <row r="4985">
          <cell r="C4985" t="str">
            <v>Homeowners</v>
          </cell>
          <cell r="E4985">
            <v>43964</v>
          </cell>
          <cell r="F4985">
            <v>43994</v>
          </cell>
          <cell r="G4985" t="str">
            <v>NA</v>
          </cell>
          <cell r="H4985">
            <v>32201.087357861259</v>
          </cell>
          <cell r="I4985" t="str">
            <v>NA</v>
          </cell>
        </row>
        <row r="4986">
          <cell r="C4986" t="str">
            <v>Homeowners</v>
          </cell>
          <cell r="E4986">
            <v>43977</v>
          </cell>
          <cell r="F4986">
            <v>44124</v>
          </cell>
          <cell r="G4986">
            <v>44161</v>
          </cell>
          <cell r="H4986">
            <v>98939.460217646003</v>
          </cell>
          <cell r="I4986">
            <v>197878.92</v>
          </cell>
        </row>
        <row r="4987">
          <cell r="C4987" t="str">
            <v>Homeowners</v>
          </cell>
          <cell r="E4987">
            <v>43955</v>
          </cell>
          <cell r="F4987">
            <v>43992</v>
          </cell>
          <cell r="G4987" t="str">
            <v>NA</v>
          </cell>
          <cell r="H4987">
            <v>28778.387331620281</v>
          </cell>
          <cell r="I4987" t="str">
            <v>NA</v>
          </cell>
        </row>
        <row r="4988">
          <cell r="C4988" t="str">
            <v>Homeowners</v>
          </cell>
          <cell r="E4988">
            <v>43980</v>
          </cell>
          <cell r="F4988">
            <v>43982</v>
          </cell>
          <cell r="G4988" t="str">
            <v>NA</v>
          </cell>
          <cell r="H4988">
            <v>24836.707870757276</v>
          </cell>
          <cell r="I4988" t="str">
            <v>NA</v>
          </cell>
        </row>
        <row r="4989">
          <cell r="C4989" t="str">
            <v>Homeowners</v>
          </cell>
          <cell r="E4989">
            <v>43957</v>
          </cell>
          <cell r="F4989">
            <v>43979</v>
          </cell>
          <cell r="G4989" t="str">
            <v>NA</v>
          </cell>
          <cell r="H4989">
            <v>10927.052965551989</v>
          </cell>
          <cell r="I4989" t="str">
            <v>NA</v>
          </cell>
        </row>
        <row r="4990">
          <cell r="C4990" t="str">
            <v>Homeowners</v>
          </cell>
          <cell r="E4990">
            <v>43955</v>
          </cell>
          <cell r="F4990">
            <v>44085</v>
          </cell>
          <cell r="G4990" t="str">
            <v>NA</v>
          </cell>
          <cell r="H4990">
            <v>4184.4791343130337</v>
          </cell>
          <cell r="I4990" t="str">
            <v>NA</v>
          </cell>
        </row>
        <row r="4991">
          <cell r="C4991" t="str">
            <v>Homeowners</v>
          </cell>
          <cell r="E4991">
            <v>43954</v>
          </cell>
          <cell r="F4991">
            <v>43965</v>
          </cell>
          <cell r="G4991" t="str">
            <v>NA</v>
          </cell>
          <cell r="H4991">
            <v>34195.900267044599</v>
          </cell>
          <cell r="I4991" t="str">
            <v>NA</v>
          </cell>
        </row>
        <row r="4992">
          <cell r="C4992" t="str">
            <v>Homeowners</v>
          </cell>
          <cell r="E4992">
            <v>43975</v>
          </cell>
          <cell r="F4992">
            <v>44002</v>
          </cell>
          <cell r="G4992" t="str">
            <v>NA</v>
          </cell>
          <cell r="H4992">
            <v>66466.587403038298</v>
          </cell>
          <cell r="I4992" t="str">
            <v>NA</v>
          </cell>
        </row>
        <row r="4993">
          <cell r="C4993" t="str">
            <v>Homeowners</v>
          </cell>
          <cell r="E4993">
            <v>43959</v>
          </cell>
          <cell r="F4993">
            <v>44034</v>
          </cell>
          <cell r="G4993" t="str">
            <v>NA</v>
          </cell>
          <cell r="H4993">
            <v>10416.646956394843</v>
          </cell>
          <cell r="I4993" t="str">
            <v>NA</v>
          </cell>
        </row>
        <row r="4994">
          <cell r="C4994" t="str">
            <v>Homeowners</v>
          </cell>
          <cell r="E4994">
            <v>43960</v>
          </cell>
          <cell r="F4994">
            <v>44018</v>
          </cell>
          <cell r="G4994" t="str">
            <v>NA</v>
          </cell>
          <cell r="H4994">
            <v>3715.0659974144492</v>
          </cell>
          <cell r="I4994" t="str">
            <v>NA</v>
          </cell>
        </row>
        <row r="4995">
          <cell r="C4995" t="str">
            <v>Homeowners</v>
          </cell>
          <cell r="E4995">
            <v>43953</v>
          </cell>
          <cell r="F4995">
            <v>44097</v>
          </cell>
          <cell r="G4995">
            <v>44145</v>
          </cell>
          <cell r="H4995">
            <v>9839.9545736656</v>
          </cell>
          <cell r="I4995">
            <v>19679.91</v>
          </cell>
        </row>
        <row r="4996">
          <cell r="C4996" t="str">
            <v>Homeowners</v>
          </cell>
          <cell r="E4996">
            <v>43981</v>
          </cell>
          <cell r="F4996">
            <v>44070</v>
          </cell>
          <cell r="G4996" t="str">
            <v>NA</v>
          </cell>
          <cell r="H4996">
            <v>78426.228892158848</v>
          </cell>
          <cell r="I4996" t="str">
            <v>NA</v>
          </cell>
        </row>
        <row r="4997">
          <cell r="C4997" t="str">
            <v>Homeowners</v>
          </cell>
          <cell r="E4997">
            <v>43954</v>
          </cell>
          <cell r="F4997">
            <v>44033</v>
          </cell>
          <cell r="G4997" t="str">
            <v>NA</v>
          </cell>
          <cell r="H4997">
            <v>23225.987318495201</v>
          </cell>
          <cell r="I4997" t="str">
            <v>NA</v>
          </cell>
        </row>
        <row r="4998">
          <cell r="C4998" t="str">
            <v>Homeowners</v>
          </cell>
          <cell r="E4998">
            <v>43963</v>
          </cell>
          <cell r="F4998">
            <v>44123</v>
          </cell>
          <cell r="G4998" t="str">
            <v>NA</v>
          </cell>
          <cell r="H4998">
            <v>2327.61355381871</v>
          </cell>
          <cell r="I4998" t="str">
            <v>NA</v>
          </cell>
        </row>
        <row r="4999">
          <cell r="C4999" t="str">
            <v>Homeowners</v>
          </cell>
          <cell r="E4999">
            <v>43957</v>
          </cell>
          <cell r="F4999">
            <v>44185</v>
          </cell>
          <cell r="G4999" t="str">
            <v>NA</v>
          </cell>
          <cell r="H4999">
            <v>98467.312324836996</v>
          </cell>
          <cell r="I4999" t="str">
            <v>NA</v>
          </cell>
        </row>
        <row r="5000">
          <cell r="C5000" t="str">
            <v>Homeowners</v>
          </cell>
          <cell r="E5000">
            <v>43968</v>
          </cell>
          <cell r="F5000">
            <v>44093</v>
          </cell>
          <cell r="G5000" t="str">
            <v>NA</v>
          </cell>
          <cell r="H5000">
            <v>9499.9373793028135</v>
          </cell>
          <cell r="I5000" t="str">
            <v>NA</v>
          </cell>
        </row>
        <row r="5001">
          <cell r="C5001" t="str">
            <v>Homeowners</v>
          </cell>
          <cell r="E5001">
            <v>43976</v>
          </cell>
          <cell r="F5001">
            <v>44164</v>
          </cell>
          <cell r="G5001" t="str">
            <v>NA</v>
          </cell>
          <cell r="H5001">
            <v>21783.203826867226</v>
          </cell>
          <cell r="I5001" t="str">
            <v>NA</v>
          </cell>
        </row>
        <row r="5002">
          <cell r="C5002" t="str">
            <v>Homeowners</v>
          </cell>
          <cell r="E5002">
            <v>43965</v>
          </cell>
          <cell r="F5002">
            <v>44098</v>
          </cell>
          <cell r="G5002" t="str">
            <v>NA</v>
          </cell>
          <cell r="H5002">
            <v>73353.118716427198</v>
          </cell>
          <cell r="I5002" t="str">
            <v>NA</v>
          </cell>
        </row>
        <row r="5003">
          <cell r="C5003" t="str">
            <v>Homeowners</v>
          </cell>
          <cell r="E5003">
            <v>43975</v>
          </cell>
          <cell r="F5003">
            <v>43977</v>
          </cell>
          <cell r="G5003" t="str">
            <v>NA</v>
          </cell>
          <cell r="H5003">
            <v>44618.506464043909</v>
          </cell>
          <cell r="I5003" t="str">
            <v>NA</v>
          </cell>
        </row>
        <row r="5004">
          <cell r="C5004" t="str">
            <v>Homeowners</v>
          </cell>
          <cell r="E5004">
            <v>43964</v>
          </cell>
          <cell r="F5004">
            <v>44110</v>
          </cell>
          <cell r="G5004" t="str">
            <v>NA</v>
          </cell>
          <cell r="H5004">
            <v>41240.285972432401</v>
          </cell>
          <cell r="I5004" t="str">
            <v>NA</v>
          </cell>
        </row>
        <row r="5005">
          <cell r="C5005" t="str">
            <v>Homeowners</v>
          </cell>
          <cell r="E5005">
            <v>43972</v>
          </cell>
          <cell r="F5005">
            <v>44052</v>
          </cell>
          <cell r="G5005" t="str">
            <v>NA</v>
          </cell>
          <cell r="H5005">
            <v>10588.360366992336</v>
          </cell>
          <cell r="I5005" t="str">
            <v>NA</v>
          </cell>
        </row>
        <row r="5006">
          <cell r="C5006" t="str">
            <v>Homeowners</v>
          </cell>
          <cell r="E5006">
            <v>43975</v>
          </cell>
          <cell r="F5006">
            <v>44013</v>
          </cell>
          <cell r="G5006">
            <v>44075</v>
          </cell>
          <cell r="H5006">
            <v>6787.9221371110498</v>
          </cell>
          <cell r="I5006">
            <v>13575.84</v>
          </cell>
        </row>
        <row r="5007">
          <cell r="C5007" t="str">
            <v>Homeowners</v>
          </cell>
          <cell r="E5007">
            <v>43991</v>
          </cell>
          <cell r="F5007">
            <v>44042</v>
          </cell>
          <cell r="G5007" t="str">
            <v>NA</v>
          </cell>
          <cell r="H5007">
            <v>37534.712424516787</v>
          </cell>
          <cell r="I5007" t="str">
            <v>NA</v>
          </cell>
        </row>
        <row r="5008">
          <cell r="C5008" t="str">
            <v>Homeowners</v>
          </cell>
          <cell r="E5008">
            <v>43991</v>
          </cell>
          <cell r="F5008">
            <v>44011</v>
          </cell>
          <cell r="G5008" t="str">
            <v>NA</v>
          </cell>
          <cell r="H5008">
            <v>26060.986821435868</v>
          </cell>
          <cell r="I5008" t="str">
            <v>NA</v>
          </cell>
        </row>
        <row r="5009">
          <cell r="C5009" t="str">
            <v>Homeowners</v>
          </cell>
          <cell r="E5009">
            <v>44012</v>
          </cell>
          <cell r="F5009">
            <v>44126</v>
          </cell>
          <cell r="G5009" t="str">
            <v>NA</v>
          </cell>
          <cell r="H5009">
            <v>22423.457039597393</v>
          </cell>
          <cell r="I5009" t="str">
            <v>NA</v>
          </cell>
        </row>
        <row r="5010">
          <cell r="C5010" t="str">
            <v>Homeowners</v>
          </cell>
          <cell r="E5010">
            <v>44011</v>
          </cell>
          <cell r="F5010">
            <v>44162</v>
          </cell>
          <cell r="G5010" t="str">
            <v>NA</v>
          </cell>
          <cell r="H5010">
            <v>39447.434510876548</v>
          </cell>
          <cell r="I5010" t="str">
            <v>NA</v>
          </cell>
        </row>
        <row r="5011">
          <cell r="C5011" t="str">
            <v>Homeowners</v>
          </cell>
          <cell r="E5011">
            <v>44006</v>
          </cell>
          <cell r="F5011">
            <v>44164</v>
          </cell>
          <cell r="G5011" t="str">
            <v>NA</v>
          </cell>
          <cell r="H5011">
            <v>8574.4413177076949</v>
          </cell>
          <cell r="I5011" t="str">
            <v>NA</v>
          </cell>
        </row>
        <row r="5012">
          <cell r="C5012" t="str">
            <v>Homeowners</v>
          </cell>
          <cell r="E5012">
            <v>43997</v>
          </cell>
          <cell r="F5012">
            <v>44163</v>
          </cell>
          <cell r="G5012" t="str">
            <v>NA</v>
          </cell>
          <cell r="H5012">
            <v>15095.381395847509</v>
          </cell>
          <cell r="I5012" t="str">
            <v>NA</v>
          </cell>
        </row>
        <row r="5013">
          <cell r="C5013" t="str">
            <v>Homeowners</v>
          </cell>
          <cell r="E5013">
            <v>43993</v>
          </cell>
          <cell r="F5013">
            <v>44147</v>
          </cell>
          <cell r="G5013" t="str">
            <v>NA</v>
          </cell>
          <cell r="H5013">
            <v>13440.198783597154</v>
          </cell>
          <cell r="I5013" t="str">
            <v>NA</v>
          </cell>
        </row>
        <row r="5014">
          <cell r="C5014" t="str">
            <v>Homeowners</v>
          </cell>
          <cell r="E5014">
            <v>43985</v>
          </cell>
          <cell r="F5014">
            <v>44103</v>
          </cell>
          <cell r="G5014" t="str">
            <v>NA</v>
          </cell>
          <cell r="H5014">
            <v>46316.615806221038</v>
          </cell>
          <cell r="I5014" t="str">
            <v>NA</v>
          </cell>
        </row>
        <row r="5015">
          <cell r="C5015" t="str">
            <v>Homeowners</v>
          </cell>
          <cell r="E5015">
            <v>43992</v>
          </cell>
          <cell r="F5015">
            <v>44049</v>
          </cell>
          <cell r="G5015" t="str">
            <v>NA</v>
          </cell>
          <cell r="H5015">
            <v>19276.96802749272</v>
          </cell>
          <cell r="I5015" t="str">
            <v>NA</v>
          </cell>
        </row>
        <row r="5016">
          <cell r="C5016" t="str">
            <v>Homeowners</v>
          </cell>
          <cell r="E5016">
            <v>43994</v>
          </cell>
          <cell r="F5016">
            <v>44049</v>
          </cell>
          <cell r="G5016" t="str">
            <v>NA</v>
          </cell>
          <cell r="H5016">
            <v>36555.466598259518</v>
          </cell>
          <cell r="I5016" t="str">
            <v>NA</v>
          </cell>
        </row>
        <row r="5017">
          <cell r="C5017" t="str">
            <v>Homeowners</v>
          </cell>
          <cell r="E5017">
            <v>44007</v>
          </cell>
          <cell r="F5017">
            <v>44024</v>
          </cell>
          <cell r="G5017" t="str">
            <v>NA</v>
          </cell>
          <cell r="H5017">
            <v>25902.626480966337</v>
          </cell>
          <cell r="I5017" t="str">
            <v>NA</v>
          </cell>
        </row>
        <row r="5018">
          <cell r="C5018" t="str">
            <v>Homeowners</v>
          </cell>
          <cell r="E5018">
            <v>44007</v>
          </cell>
          <cell r="F5018">
            <v>44028</v>
          </cell>
          <cell r="G5018">
            <v>44074</v>
          </cell>
          <cell r="H5018">
            <v>266.27518841049852</v>
          </cell>
          <cell r="I5018">
            <v>532.54999999999995</v>
          </cell>
        </row>
        <row r="5019">
          <cell r="C5019" t="str">
            <v>Homeowners</v>
          </cell>
          <cell r="E5019">
            <v>44011</v>
          </cell>
          <cell r="F5019">
            <v>44193</v>
          </cell>
          <cell r="G5019" t="str">
            <v>NA</v>
          </cell>
          <cell r="H5019">
            <v>67185.09250969936</v>
          </cell>
          <cell r="I5019" t="str">
            <v>NA</v>
          </cell>
        </row>
        <row r="5020">
          <cell r="C5020" t="str">
            <v>Homeowners</v>
          </cell>
          <cell r="E5020">
            <v>43995</v>
          </cell>
          <cell r="F5020">
            <v>44043</v>
          </cell>
          <cell r="G5020" t="str">
            <v>NA</v>
          </cell>
          <cell r="H5020">
            <v>16903.067773744729</v>
          </cell>
          <cell r="I5020" t="str">
            <v>NA</v>
          </cell>
        </row>
        <row r="5021">
          <cell r="C5021" t="str">
            <v>Homeowners</v>
          </cell>
          <cell r="E5021">
            <v>43988</v>
          </cell>
          <cell r="F5021">
            <v>44103</v>
          </cell>
          <cell r="G5021" t="str">
            <v>NA</v>
          </cell>
          <cell r="H5021">
            <v>2339.6011846174392</v>
          </cell>
          <cell r="I5021" t="str">
            <v>NA</v>
          </cell>
        </row>
        <row r="5022">
          <cell r="C5022" t="str">
            <v>Homeowners</v>
          </cell>
          <cell r="E5022">
            <v>43984</v>
          </cell>
          <cell r="F5022">
            <v>44101</v>
          </cell>
          <cell r="G5022">
            <v>44173</v>
          </cell>
          <cell r="H5022">
            <v>57567.289128673001</v>
          </cell>
          <cell r="I5022">
            <v>115134.58</v>
          </cell>
        </row>
        <row r="5023">
          <cell r="C5023" t="str">
            <v>Homeowners</v>
          </cell>
          <cell r="E5023">
            <v>43985</v>
          </cell>
          <cell r="F5023">
            <v>44076</v>
          </cell>
          <cell r="G5023" t="str">
            <v>NA</v>
          </cell>
          <cell r="H5023">
            <v>1251.5249263956218</v>
          </cell>
          <cell r="I5023" t="str">
            <v>NA</v>
          </cell>
        </row>
        <row r="5024">
          <cell r="C5024" t="str">
            <v>Homeowners</v>
          </cell>
          <cell r="E5024">
            <v>44009</v>
          </cell>
          <cell r="F5024">
            <v>44017</v>
          </cell>
          <cell r="G5024" t="str">
            <v>NA</v>
          </cell>
          <cell r="H5024">
            <v>25771.94500119453</v>
          </cell>
          <cell r="I5024" t="str">
            <v>NA</v>
          </cell>
        </row>
        <row r="5025">
          <cell r="C5025" t="str">
            <v>Homeowners</v>
          </cell>
          <cell r="E5025">
            <v>44009</v>
          </cell>
          <cell r="F5025">
            <v>44148</v>
          </cell>
          <cell r="G5025" t="str">
            <v>NA</v>
          </cell>
          <cell r="H5025">
            <v>8813.214843687716</v>
          </cell>
          <cell r="I5025" t="str">
            <v>NA</v>
          </cell>
        </row>
        <row r="5026">
          <cell r="C5026" t="str">
            <v>Homeowners</v>
          </cell>
          <cell r="E5026">
            <v>43989</v>
          </cell>
          <cell r="F5026">
            <v>44158</v>
          </cell>
          <cell r="G5026" t="str">
            <v>NA</v>
          </cell>
          <cell r="H5026">
            <v>19316.509011253835</v>
          </cell>
          <cell r="I5026" t="str">
            <v>NA</v>
          </cell>
        </row>
        <row r="5027">
          <cell r="C5027" t="str">
            <v>Homeowners</v>
          </cell>
          <cell r="E5027">
            <v>44009</v>
          </cell>
          <cell r="F5027">
            <v>44171</v>
          </cell>
          <cell r="G5027" t="str">
            <v>NA</v>
          </cell>
          <cell r="H5027">
            <v>3993.8667104888468</v>
          </cell>
          <cell r="I5027" t="str">
            <v>NA</v>
          </cell>
        </row>
        <row r="5028">
          <cell r="C5028" t="str">
            <v>Homeowners</v>
          </cell>
          <cell r="E5028">
            <v>44006</v>
          </cell>
          <cell r="F5028">
            <v>44041</v>
          </cell>
          <cell r="G5028" t="str">
            <v>NA</v>
          </cell>
          <cell r="H5028">
            <v>4046.4979257929176</v>
          </cell>
          <cell r="I5028" t="str">
            <v>NA</v>
          </cell>
        </row>
        <row r="5029">
          <cell r="C5029" t="str">
            <v>Homeowners</v>
          </cell>
          <cell r="E5029">
            <v>44003</v>
          </cell>
          <cell r="F5029">
            <v>44132</v>
          </cell>
          <cell r="G5029" t="str">
            <v>NA</v>
          </cell>
          <cell r="H5029">
            <v>23032.897033150537</v>
          </cell>
          <cell r="I5029" t="str">
            <v>NA</v>
          </cell>
        </row>
        <row r="5030">
          <cell r="C5030" t="str">
            <v>Homeowners</v>
          </cell>
          <cell r="E5030">
            <v>43998</v>
          </cell>
          <cell r="F5030">
            <v>44155</v>
          </cell>
          <cell r="G5030" t="str">
            <v>NA</v>
          </cell>
          <cell r="H5030">
            <v>2362.6114795177327</v>
          </cell>
          <cell r="I5030" t="str">
            <v>NA</v>
          </cell>
        </row>
        <row r="5031">
          <cell r="C5031" t="str">
            <v>Homeowners</v>
          </cell>
          <cell r="E5031">
            <v>44007</v>
          </cell>
          <cell r="F5031">
            <v>44098</v>
          </cell>
          <cell r="G5031" t="str">
            <v>NA</v>
          </cell>
          <cell r="H5031">
            <v>31336.645549812045</v>
          </cell>
          <cell r="I5031" t="str">
            <v>NA</v>
          </cell>
        </row>
        <row r="5032">
          <cell r="C5032" t="str">
            <v>Homeowners</v>
          </cell>
          <cell r="E5032">
            <v>44006</v>
          </cell>
          <cell r="F5032">
            <v>44094</v>
          </cell>
          <cell r="G5032" t="str">
            <v>NA</v>
          </cell>
          <cell r="H5032">
            <v>23013.744214722898</v>
          </cell>
          <cell r="I5032" t="str">
            <v>NA</v>
          </cell>
        </row>
        <row r="5033">
          <cell r="C5033" t="str">
            <v>Homeowners</v>
          </cell>
          <cell r="E5033">
            <v>44009</v>
          </cell>
          <cell r="F5033">
            <v>44035</v>
          </cell>
          <cell r="G5033">
            <v>44089</v>
          </cell>
          <cell r="H5033">
            <v>44531.265133463799</v>
          </cell>
          <cell r="I5033">
            <v>89062.53</v>
          </cell>
        </row>
        <row r="5034">
          <cell r="C5034" t="str">
            <v>Homeowners</v>
          </cell>
          <cell r="E5034">
            <v>44003</v>
          </cell>
          <cell r="F5034">
            <v>44109</v>
          </cell>
          <cell r="G5034" t="str">
            <v>NA</v>
          </cell>
          <cell r="H5034">
            <v>6095.9930571550012</v>
          </cell>
          <cell r="I5034" t="str">
            <v>NA</v>
          </cell>
        </row>
        <row r="5035">
          <cell r="C5035" t="str">
            <v>Homeowners</v>
          </cell>
          <cell r="E5035">
            <v>44006</v>
          </cell>
          <cell r="F5035">
            <v>44142</v>
          </cell>
          <cell r="G5035" t="str">
            <v>NA</v>
          </cell>
          <cell r="H5035">
            <v>1311.7240959168546</v>
          </cell>
          <cell r="I5035" t="str">
            <v>NA</v>
          </cell>
        </row>
        <row r="5036">
          <cell r="C5036" t="str">
            <v>Homeowners</v>
          </cell>
          <cell r="E5036">
            <v>43983</v>
          </cell>
          <cell r="F5036">
            <v>44072</v>
          </cell>
          <cell r="G5036" t="str">
            <v>NA</v>
          </cell>
          <cell r="H5036">
            <v>13701.908363138025</v>
          </cell>
          <cell r="I5036" t="str">
            <v>NA</v>
          </cell>
        </row>
        <row r="5037">
          <cell r="C5037" t="str">
            <v>Homeowners</v>
          </cell>
          <cell r="E5037">
            <v>43996</v>
          </cell>
          <cell r="F5037">
            <v>44076</v>
          </cell>
          <cell r="G5037">
            <v>44120</v>
          </cell>
          <cell r="H5037">
            <v>26665.28895273805</v>
          </cell>
          <cell r="I5037">
            <v>53330.58</v>
          </cell>
        </row>
        <row r="5038">
          <cell r="C5038" t="str">
            <v>Homeowners</v>
          </cell>
          <cell r="E5038">
            <v>44003</v>
          </cell>
          <cell r="F5038">
            <v>44058</v>
          </cell>
          <cell r="G5038" t="str">
            <v>NA</v>
          </cell>
          <cell r="H5038">
            <v>19963.599254630892</v>
          </cell>
          <cell r="I5038" t="str">
            <v>NA</v>
          </cell>
        </row>
        <row r="5039">
          <cell r="C5039" t="str">
            <v>Homeowners</v>
          </cell>
          <cell r="E5039">
            <v>44005</v>
          </cell>
          <cell r="F5039">
            <v>44017</v>
          </cell>
          <cell r="G5039">
            <v>44105</v>
          </cell>
          <cell r="H5039">
            <v>1872.50987476261</v>
          </cell>
          <cell r="I5039">
            <v>3745.02</v>
          </cell>
        </row>
        <row r="5040">
          <cell r="C5040" t="str">
            <v>Homeowners</v>
          </cell>
          <cell r="E5040">
            <v>43998</v>
          </cell>
          <cell r="F5040">
            <v>44044</v>
          </cell>
          <cell r="G5040" t="str">
            <v>NA</v>
          </cell>
          <cell r="H5040">
            <v>13971.684599371265</v>
          </cell>
          <cell r="I5040" t="str">
            <v>NA</v>
          </cell>
        </row>
        <row r="5041">
          <cell r="C5041" t="str">
            <v>Homeowners</v>
          </cell>
          <cell r="E5041">
            <v>43991</v>
          </cell>
          <cell r="F5041">
            <v>44066</v>
          </cell>
          <cell r="G5041">
            <v>44117</v>
          </cell>
          <cell r="H5041">
            <v>35112.098570950351</v>
          </cell>
          <cell r="I5041">
            <v>70224.2</v>
          </cell>
        </row>
        <row r="5042">
          <cell r="C5042" t="str">
            <v>Homeowners</v>
          </cell>
          <cell r="E5042">
            <v>43988</v>
          </cell>
          <cell r="F5042">
            <v>44157</v>
          </cell>
          <cell r="G5042" t="str">
            <v>NA</v>
          </cell>
          <cell r="H5042">
            <v>18613.55880221193</v>
          </cell>
          <cell r="I5042" t="str">
            <v>NA</v>
          </cell>
        </row>
        <row r="5043">
          <cell r="C5043" t="str">
            <v>Homeowners</v>
          </cell>
          <cell r="E5043">
            <v>44000</v>
          </cell>
          <cell r="F5043">
            <v>44170</v>
          </cell>
          <cell r="G5043" t="str">
            <v>NA</v>
          </cell>
          <cell r="H5043">
            <v>13902.194747840627</v>
          </cell>
          <cell r="I5043" t="str">
            <v>NA</v>
          </cell>
        </row>
        <row r="5044">
          <cell r="C5044" t="str">
            <v>Homeowners</v>
          </cell>
          <cell r="E5044">
            <v>44019</v>
          </cell>
          <cell r="F5044">
            <v>44075</v>
          </cell>
          <cell r="G5044" t="str">
            <v>NA</v>
          </cell>
          <cell r="H5044">
            <v>39452.58512560893</v>
          </cell>
          <cell r="I5044" t="str">
            <v>NA</v>
          </cell>
        </row>
        <row r="5045">
          <cell r="C5045" t="str">
            <v>Homeowners</v>
          </cell>
          <cell r="E5045">
            <v>44041</v>
          </cell>
          <cell r="F5045">
            <v>44165</v>
          </cell>
          <cell r="G5045" t="str">
            <v>NA</v>
          </cell>
          <cell r="H5045">
            <v>39002.948266178631</v>
          </cell>
          <cell r="I5045" t="str">
            <v>NA</v>
          </cell>
        </row>
        <row r="5046">
          <cell r="C5046" t="str">
            <v>Homeowners</v>
          </cell>
          <cell r="E5046">
            <v>44041</v>
          </cell>
          <cell r="F5046">
            <v>44163</v>
          </cell>
          <cell r="G5046" t="str">
            <v>NA</v>
          </cell>
          <cell r="H5046">
            <v>41506.755213640346</v>
          </cell>
          <cell r="I5046" t="str">
            <v>NA</v>
          </cell>
        </row>
        <row r="5047">
          <cell r="C5047" t="str">
            <v>Homeowners</v>
          </cell>
          <cell r="E5047">
            <v>44043</v>
          </cell>
          <cell r="F5047">
            <v>44087</v>
          </cell>
          <cell r="G5047" t="str">
            <v>NA</v>
          </cell>
          <cell r="H5047">
            <v>866.44299651247786</v>
          </cell>
          <cell r="I5047" t="str">
            <v>NA</v>
          </cell>
        </row>
        <row r="5048">
          <cell r="C5048" t="str">
            <v>Homeowners</v>
          </cell>
          <cell r="E5048">
            <v>44030</v>
          </cell>
          <cell r="F5048">
            <v>44140</v>
          </cell>
          <cell r="G5048" t="str">
            <v>NA</v>
          </cell>
          <cell r="H5048">
            <v>11517.214873114201</v>
          </cell>
          <cell r="I5048" t="str">
            <v>NA</v>
          </cell>
        </row>
        <row r="5049">
          <cell r="C5049" t="str">
            <v>Homeowners</v>
          </cell>
          <cell r="E5049">
            <v>44020</v>
          </cell>
          <cell r="F5049">
            <v>44161</v>
          </cell>
          <cell r="G5049" t="str">
            <v>NA</v>
          </cell>
          <cell r="H5049">
            <v>17414.353603319807</v>
          </cell>
          <cell r="I5049" t="str">
            <v>NA</v>
          </cell>
        </row>
        <row r="5050">
          <cell r="C5050" t="str">
            <v>Homeowners</v>
          </cell>
          <cell r="E5050">
            <v>44035</v>
          </cell>
          <cell r="F5050">
            <v>44154</v>
          </cell>
          <cell r="G5050" t="str">
            <v>NA</v>
          </cell>
          <cell r="H5050">
            <v>49037.585735596382</v>
          </cell>
          <cell r="I5050" t="str">
            <v>NA</v>
          </cell>
        </row>
        <row r="5051">
          <cell r="C5051" t="str">
            <v>Homeowners</v>
          </cell>
          <cell r="E5051">
            <v>44016</v>
          </cell>
          <cell r="F5051">
            <v>44129</v>
          </cell>
          <cell r="G5051" t="str">
            <v>NA</v>
          </cell>
          <cell r="H5051">
            <v>55272.677129527969</v>
          </cell>
          <cell r="I5051" t="str">
            <v>NA</v>
          </cell>
        </row>
        <row r="5052">
          <cell r="C5052" t="str">
            <v>Homeowners</v>
          </cell>
          <cell r="E5052">
            <v>44014</v>
          </cell>
          <cell r="F5052">
            <v>44118</v>
          </cell>
          <cell r="G5052" t="str">
            <v>NA</v>
          </cell>
          <cell r="H5052">
            <v>30227.092304366633</v>
          </cell>
          <cell r="I5052" t="str">
            <v>NA</v>
          </cell>
        </row>
        <row r="5053">
          <cell r="C5053" t="str">
            <v>Homeowners</v>
          </cell>
          <cell r="E5053">
            <v>44023</v>
          </cell>
          <cell r="F5053">
            <v>44132</v>
          </cell>
          <cell r="G5053" t="str">
            <v>NA</v>
          </cell>
          <cell r="H5053">
            <v>11136.477896261915</v>
          </cell>
          <cell r="I5053" t="str">
            <v>NA</v>
          </cell>
        </row>
        <row r="5054">
          <cell r="C5054" t="str">
            <v>Homeowners</v>
          </cell>
          <cell r="E5054">
            <v>44034</v>
          </cell>
          <cell r="F5054">
            <v>44130</v>
          </cell>
          <cell r="G5054" t="str">
            <v>NA</v>
          </cell>
          <cell r="H5054">
            <v>59529.368870106562</v>
          </cell>
          <cell r="I5054" t="str">
            <v>NA</v>
          </cell>
        </row>
        <row r="5055">
          <cell r="C5055" t="str">
            <v>Homeowners</v>
          </cell>
          <cell r="E5055">
            <v>44029</v>
          </cell>
          <cell r="F5055">
            <v>44194</v>
          </cell>
          <cell r="G5055" t="str">
            <v>NA</v>
          </cell>
          <cell r="H5055">
            <v>26719.159465828696</v>
          </cell>
          <cell r="I5055" t="str">
            <v>NA</v>
          </cell>
        </row>
        <row r="5056">
          <cell r="C5056" t="str">
            <v>Homeowners</v>
          </cell>
          <cell r="E5056">
            <v>44037</v>
          </cell>
          <cell r="F5056">
            <v>44114</v>
          </cell>
          <cell r="G5056">
            <v>44120</v>
          </cell>
          <cell r="H5056">
            <v>13910.3470968561</v>
          </cell>
          <cell r="I5056">
            <v>27820.69</v>
          </cell>
        </row>
        <row r="5057">
          <cell r="C5057" t="str">
            <v>Homeowners</v>
          </cell>
          <cell r="E5057">
            <v>44019</v>
          </cell>
          <cell r="F5057">
            <v>44076</v>
          </cell>
          <cell r="G5057" t="str">
            <v>NA</v>
          </cell>
          <cell r="H5057">
            <v>14445.599185965795</v>
          </cell>
          <cell r="I5057" t="str">
            <v>NA</v>
          </cell>
        </row>
        <row r="5058">
          <cell r="C5058" t="str">
            <v>Homeowners</v>
          </cell>
          <cell r="E5058">
            <v>44029</v>
          </cell>
          <cell r="F5058">
            <v>44164</v>
          </cell>
          <cell r="G5058" t="str">
            <v>NA</v>
          </cell>
          <cell r="H5058">
            <v>11734.411297743301</v>
          </cell>
          <cell r="I5058" t="str">
            <v>NA</v>
          </cell>
        </row>
        <row r="5059">
          <cell r="C5059" t="str">
            <v>Homeowners</v>
          </cell>
          <cell r="E5059">
            <v>44042</v>
          </cell>
          <cell r="F5059">
            <v>44101</v>
          </cell>
          <cell r="G5059" t="str">
            <v>NA</v>
          </cell>
          <cell r="H5059">
            <v>3468.3501762243895</v>
          </cell>
          <cell r="I5059" t="str">
            <v>NA</v>
          </cell>
        </row>
        <row r="5060">
          <cell r="C5060" t="str">
            <v>Homeowners</v>
          </cell>
          <cell r="E5060">
            <v>44019</v>
          </cell>
          <cell r="F5060">
            <v>44093</v>
          </cell>
          <cell r="G5060" t="str">
            <v>NA</v>
          </cell>
          <cell r="H5060">
            <v>42074.065852051186</v>
          </cell>
          <cell r="I5060" t="str">
            <v>NA</v>
          </cell>
        </row>
        <row r="5061">
          <cell r="C5061" t="str">
            <v>Homeowners</v>
          </cell>
          <cell r="E5061">
            <v>44019</v>
          </cell>
          <cell r="F5061">
            <v>44193</v>
          </cell>
          <cell r="G5061" t="str">
            <v>NA</v>
          </cell>
          <cell r="H5061">
            <v>24102.726607381923</v>
          </cell>
          <cell r="I5061" t="str">
            <v>NA</v>
          </cell>
        </row>
        <row r="5062">
          <cell r="C5062" t="str">
            <v>Homeowners</v>
          </cell>
          <cell r="E5062">
            <v>44021</v>
          </cell>
          <cell r="F5062">
            <v>44099</v>
          </cell>
          <cell r="G5062" t="str">
            <v>NA</v>
          </cell>
          <cell r="H5062">
            <v>45765.604896524863</v>
          </cell>
          <cell r="I5062" t="str">
            <v>NA</v>
          </cell>
        </row>
        <row r="5063">
          <cell r="C5063" t="str">
            <v>Homeowners</v>
          </cell>
          <cell r="E5063">
            <v>44017</v>
          </cell>
          <cell r="F5063">
            <v>44079</v>
          </cell>
          <cell r="G5063">
            <v>44108</v>
          </cell>
          <cell r="H5063">
            <v>583.15442145701502</v>
          </cell>
          <cell r="I5063">
            <v>1166.31</v>
          </cell>
        </row>
        <row r="5064">
          <cell r="C5064" t="str">
            <v>Homeowners</v>
          </cell>
          <cell r="E5064">
            <v>44014</v>
          </cell>
          <cell r="F5064">
            <v>44066</v>
          </cell>
          <cell r="G5064" t="str">
            <v>NA</v>
          </cell>
          <cell r="H5064">
            <v>7169.2640535513947</v>
          </cell>
          <cell r="I5064" t="str">
            <v>NA</v>
          </cell>
        </row>
        <row r="5065">
          <cell r="C5065" t="str">
            <v>Homeowners</v>
          </cell>
          <cell r="E5065">
            <v>44018</v>
          </cell>
          <cell r="F5065">
            <v>44092</v>
          </cell>
          <cell r="G5065" t="str">
            <v>NA</v>
          </cell>
          <cell r="H5065">
            <v>65054.187592242946</v>
          </cell>
          <cell r="I5065" t="str">
            <v>NA</v>
          </cell>
        </row>
        <row r="5066">
          <cell r="C5066" t="str">
            <v>Homeowners</v>
          </cell>
          <cell r="E5066">
            <v>44021</v>
          </cell>
          <cell r="F5066">
            <v>44034</v>
          </cell>
          <cell r="G5066" t="str">
            <v>NA</v>
          </cell>
          <cell r="H5066">
            <v>17509.976978037503</v>
          </cell>
          <cell r="I5066" t="str">
            <v>NA</v>
          </cell>
        </row>
        <row r="5067">
          <cell r="C5067" t="str">
            <v>Homeowners</v>
          </cell>
          <cell r="E5067">
            <v>44016</v>
          </cell>
          <cell r="F5067">
            <v>44037</v>
          </cell>
          <cell r="G5067" t="str">
            <v>NA</v>
          </cell>
          <cell r="H5067">
            <v>37547.647912837281</v>
          </cell>
          <cell r="I5067" t="str">
            <v>NA</v>
          </cell>
        </row>
        <row r="5068">
          <cell r="C5068" t="str">
            <v>Homeowners</v>
          </cell>
          <cell r="E5068">
            <v>44017</v>
          </cell>
          <cell r="F5068">
            <v>44081</v>
          </cell>
          <cell r="G5068">
            <v>44151</v>
          </cell>
          <cell r="H5068">
            <v>6171.5778254008501</v>
          </cell>
          <cell r="I5068">
            <v>12343.16</v>
          </cell>
        </row>
        <row r="5069">
          <cell r="C5069" t="str">
            <v>Homeowners</v>
          </cell>
          <cell r="E5069">
            <v>44059</v>
          </cell>
          <cell r="F5069">
            <v>44191</v>
          </cell>
          <cell r="G5069" t="str">
            <v>NA</v>
          </cell>
          <cell r="H5069">
            <v>8262.874694566859</v>
          </cell>
          <cell r="I5069" t="str">
            <v>NA</v>
          </cell>
        </row>
        <row r="5070">
          <cell r="C5070" t="str">
            <v>Homeowners</v>
          </cell>
          <cell r="E5070">
            <v>44072</v>
          </cell>
          <cell r="F5070">
            <v>44080</v>
          </cell>
          <cell r="G5070" t="str">
            <v>NA</v>
          </cell>
          <cell r="H5070">
            <v>28020.144238338256</v>
          </cell>
          <cell r="I5070" t="str">
            <v>NA</v>
          </cell>
        </row>
        <row r="5071">
          <cell r="C5071" t="str">
            <v>Homeowners</v>
          </cell>
          <cell r="E5071">
            <v>44064</v>
          </cell>
          <cell r="F5071">
            <v>44183</v>
          </cell>
          <cell r="G5071" t="str">
            <v>NA</v>
          </cell>
          <cell r="H5071">
            <v>11522.444906484887</v>
          </cell>
          <cell r="I5071" t="str">
            <v>NA</v>
          </cell>
        </row>
        <row r="5072">
          <cell r="C5072" t="str">
            <v>Homeowners</v>
          </cell>
          <cell r="E5072">
            <v>44050</v>
          </cell>
          <cell r="F5072">
            <v>44060</v>
          </cell>
          <cell r="G5072" t="str">
            <v>NA</v>
          </cell>
          <cell r="H5072">
            <v>7039.6722104330947</v>
          </cell>
          <cell r="I5072" t="str">
            <v>NA</v>
          </cell>
        </row>
        <row r="5073">
          <cell r="C5073" t="str">
            <v>Homeowners</v>
          </cell>
          <cell r="E5073">
            <v>44053</v>
          </cell>
          <cell r="F5073">
            <v>44096</v>
          </cell>
          <cell r="G5073" t="str">
            <v>NA</v>
          </cell>
          <cell r="H5073">
            <v>17457.835203297233</v>
          </cell>
          <cell r="I5073" t="str">
            <v>NA</v>
          </cell>
        </row>
        <row r="5074">
          <cell r="C5074" t="str">
            <v>Homeowners</v>
          </cell>
          <cell r="E5074">
            <v>44070</v>
          </cell>
          <cell r="F5074">
            <v>44074</v>
          </cell>
          <cell r="G5074">
            <v>44141</v>
          </cell>
          <cell r="H5074">
            <v>22880.229924324849</v>
          </cell>
          <cell r="I5074">
            <v>45760.46</v>
          </cell>
        </row>
        <row r="5075">
          <cell r="C5075" t="str">
            <v>Homeowners</v>
          </cell>
          <cell r="E5075">
            <v>44052</v>
          </cell>
          <cell r="F5075">
            <v>44187</v>
          </cell>
          <cell r="G5075" t="str">
            <v>NA</v>
          </cell>
          <cell r="H5075">
            <v>19687.318227685824</v>
          </cell>
          <cell r="I5075" t="str">
            <v>NA</v>
          </cell>
        </row>
        <row r="5076">
          <cell r="C5076" t="str">
            <v>Homeowners</v>
          </cell>
          <cell r="E5076">
            <v>44062</v>
          </cell>
          <cell r="F5076">
            <v>44178</v>
          </cell>
          <cell r="G5076" t="str">
            <v>NA</v>
          </cell>
          <cell r="H5076">
            <v>24567.856621012645</v>
          </cell>
          <cell r="I5076" t="str">
            <v>NA</v>
          </cell>
        </row>
        <row r="5077">
          <cell r="C5077" t="str">
            <v>Homeowners</v>
          </cell>
          <cell r="E5077">
            <v>44059</v>
          </cell>
          <cell r="F5077">
            <v>44092</v>
          </cell>
          <cell r="G5077" t="str">
            <v>NA</v>
          </cell>
          <cell r="H5077">
            <v>75302.888094058784</v>
          </cell>
          <cell r="I5077" t="str">
            <v>NA</v>
          </cell>
        </row>
        <row r="5078">
          <cell r="C5078" t="str">
            <v>Homeowners</v>
          </cell>
          <cell r="E5078">
            <v>44062</v>
          </cell>
          <cell r="F5078">
            <v>44090</v>
          </cell>
          <cell r="G5078" t="str">
            <v>NA</v>
          </cell>
          <cell r="H5078">
            <v>4225.5066168822268</v>
          </cell>
          <cell r="I5078" t="str">
            <v>NA</v>
          </cell>
        </row>
        <row r="5079">
          <cell r="C5079" t="str">
            <v>Homeowners</v>
          </cell>
          <cell r="E5079">
            <v>44047</v>
          </cell>
          <cell r="F5079">
            <v>44153</v>
          </cell>
          <cell r="G5079" t="str">
            <v>NA</v>
          </cell>
          <cell r="H5079">
            <v>43697.581424555596</v>
          </cell>
          <cell r="I5079" t="str">
            <v>NA</v>
          </cell>
        </row>
        <row r="5080">
          <cell r="C5080" t="str">
            <v>Homeowners</v>
          </cell>
          <cell r="E5080">
            <v>44057</v>
          </cell>
          <cell r="F5080">
            <v>44076</v>
          </cell>
          <cell r="G5080" t="str">
            <v>NA</v>
          </cell>
          <cell r="H5080">
            <v>11826.920547964542</v>
          </cell>
          <cell r="I5080" t="str">
            <v>NA</v>
          </cell>
        </row>
        <row r="5081">
          <cell r="C5081" t="str">
            <v>Homeowners</v>
          </cell>
          <cell r="E5081">
            <v>44055</v>
          </cell>
          <cell r="F5081">
            <v>44137</v>
          </cell>
          <cell r="G5081" t="str">
            <v>NA</v>
          </cell>
          <cell r="H5081">
            <v>4009.7687984114377</v>
          </cell>
          <cell r="I5081" t="str">
            <v>NA</v>
          </cell>
        </row>
        <row r="5082">
          <cell r="C5082" t="str">
            <v>Homeowners</v>
          </cell>
          <cell r="E5082">
            <v>44072</v>
          </cell>
          <cell r="F5082">
            <v>44176</v>
          </cell>
          <cell r="G5082" t="str">
            <v>NA</v>
          </cell>
          <cell r="H5082">
            <v>17645.389792307855</v>
          </cell>
          <cell r="I5082" t="str">
            <v>NA</v>
          </cell>
        </row>
        <row r="5083">
          <cell r="C5083" t="str">
            <v>Homeowners</v>
          </cell>
          <cell r="E5083">
            <v>44047</v>
          </cell>
          <cell r="F5083">
            <v>44067</v>
          </cell>
          <cell r="G5083" t="str">
            <v>NA</v>
          </cell>
          <cell r="H5083">
            <v>8209.291931327065</v>
          </cell>
          <cell r="I5083" t="str">
            <v>NA</v>
          </cell>
        </row>
        <row r="5084">
          <cell r="C5084" t="str">
            <v>Homeowners</v>
          </cell>
          <cell r="E5084">
            <v>44052</v>
          </cell>
          <cell r="F5084">
            <v>44065</v>
          </cell>
          <cell r="G5084" t="str">
            <v>NA</v>
          </cell>
          <cell r="H5084">
            <v>7667.2468870837793</v>
          </cell>
          <cell r="I5084" t="str">
            <v>NA</v>
          </cell>
        </row>
        <row r="5085">
          <cell r="C5085" t="str">
            <v>Homeowners</v>
          </cell>
          <cell r="E5085">
            <v>44045</v>
          </cell>
          <cell r="F5085">
            <v>44161</v>
          </cell>
          <cell r="G5085" t="str">
            <v>NA</v>
          </cell>
          <cell r="H5085">
            <v>5357.8096380048173</v>
          </cell>
          <cell r="I5085" t="str">
            <v>NA</v>
          </cell>
        </row>
        <row r="5086">
          <cell r="C5086" t="str">
            <v>Homeowners</v>
          </cell>
          <cell r="E5086">
            <v>44064</v>
          </cell>
          <cell r="F5086">
            <v>44067</v>
          </cell>
          <cell r="G5086">
            <v>44088</v>
          </cell>
          <cell r="H5086">
            <v>55712.464354365999</v>
          </cell>
          <cell r="I5086">
            <v>111424.93</v>
          </cell>
        </row>
        <row r="5087">
          <cell r="C5087" t="str">
            <v>Homeowners</v>
          </cell>
          <cell r="E5087">
            <v>44073</v>
          </cell>
          <cell r="F5087">
            <v>44134</v>
          </cell>
          <cell r="G5087" t="str">
            <v>NA</v>
          </cell>
          <cell r="H5087">
            <v>27857.750733628647</v>
          </cell>
          <cell r="I5087" t="str">
            <v>NA</v>
          </cell>
        </row>
        <row r="5088">
          <cell r="C5088" t="str">
            <v>Homeowners</v>
          </cell>
          <cell r="E5088">
            <v>44045</v>
          </cell>
          <cell r="F5088">
            <v>44167</v>
          </cell>
          <cell r="G5088" t="str">
            <v>NA</v>
          </cell>
          <cell r="H5088">
            <v>7768.5179671945625</v>
          </cell>
          <cell r="I5088" t="str">
            <v>NA</v>
          </cell>
        </row>
        <row r="5089">
          <cell r="C5089" t="str">
            <v>Homeowners</v>
          </cell>
          <cell r="E5089">
            <v>44064</v>
          </cell>
          <cell r="F5089">
            <v>44130</v>
          </cell>
          <cell r="G5089" t="str">
            <v>NA</v>
          </cell>
          <cell r="H5089">
            <v>45315.161004529029</v>
          </cell>
          <cell r="I5089" t="str">
            <v>NA</v>
          </cell>
        </row>
        <row r="5090">
          <cell r="C5090" t="str">
            <v>Homeowners</v>
          </cell>
          <cell r="E5090">
            <v>44047</v>
          </cell>
          <cell r="F5090">
            <v>44084</v>
          </cell>
          <cell r="G5090" t="str">
            <v>NA</v>
          </cell>
          <cell r="H5090">
            <v>40499.89440107908</v>
          </cell>
          <cell r="I5090" t="str">
            <v>NA</v>
          </cell>
        </row>
        <row r="5091">
          <cell r="C5091" t="str">
            <v>Homeowners</v>
          </cell>
          <cell r="E5091">
            <v>44066</v>
          </cell>
          <cell r="F5091">
            <v>44162</v>
          </cell>
          <cell r="G5091" t="str">
            <v>NA</v>
          </cell>
          <cell r="H5091">
            <v>51069.080964330838</v>
          </cell>
          <cell r="I5091" t="str">
            <v>NA</v>
          </cell>
        </row>
        <row r="5092">
          <cell r="C5092" t="str">
            <v>Homeowners</v>
          </cell>
          <cell r="E5092">
            <v>44050</v>
          </cell>
          <cell r="F5092">
            <v>44086</v>
          </cell>
          <cell r="G5092" t="str">
            <v>NA</v>
          </cell>
          <cell r="H5092">
            <v>4368.9750256271736</v>
          </cell>
          <cell r="I5092" t="str">
            <v>NA</v>
          </cell>
        </row>
        <row r="5093">
          <cell r="C5093" t="str">
            <v>Homeowners</v>
          </cell>
          <cell r="E5093">
            <v>44048</v>
          </cell>
          <cell r="F5093">
            <v>44178</v>
          </cell>
          <cell r="G5093" t="str">
            <v>NA</v>
          </cell>
          <cell r="H5093">
            <v>28743.15844485072</v>
          </cell>
          <cell r="I5093" t="str">
            <v>NA</v>
          </cell>
        </row>
        <row r="5094">
          <cell r="C5094" t="str">
            <v>Homeowners</v>
          </cell>
          <cell r="E5094">
            <v>44051</v>
          </cell>
          <cell r="F5094">
            <v>44075</v>
          </cell>
          <cell r="G5094" t="str">
            <v>NA</v>
          </cell>
          <cell r="H5094">
            <v>3087.16356841065</v>
          </cell>
          <cell r="I5094" t="str">
            <v>NA</v>
          </cell>
        </row>
        <row r="5095">
          <cell r="C5095" t="str">
            <v>Homeowners</v>
          </cell>
          <cell r="E5095">
            <v>44052</v>
          </cell>
          <cell r="F5095">
            <v>44167</v>
          </cell>
          <cell r="G5095" t="str">
            <v>NA</v>
          </cell>
          <cell r="H5095">
            <v>133267.35840297493</v>
          </cell>
          <cell r="I5095" t="str">
            <v>NA</v>
          </cell>
        </row>
        <row r="5096">
          <cell r="C5096" t="str">
            <v>Homeowners</v>
          </cell>
          <cell r="E5096">
            <v>44065</v>
          </cell>
          <cell r="F5096">
            <v>44092</v>
          </cell>
          <cell r="G5096" t="str">
            <v>NA</v>
          </cell>
          <cell r="H5096">
            <v>14171.757701831853</v>
          </cell>
          <cell r="I5096" t="str">
            <v>NA</v>
          </cell>
        </row>
        <row r="5097">
          <cell r="C5097" t="str">
            <v>Homeowners</v>
          </cell>
          <cell r="E5097">
            <v>44074</v>
          </cell>
          <cell r="F5097">
            <v>44104</v>
          </cell>
          <cell r="G5097" t="str">
            <v>NA</v>
          </cell>
          <cell r="H5097">
            <v>7345.1956504369036</v>
          </cell>
          <cell r="I5097" t="str">
            <v>NA</v>
          </cell>
        </row>
        <row r="5098">
          <cell r="C5098" t="str">
            <v>Homeowners</v>
          </cell>
          <cell r="E5098">
            <v>44051</v>
          </cell>
          <cell r="F5098">
            <v>44138</v>
          </cell>
          <cell r="G5098">
            <v>44153</v>
          </cell>
          <cell r="H5098">
            <v>568.10419995384996</v>
          </cell>
          <cell r="I5098">
            <v>1136.21</v>
          </cell>
        </row>
        <row r="5099">
          <cell r="C5099" t="str">
            <v>Homeowners</v>
          </cell>
          <cell r="E5099">
            <v>44090</v>
          </cell>
          <cell r="F5099">
            <v>44191</v>
          </cell>
          <cell r="G5099" t="str">
            <v>NA</v>
          </cell>
          <cell r="H5099">
            <v>23957.112990092097</v>
          </cell>
          <cell r="I5099" t="str">
            <v>NA</v>
          </cell>
        </row>
        <row r="5100">
          <cell r="C5100" t="str">
            <v>Homeowners</v>
          </cell>
          <cell r="E5100">
            <v>44102</v>
          </cell>
          <cell r="F5100">
            <v>44160</v>
          </cell>
          <cell r="G5100" t="str">
            <v>NA</v>
          </cell>
          <cell r="H5100">
            <v>55242.444928217687</v>
          </cell>
          <cell r="I5100" t="str">
            <v>NA</v>
          </cell>
        </row>
        <row r="5101">
          <cell r="C5101" t="str">
            <v>Homeowners</v>
          </cell>
          <cell r="E5101">
            <v>44078</v>
          </cell>
          <cell r="F5101">
            <v>44175</v>
          </cell>
          <cell r="G5101" t="str">
            <v>NA</v>
          </cell>
          <cell r="H5101">
            <v>15511.620573232414</v>
          </cell>
          <cell r="I5101" t="str">
            <v>NA</v>
          </cell>
        </row>
        <row r="5102">
          <cell r="C5102" t="str">
            <v>Homeowners</v>
          </cell>
          <cell r="E5102">
            <v>44089</v>
          </cell>
          <cell r="F5102">
            <v>44193</v>
          </cell>
          <cell r="G5102" t="str">
            <v>NA</v>
          </cell>
          <cell r="H5102">
            <v>82213.876517158744</v>
          </cell>
          <cell r="I5102" t="str">
            <v>NA</v>
          </cell>
        </row>
        <row r="5103">
          <cell r="C5103" t="str">
            <v>Homeowners</v>
          </cell>
          <cell r="E5103">
            <v>44079</v>
          </cell>
          <cell r="F5103">
            <v>44079</v>
          </cell>
          <cell r="G5103" t="str">
            <v>NA</v>
          </cell>
          <cell r="H5103">
            <v>332.47582585905792</v>
          </cell>
          <cell r="I5103" t="str">
            <v>NA</v>
          </cell>
        </row>
        <row r="5104">
          <cell r="C5104" t="str">
            <v>Homeowners</v>
          </cell>
          <cell r="E5104">
            <v>44081</v>
          </cell>
          <cell r="F5104">
            <v>44130</v>
          </cell>
          <cell r="G5104" t="str">
            <v>NA</v>
          </cell>
          <cell r="H5104">
            <v>42714.037001326324</v>
          </cell>
          <cell r="I5104" t="str">
            <v>NA</v>
          </cell>
        </row>
        <row r="5105">
          <cell r="C5105" t="str">
            <v>Homeowners</v>
          </cell>
          <cell r="E5105">
            <v>44078</v>
          </cell>
          <cell r="F5105">
            <v>44153</v>
          </cell>
          <cell r="G5105" t="str">
            <v>NA</v>
          </cell>
          <cell r="H5105">
            <v>98782.997748884591</v>
          </cell>
          <cell r="I5105" t="str">
            <v>NA</v>
          </cell>
        </row>
        <row r="5106">
          <cell r="C5106" t="str">
            <v>Homeowners</v>
          </cell>
          <cell r="E5106">
            <v>44079</v>
          </cell>
          <cell r="F5106">
            <v>44133</v>
          </cell>
          <cell r="G5106">
            <v>44135</v>
          </cell>
          <cell r="H5106">
            <v>26917.919783867699</v>
          </cell>
          <cell r="I5106">
            <v>53835.839999999997</v>
          </cell>
        </row>
        <row r="5107">
          <cell r="C5107" t="str">
            <v>Homeowners</v>
          </cell>
          <cell r="E5107">
            <v>44084</v>
          </cell>
          <cell r="F5107">
            <v>44107</v>
          </cell>
          <cell r="G5107" t="str">
            <v>NA</v>
          </cell>
          <cell r="H5107">
            <v>23962.348344029615</v>
          </cell>
          <cell r="I5107" t="str">
            <v>NA</v>
          </cell>
        </row>
        <row r="5108">
          <cell r="C5108" t="str">
            <v>Homeowners</v>
          </cell>
          <cell r="E5108">
            <v>44097</v>
          </cell>
          <cell r="F5108">
            <v>44190</v>
          </cell>
          <cell r="G5108" t="str">
            <v>NA</v>
          </cell>
          <cell r="H5108">
            <v>37691.519721082048</v>
          </cell>
          <cell r="I5108" t="str">
            <v>NA</v>
          </cell>
        </row>
        <row r="5109">
          <cell r="C5109" t="str">
            <v>Homeowners</v>
          </cell>
          <cell r="E5109">
            <v>44101</v>
          </cell>
          <cell r="F5109">
            <v>44184</v>
          </cell>
          <cell r="G5109" t="str">
            <v>NA</v>
          </cell>
          <cell r="H5109">
            <v>9167.1181222863397</v>
          </cell>
          <cell r="I5109" t="str">
            <v>NA</v>
          </cell>
        </row>
        <row r="5110">
          <cell r="C5110" t="str">
            <v>Homeowners</v>
          </cell>
          <cell r="E5110">
            <v>44084</v>
          </cell>
          <cell r="F5110">
            <v>44122</v>
          </cell>
          <cell r="G5110" t="str">
            <v>NA</v>
          </cell>
          <cell r="H5110">
            <v>10758.287427927993</v>
          </cell>
          <cell r="I5110" t="str">
            <v>NA</v>
          </cell>
        </row>
        <row r="5111">
          <cell r="C5111" t="str">
            <v>Homeowners</v>
          </cell>
          <cell r="E5111">
            <v>44078</v>
          </cell>
          <cell r="F5111">
            <v>44131</v>
          </cell>
          <cell r="G5111" t="str">
            <v>NA</v>
          </cell>
          <cell r="H5111">
            <v>71765.428016454433</v>
          </cell>
          <cell r="I5111" t="str">
            <v>NA</v>
          </cell>
        </row>
        <row r="5112">
          <cell r="C5112" t="str">
            <v>Homeowners</v>
          </cell>
          <cell r="E5112">
            <v>44121</v>
          </cell>
          <cell r="F5112">
            <v>44129</v>
          </cell>
          <cell r="G5112" t="str">
            <v>NA</v>
          </cell>
          <cell r="H5112">
            <v>5095.3323930844399</v>
          </cell>
          <cell r="I5112" t="str">
            <v>NA</v>
          </cell>
        </row>
        <row r="5113">
          <cell r="C5113" t="str">
            <v>Homeowners</v>
          </cell>
          <cell r="E5113">
            <v>44120</v>
          </cell>
          <cell r="F5113">
            <v>44138</v>
          </cell>
          <cell r="G5113" t="str">
            <v>NA</v>
          </cell>
          <cell r="H5113">
            <v>548.4736176430016</v>
          </cell>
          <cell r="I5113" t="str">
            <v>NA</v>
          </cell>
        </row>
        <row r="5114">
          <cell r="C5114" t="str">
            <v>Homeowners</v>
          </cell>
          <cell r="E5114">
            <v>44108</v>
          </cell>
          <cell r="F5114">
            <v>44145</v>
          </cell>
          <cell r="G5114" t="str">
            <v>NA</v>
          </cell>
          <cell r="H5114">
            <v>19792.689266010148</v>
          </cell>
          <cell r="I5114" t="str">
            <v>NA</v>
          </cell>
        </row>
        <row r="5115">
          <cell r="C5115" t="str">
            <v>Homeowners</v>
          </cell>
          <cell r="E5115">
            <v>44133</v>
          </cell>
          <cell r="F5115">
            <v>44195</v>
          </cell>
          <cell r="G5115" t="str">
            <v>NA</v>
          </cell>
          <cell r="H5115">
            <v>11945.386651157531</v>
          </cell>
          <cell r="I5115" t="str">
            <v>NA</v>
          </cell>
        </row>
        <row r="5116">
          <cell r="C5116" t="str">
            <v>Homeowners</v>
          </cell>
          <cell r="E5116">
            <v>44107</v>
          </cell>
          <cell r="F5116">
            <v>44114</v>
          </cell>
          <cell r="G5116" t="str">
            <v>NA</v>
          </cell>
          <cell r="H5116">
            <v>2333.3686468466467</v>
          </cell>
          <cell r="I5116" t="str">
            <v>NA</v>
          </cell>
        </row>
        <row r="5117">
          <cell r="C5117" t="str">
            <v>Homeowners</v>
          </cell>
          <cell r="E5117">
            <v>44118</v>
          </cell>
          <cell r="F5117">
            <v>44183</v>
          </cell>
          <cell r="G5117" t="str">
            <v>NA</v>
          </cell>
          <cell r="H5117">
            <v>33560.317016112349</v>
          </cell>
          <cell r="I5117" t="str">
            <v>NA</v>
          </cell>
        </row>
        <row r="5118">
          <cell r="C5118" t="str">
            <v>Homeowners</v>
          </cell>
          <cell r="E5118">
            <v>44122</v>
          </cell>
          <cell r="F5118">
            <v>44130</v>
          </cell>
          <cell r="G5118" t="str">
            <v>NA</v>
          </cell>
          <cell r="H5118">
            <v>17820.859049112838</v>
          </cell>
          <cell r="I5118" t="str">
            <v>NA</v>
          </cell>
        </row>
        <row r="5119">
          <cell r="C5119" t="str">
            <v>Homeowners</v>
          </cell>
          <cell r="E5119">
            <v>44131</v>
          </cell>
          <cell r="F5119">
            <v>44165</v>
          </cell>
          <cell r="G5119" t="str">
            <v>NA</v>
          </cell>
          <cell r="H5119">
            <v>26977.634061053832</v>
          </cell>
          <cell r="I5119" t="str">
            <v>NA</v>
          </cell>
        </row>
        <row r="5120">
          <cell r="C5120" t="str">
            <v>Homeowners</v>
          </cell>
          <cell r="E5120">
            <v>44114</v>
          </cell>
          <cell r="F5120">
            <v>44117</v>
          </cell>
          <cell r="G5120" t="str">
            <v>NA</v>
          </cell>
          <cell r="H5120">
            <v>37607.463608531172</v>
          </cell>
          <cell r="I5120" t="str">
            <v>NA</v>
          </cell>
        </row>
        <row r="5121">
          <cell r="C5121" t="str">
            <v>Homeowners</v>
          </cell>
          <cell r="E5121">
            <v>44130</v>
          </cell>
          <cell r="F5121">
            <v>44151</v>
          </cell>
          <cell r="G5121" t="str">
            <v>NA</v>
          </cell>
          <cell r="H5121">
            <v>39996.366728157023</v>
          </cell>
          <cell r="I5121" t="str">
            <v>NA</v>
          </cell>
        </row>
        <row r="5122">
          <cell r="C5122" t="str">
            <v>Homeowners</v>
          </cell>
          <cell r="E5122">
            <v>44120</v>
          </cell>
          <cell r="F5122">
            <v>44127</v>
          </cell>
          <cell r="G5122" t="str">
            <v>NA</v>
          </cell>
          <cell r="H5122">
            <v>51260.171325066796</v>
          </cell>
          <cell r="I5122" t="str">
            <v>NA</v>
          </cell>
        </row>
        <row r="5123">
          <cell r="C5123" t="str">
            <v>Homeowners</v>
          </cell>
          <cell r="E5123">
            <v>44123</v>
          </cell>
          <cell r="F5123">
            <v>44163</v>
          </cell>
          <cell r="G5123" t="str">
            <v>NA</v>
          </cell>
          <cell r="H5123">
            <v>6763.5782209219278</v>
          </cell>
          <cell r="I5123" t="str">
            <v>NA</v>
          </cell>
        </row>
        <row r="5124">
          <cell r="C5124" t="str">
            <v>Homeowners</v>
          </cell>
          <cell r="E5124">
            <v>44124</v>
          </cell>
          <cell r="F5124">
            <v>44174</v>
          </cell>
          <cell r="G5124" t="str">
            <v>NA</v>
          </cell>
          <cell r="H5124">
            <v>59929.581361261444</v>
          </cell>
          <cell r="I5124" t="str">
            <v>NA</v>
          </cell>
        </row>
        <row r="5125">
          <cell r="C5125" t="str">
            <v>Homeowners</v>
          </cell>
          <cell r="E5125">
            <v>44123</v>
          </cell>
          <cell r="F5125">
            <v>44156</v>
          </cell>
          <cell r="G5125" t="str">
            <v>NA</v>
          </cell>
          <cell r="H5125">
            <v>9331.9953612170229</v>
          </cell>
          <cell r="I5125" t="str">
            <v>NA</v>
          </cell>
        </row>
        <row r="5126">
          <cell r="C5126" t="str">
            <v>Homeowners</v>
          </cell>
          <cell r="E5126">
            <v>44123</v>
          </cell>
          <cell r="F5126">
            <v>44196</v>
          </cell>
          <cell r="G5126" t="str">
            <v>NA</v>
          </cell>
          <cell r="H5126">
            <v>144.08087627278795</v>
          </cell>
          <cell r="I5126" t="str">
            <v>NA</v>
          </cell>
        </row>
        <row r="5127">
          <cell r="C5127" t="str">
            <v>Homeowners</v>
          </cell>
          <cell r="E5127">
            <v>44116</v>
          </cell>
          <cell r="F5127">
            <v>44159</v>
          </cell>
          <cell r="G5127" t="str">
            <v>NA</v>
          </cell>
          <cell r="H5127">
            <v>2802.6065763437277</v>
          </cell>
          <cell r="I5127" t="str">
            <v>NA</v>
          </cell>
        </row>
        <row r="5128">
          <cell r="C5128" t="str">
            <v>Homeowners</v>
          </cell>
          <cell r="E5128">
            <v>44124</v>
          </cell>
          <cell r="F5128">
            <v>44153</v>
          </cell>
          <cell r="G5128" t="str">
            <v>NA</v>
          </cell>
          <cell r="H5128">
            <v>12035.6941779063</v>
          </cell>
          <cell r="I5128" t="str">
            <v>NA</v>
          </cell>
        </row>
        <row r="5129">
          <cell r="C5129" t="str">
            <v>Homeowners</v>
          </cell>
          <cell r="E5129">
            <v>44107</v>
          </cell>
          <cell r="F5129">
            <v>44131</v>
          </cell>
          <cell r="G5129" t="str">
            <v>NA</v>
          </cell>
          <cell r="H5129">
            <v>11206.717122849272</v>
          </cell>
          <cell r="I5129" t="str">
            <v>NA</v>
          </cell>
        </row>
        <row r="5130">
          <cell r="C5130" t="str">
            <v>Homeowners</v>
          </cell>
          <cell r="E5130">
            <v>44114</v>
          </cell>
          <cell r="F5130">
            <v>44122</v>
          </cell>
          <cell r="G5130" t="str">
            <v>NA</v>
          </cell>
          <cell r="H5130">
            <v>3768.0517589618139</v>
          </cell>
          <cell r="I5130" t="str">
            <v>NA</v>
          </cell>
        </row>
        <row r="5131">
          <cell r="C5131" t="str">
            <v>Homeowners</v>
          </cell>
          <cell r="E5131">
            <v>44126</v>
          </cell>
          <cell r="F5131">
            <v>44196</v>
          </cell>
          <cell r="G5131" t="str">
            <v>NA</v>
          </cell>
          <cell r="H5131">
            <v>11404.81248595907</v>
          </cell>
          <cell r="I5131" t="str">
            <v>NA</v>
          </cell>
        </row>
        <row r="5132">
          <cell r="C5132" t="str">
            <v>Homeowners</v>
          </cell>
          <cell r="E5132">
            <v>44110</v>
          </cell>
          <cell r="F5132">
            <v>44143</v>
          </cell>
          <cell r="G5132" t="str">
            <v>NA</v>
          </cell>
          <cell r="H5132">
            <v>20909.19177787903</v>
          </cell>
          <cell r="I5132" t="str">
            <v>NA</v>
          </cell>
        </row>
        <row r="5133">
          <cell r="C5133" t="str">
            <v>Homeowners</v>
          </cell>
          <cell r="E5133">
            <v>44163</v>
          </cell>
          <cell r="F5133">
            <v>44187</v>
          </cell>
          <cell r="G5133" t="str">
            <v>NA</v>
          </cell>
          <cell r="H5133">
            <v>27810.380058338</v>
          </cell>
          <cell r="I5133" t="str">
            <v>NA</v>
          </cell>
        </row>
        <row r="5134">
          <cell r="C5134" t="str">
            <v>Homeowners</v>
          </cell>
          <cell r="E5134">
            <v>44149</v>
          </cell>
          <cell r="F5134">
            <v>44181</v>
          </cell>
          <cell r="G5134" t="str">
            <v>NA</v>
          </cell>
          <cell r="H5134">
            <v>6842.3313447498795</v>
          </cell>
          <cell r="I5134" t="str">
            <v>NA</v>
          </cell>
        </row>
        <row r="5135">
          <cell r="C5135" t="str">
            <v>Homeowners</v>
          </cell>
          <cell r="E5135">
            <v>44136</v>
          </cell>
          <cell r="F5135">
            <v>44155</v>
          </cell>
          <cell r="G5135" t="str">
            <v>NA</v>
          </cell>
          <cell r="H5135">
            <v>8514.2590643252843</v>
          </cell>
          <cell r="I5135" t="str">
            <v>NA</v>
          </cell>
        </row>
        <row r="5136">
          <cell r="C5136" t="str">
            <v>Homeowners</v>
          </cell>
          <cell r="E5136">
            <v>44149</v>
          </cell>
          <cell r="F5136">
            <v>44186</v>
          </cell>
          <cell r="G5136" t="str">
            <v>NA</v>
          </cell>
          <cell r="H5136">
            <v>7390.1976162280425</v>
          </cell>
          <cell r="I5136" t="str">
            <v>NA</v>
          </cell>
        </row>
        <row r="5137">
          <cell r="C5137" t="str">
            <v>Homeowners</v>
          </cell>
          <cell r="E5137">
            <v>44144</v>
          </cell>
          <cell r="F5137">
            <v>44176</v>
          </cell>
          <cell r="G5137" t="str">
            <v>NA</v>
          </cell>
          <cell r="H5137">
            <v>26090.738685996508</v>
          </cell>
          <cell r="I5137" t="str">
            <v>NA</v>
          </cell>
        </row>
        <row r="5138">
          <cell r="C5138" t="str">
            <v>Homeowners</v>
          </cell>
          <cell r="E5138">
            <v>44157</v>
          </cell>
          <cell r="F5138">
            <v>44168</v>
          </cell>
          <cell r="G5138">
            <v>44171</v>
          </cell>
          <cell r="H5138">
            <v>12333.811121397101</v>
          </cell>
          <cell r="I5138">
            <v>24667.62</v>
          </cell>
        </row>
        <row r="5139">
          <cell r="C5139" t="str">
            <v>Homeowners</v>
          </cell>
          <cell r="E5139">
            <v>44184</v>
          </cell>
          <cell r="F5139">
            <v>44196</v>
          </cell>
          <cell r="G5139" t="str">
            <v>NA</v>
          </cell>
          <cell r="H5139">
            <v>82907.975422640404</v>
          </cell>
          <cell r="I5139" t="str">
            <v>NA</v>
          </cell>
        </row>
        <row r="5140">
          <cell r="C5140" t="str">
            <v>Homeowners</v>
          </cell>
          <cell r="E5140">
            <v>44173</v>
          </cell>
          <cell r="F5140">
            <v>44194</v>
          </cell>
          <cell r="G5140" t="str">
            <v>NA</v>
          </cell>
          <cell r="H5140">
            <v>38833.123122167082</v>
          </cell>
          <cell r="I5140" t="str">
            <v>NA</v>
          </cell>
        </row>
        <row r="5141">
          <cell r="C5141" t="str">
            <v>Homeowners</v>
          </cell>
          <cell r="E5141">
            <v>44172</v>
          </cell>
          <cell r="F5141">
            <v>44179</v>
          </cell>
          <cell r="G5141" t="str">
            <v>NA</v>
          </cell>
          <cell r="H5141">
            <v>13080.27690093449</v>
          </cell>
          <cell r="I5141" t="str">
            <v>NA</v>
          </cell>
        </row>
        <row r="5142">
          <cell r="C5142" t="str">
            <v>Homeowners</v>
          </cell>
          <cell r="E5142">
            <v>44190</v>
          </cell>
          <cell r="F5142">
            <v>44195</v>
          </cell>
          <cell r="G5142" t="str">
            <v>NA</v>
          </cell>
          <cell r="H5142">
            <v>29627.830930970395</v>
          </cell>
          <cell r="I5142" t="str">
            <v>NA</v>
          </cell>
        </row>
        <row r="5143">
          <cell r="C5143" t="str">
            <v>Physdam</v>
          </cell>
          <cell r="E5143">
            <v>40568</v>
          </cell>
          <cell r="F5143">
            <v>40569</v>
          </cell>
          <cell r="G5143">
            <v>40632</v>
          </cell>
          <cell r="H5143">
            <v>8166.2940780338504</v>
          </cell>
          <cell r="I5143">
            <v>8166.29</v>
          </cell>
        </row>
        <row r="5144">
          <cell r="C5144" t="str">
            <v>Physdam</v>
          </cell>
          <cell r="E5144">
            <v>40568</v>
          </cell>
          <cell r="F5144">
            <v>40621</v>
          </cell>
          <cell r="G5144">
            <v>40834</v>
          </cell>
          <cell r="H5144">
            <v>11656.2316654518</v>
          </cell>
          <cell r="I5144">
            <v>11656.23</v>
          </cell>
        </row>
        <row r="5145">
          <cell r="C5145" t="str">
            <v>Physdam</v>
          </cell>
          <cell r="E5145">
            <v>40547</v>
          </cell>
          <cell r="F5145">
            <v>40589</v>
          </cell>
          <cell r="G5145">
            <v>40589</v>
          </cell>
          <cell r="H5145">
            <v>9189.8894755277397</v>
          </cell>
          <cell r="I5145">
            <v>9189.89</v>
          </cell>
        </row>
        <row r="5146">
          <cell r="C5146" t="str">
            <v>Physdam</v>
          </cell>
          <cell r="E5146">
            <v>40553</v>
          </cell>
          <cell r="F5146">
            <v>40568</v>
          </cell>
          <cell r="G5146">
            <v>40601</v>
          </cell>
          <cell r="H5146">
            <v>7158.1291655375799</v>
          </cell>
          <cell r="I5146">
            <v>7158.13</v>
          </cell>
        </row>
        <row r="5147">
          <cell r="C5147" t="str">
            <v>Physdam</v>
          </cell>
          <cell r="E5147">
            <v>40544</v>
          </cell>
          <cell r="F5147">
            <v>40556</v>
          </cell>
          <cell r="G5147">
            <v>40741</v>
          </cell>
          <cell r="H5147">
            <v>12763.0581487811</v>
          </cell>
          <cell r="I5147">
            <v>12763.06</v>
          </cell>
        </row>
        <row r="5148">
          <cell r="C5148" t="str">
            <v>Physdam</v>
          </cell>
          <cell r="E5148">
            <v>40555</v>
          </cell>
          <cell r="F5148">
            <v>40640</v>
          </cell>
          <cell r="G5148">
            <v>40654</v>
          </cell>
          <cell r="H5148">
            <v>9385.4613084388493</v>
          </cell>
          <cell r="I5148">
            <v>9385.4599999999991</v>
          </cell>
        </row>
        <row r="5149">
          <cell r="C5149" t="str">
            <v>Physdam</v>
          </cell>
          <cell r="E5149">
            <v>40553</v>
          </cell>
          <cell r="F5149">
            <v>40568</v>
          </cell>
          <cell r="G5149">
            <v>40673</v>
          </cell>
          <cell r="H5149">
            <v>8082.80429860188</v>
          </cell>
          <cell r="I5149">
            <v>8082.8</v>
          </cell>
        </row>
        <row r="5150">
          <cell r="C5150" t="str">
            <v>Physdam</v>
          </cell>
          <cell r="E5150">
            <v>40546</v>
          </cell>
          <cell r="F5150">
            <v>40571</v>
          </cell>
          <cell r="G5150">
            <v>40585</v>
          </cell>
          <cell r="H5150">
            <v>12121.7414052889</v>
          </cell>
          <cell r="I5150">
            <v>12121.74</v>
          </cell>
        </row>
        <row r="5151">
          <cell r="C5151" t="str">
            <v>Physdam</v>
          </cell>
          <cell r="E5151">
            <v>40548</v>
          </cell>
          <cell r="F5151">
            <v>40716</v>
          </cell>
          <cell r="G5151">
            <v>40723</v>
          </cell>
          <cell r="H5151">
            <v>8637.2106714380607</v>
          </cell>
          <cell r="I5151">
            <v>8637.2099999999991</v>
          </cell>
        </row>
        <row r="5152">
          <cell r="C5152" t="str">
            <v>Physdam</v>
          </cell>
          <cell r="E5152">
            <v>40557</v>
          </cell>
          <cell r="F5152">
            <v>40725</v>
          </cell>
          <cell r="G5152">
            <v>40837</v>
          </cell>
          <cell r="H5152">
            <v>7508.4251552431197</v>
          </cell>
          <cell r="I5152">
            <v>7508.43</v>
          </cell>
        </row>
        <row r="5153">
          <cell r="C5153" t="str">
            <v>Physdam</v>
          </cell>
          <cell r="E5153">
            <v>40566</v>
          </cell>
          <cell r="F5153">
            <v>40622</v>
          </cell>
          <cell r="G5153">
            <v>40735</v>
          </cell>
          <cell r="H5153">
            <v>8668.5653159933008</v>
          </cell>
          <cell r="I5153">
            <v>8668.57</v>
          </cell>
        </row>
        <row r="5154">
          <cell r="C5154" t="str">
            <v>Physdam</v>
          </cell>
          <cell r="E5154">
            <v>40561</v>
          </cell>
          <cell r="F5154">
            <v>40664</v>
          </cell>
          <cell r="G5154">
            <v>40704</v>
          </cell>
          <cell r="H5154">
            <v>10918.5328431041</v>
          </cell>
          <cell r="I5154">
            <v>10918.53</v>
          </cell>
        </row>
        <row r="5155">
          <cell r="C5155" t="str">
            <v>Physdam</v>
          </cell>
          <cell r="E5155">
            <v>40562</v>
          </cell>
          <cell r="F5155">
            <v>40727</v>
          </cell>
          <cell r="G5155">
            <v>40730</v>
          </cell>
          <cell r="H5155">
            <v>10175.438265328999</v>
          </cell>
          <cell r="I5155">
            <v>10175.44</v>
          </cell>
        </row>
        <row r="5156">
          <cell r="C5156" t="str">
            <v>Physdam</v>
          </cell>
          <cell r="E5156">
            <v>40560</v>
          </cell>
          <cell r="F5156">
            <v>40669</v>
          </cell>
          <cell r="G5156">
            <v>40693</v>
          </cell>
          <cell r="H5156">
            <v>10120.1264987792</v>
          </cell>
          <cell r="I5156">
            <v>10120.129999999999</v>
          </cell>
        </row>
        <row r="5157">
          <cell r="C5157" t="str">
            <v>Physdam</v>
          </cell>
          <cell r="E5157">
            <v>40553</v>
          </cell>
          <cell r="F5157">
            <v>40763</v>
          </cell>
          <cell r="G5157">
            <v>40986</v>
          </cell>
          <cell r="H5157">
            <v>7528.7132009277802</v>
          </cell>
          <cell r="I5157">
            <v>7860.89</v>
          </cell>
        </row>
        <row r="5158">
          <cell r="C5158" t="str">
            <v>Physdam</v>
          </cell>
          <cell r="E5158">
            <v>40546</v>
          </cell>
          <cell r="F5158">
            <v>40627</v>
          </cell>
          <cell r="G5158">
            <v>40633</v>
          </cell>
          <cell r="H5158">
            <v>12119.327207902001</v>
          </cell>
          <cell r="I5158">
            <v>12119.33</v>
          </cell>
        </row>
        <row r="5159">
          <cell r="C5159" t="str">
            <v>Physdam</v>
          </cell>
          <cell r="E5159">
            <v>40566</v>
          </cell>
          <cell r="F5159">
            <v>40677</v>
          </cell>
          <cell r="G5159">
            <v>40774</v>
          </cell>
          <cell r="H5159">
            <v>11382.3013333731</v>
          </cell>
          <cell r="I5159">
            <v>11382.3</v>
          </cell>
        </row>
        <row r="5160">
          <cell r="C5160" t="str">
            <v>Physdam</v>
          </cell>
          <cell r="E5160">
            <v>40568</v>
          </cell>
          <cell r="F5160">
            <v>41028</v>
          </cell>
          <cell r="G5160">
            <v>41044</v>
          </cell>
          <cell r="H5160">
            <v>9316.9431855326602</v>
          </cell>
          <cell r="I5160">
            <v>11375.16</v>
          </cell>
        </row>
        <row r="5161">
          <cell r="C5161" t="str">
            <v>Physdam</v>
          </cell>
          <cell r="E5161">
            <v>40560</v>
          </cell>
          <cell r="F5161">
            <v>40567</v>
          </cell>
          <cell r="G5161">
            <v>40672</v>
          </cell>
          <cell r="H5161">
            <v>10330.9628097594</v>
          </cell>
          <cell r="I5161">
            <v>10330.959999999999</v>
          </cell>
        </row>
        <row r="5162">
          <cell r="C5162" t="str">
            <v>Physdam</v>
          </cell>
          <cell r="E5162">
            <v>40570</v>
          </cell>
          <cell r="F5162">
            <v>40722</v>
          </cell>
          <cell r="G5162">
            <v>40722</v>
          </cell>
          <cell r="H5162">
            <v>9792.8626986077197</v>
          </cell>
          <cell r="I5162">
            <v>9792.86</v>
          </cell>
        </row>
        <row r="5163">
          <cell r="C5163" t="str">
            <v>Physdam</v>
          </cell>
          <cell r="E5163">
            <v>40570</v>
          </cell>
          <cell r="F5163">
            <v>40602</v>
          </cell>
          <cell r="G5163">
            <v>40662</v>
          </cell>
          <cell r="H5163">
            <v>9909.26177005928</v>
          </cell>
          <cell r="I5163">
            <v>9909.26</v>
          </cell>
        </row>
        <row r="5164">
          <cell r="C5164" t="str">
            <v>Physdam</v>
          </cell>
          <cell r="E5164">
            <v>40556</v>
          </cell>
          <cell r="F5164">
            <v>40561</v>
          </cell>
          <cell r="G5164">
            <v>40611</v>
          </cell>
          <cell r="H5164">
            <v>9114.6228774568499</v>
          </cell>
          <cell r="I5164">
            <v>9114.6200000000008</v>
          </cell>
        </row>
        <row r="5165">
          <cell r="C5165" t="str">
            <v>Physdam</v>
          </cell>
          <cell r="E5165">
            <v>40545</v>
          </cell>
          <cell r="F5165">
            <v>40588</v>
          </cell>
          <cell r="G5165">
            <v>40607</v>
          </cell>
          <cell r="H5165">
            <v>11828.819136927999</v>
          </cell>
          <cell r="I5165">
            <v>11828.82</v>
          </cell>
        </row>
        <row r="5166">
          <cell r="C5166" t="str">
            <v>Physdam</v>
          </cell>
          <cell r="E5166">
            <v>40561</v>
          </cell>
          <cell r="F5166">
            <v>40630</v>
          </cell>
          <cell r="G5166">
            <v>40752</v>
          </cell>
          <cell r="H5166">
            <v>9564.9348246245208</v>
          </cell>
          <cell r="I5166">
            <v>9564.93</v>
          </cell>
        </row>
        <row r="5167">
          <cell r="C5167" t="str">
            <v>Physdam</v>
          </cell>
          <cell r="E5167">
            <v>40566</v>
          </cell>
          <cell r="F5167">
            <v>40598</v>
          </cell>
          <cell r="G5167">
            <v>40677</v>
          </cell>
          <cell r="H5167">
            <v>11333.4999671774</v>
          </cell>
          <cell r="I5167">
            <v>11333.5</v>
          </cell>
        </row>
        <row r="5168">
          <cell r="C5168" t="str">
            <v>Physdam</v>
          </cell>
          <cell r="E5168">
            <v>40564</v>
          </cell>
          <cell r="F5168">
            <v>40902</v>
          </cell>
          <cell r="G5168">
            <v>40908</v>
          </cell>
          <cell r="H5168">
            <v>13540.4828103862</v>
          </cell>
          <cell r="I5168">
            <v>13540.48</v>
          </cell>
        </row>
        <row r="5169">
          <cell r="C5169" t="str">
            <v>Physdam</v>
          </cell>
          <cell r="E5169">
            <v>40563</v>
          </cell>
          <cell r="F5169">
            <v>40587</v>
          </cell>
          <cell r="G5169">
            <v>40597</v>
          </cell>
          <cell r="H5169">
            <v>14387.875618145799</v>
          </cell>
          <cell r="I5169">
            <v>14387.88</v>
          </cell>
        </row>
        <row r="5170">
          <cell r="C5170" t="str">
            <v>Physdam</v>
          </cell>
          <cell r="E5170">
            <v>40560</v>
          </cell>
          <cell r="F5170">
            <v>40639</v>
          </cell>
          <cell r="G5170">
            <v>40732</v>
          </cell>
          <cell r="H5170">
            <v>11647.1455129644</v>
          </cell>
          <cell r="I5170">
            <v>11647.15</v>
          </cell>
        </row>
        <row r="5171">
          <cell r="C5171" t="str">
            <v>Physdam</v>
          </cell>
          <cell r="E5171">
            <v>40558</v>
          </cell>
          <cell r="F5171">
            <v>40567</v>
          </cell>
          <cell r="G5171">
            <v>40611</v>
          </cell>
          <cell r="H5171">
            <v>6907.68894974262</v>
          </cell>
          <cell r="I5171">
            <v>6907.69</v>
          </cell>
        </row>
        <row r="5172">
          <cell r="C5172" t="str">
            <v>Physdam</v>
          </cell>
          <cell r="E5172">
            <v>40557</v>
          </cell>
          <cell r="F5172">
            <v>40657</v>
          </cell>
          <cell r="G5172">
            <v>40755</v>
          </cell>
          <cell r="H5172">
            <v>9685.5725753422303</v>
          </cell>
          <cell r="I5172">
            <v>9685.57</v>
          </cell>
        </row>
        <row r="5173">
          <cell r="C5173" t="str">
            <v>Physdam</v>
          </cell>
          <cell r="E5173">
            <v>40561</v>
          </cell>
          <cell r="F5173">
            <v>40751</v>
          </cell>
          <cell r="G5173">
            <v>40755</v>
          </cell>
          <cell r="H5173">
            <v>11588.481297357201</v>
          </cell>
          <cell r="I5173">
            <v>11588.48</v>
          </cell>
        </row>
        <row r="5174">
          <cell r="C5174" t="str">
            <v>Physdam</v>
          </cell>
          <cell r="E5174">
            <v>40564</v>
          </cell>
          <cell r="F5174">
            <v>40968</v>
          </cell>
          <cell r="G5174">
            <v>41052</v>
          </cell>
          <cell r="H5174">
            <v>9905.5966114980183</v>
          </cell>
          <cell r="I5174">
            <v>0</v>
          </cell>
        </row>
        <row r="5175">
          <cell r="C5175" t="str">
            <v>Physdam</v>
          </cell>
          <cell r="E5175">
            <v>40558</v>
          </cell>
          <cell r="F5175">
            <v>40735</v>
          </cell>
          <cell r="G5175">
            <v>40974</v>
          </cell>
          <cell r="H5175">
            <v>7701.6753434773127</v>
          </cell>
          <cell r="I5175">
            <v>8003.79</v>
          </cell>
        </row>
        <row r="5176">
          <cell r="C5176" t="str">
            <v>Physdam</v>
          </cell>
          <cell r="E5176">
            <v>40559</v>
          </cell>
          <cell r="F5176">
            <v>40706</v>
          </cell>
          <cell r="G5176">
            <v>40751</v>
          </cell>
          <cell r="H5176">
            <v>7399.8346806406698</v>
          </cell>
          <cell r="I5176">
            <v>7399.83</v>
          </cell>
        </row>
        <row r="5177">
          <cell r="C5177" t="str">
            <v>Physdam</v>
          </cell>
          <cell r="E5177">
            <v>40545</v>
          </cell>
          <cell r="F5177">
            <v>40597</v>
          </cell>
          <cell r="G5177">
            <v>40657</v>
          </cell>
          <cell r="H5177">
            <v>10369.2556158719</v>
          </cell>
          <cell r="I5177">
            <v>10369.26</v>
          </cell>
        </row>
        <row r="5178">
          <cell r="C5178" t="str">
            <v>Physdam</v>
          </cell>
          <cell r="E5178">
            <v>40545</v>
          </cell>
          <cell r="F5178">
            <v>40651</v>
          </cell>
          <cell r="G5178">
            <v>41049</v>
          </cell>
          <cell r="H5178">
            <v>13119.113987056586</v>
          </cell>
          <cell r="I5178">
            <v>13378.66</v>
          </cell>
        </row>
        <row r="5179">
          <cell r="C5179" t="str">
            <v>Physdam</v>
          </cell>
          <cell r="E5179">
            <v>40554</v>
          </cell>
          <cell r="F5179">
            <v>40627</v>
          </cell>
          <cell r="G5179">
            <v>40640</v>
          </cell>
          <cell r="H5179">
            <v>7056.1396723801199</v>
          </cell>
          <cell r="I5179">
            <v>7056.14</v>
          </cell>
        </row>
        <row r="5180">
          <cell r="C5180" t="str">
            <v>Physdam</v>
          </cell>
          <cell r="E5180">
            <v>40545</v>
          </cell>
          <cell r="F5180">
            <v>40545</v>
          </cell>
          <cell r="G5180">
            <v>40546</v>
          </cell>
          <cell r="H5180">
            <v>8010.8416323604297</v>
          </cell>
          <cell r="I5180">
            <v>8010.84</v>
          </cell>
        </row>
        <row r="5181">
          <cell r="C5181" t="str">
            <v>Physdam</v>
          </cell>
          <cell r="E5181">
            <v>40549</v>
          </cell>
          <cell r="F5181">
            <v>40571</v>
          </cell>
          <cell r="G5181">
            <v>40671</v>
          </cell>
          <cell r="H5181">
            <v>12745.1696990772</v>
          </cell>
          <cell r="I5181">
            <v>12745.17</v>
          </cell>
        </row>
        <row r="5182">
          <cell r="C5182" t="str">
            <v>Physdam</v>
          </cell>
          <cell r="E5182">
            <v>40547</v>
          </cell>
          <cell r="F5182">
            <v>40589</v>
          </cell>
          <cell r="G5182">
            <v>40605</v>
          </cell>
          <cell r="H5182">
            <v>13773.679137642501</v>
          </cell>
          <cell r="I5182">
            <v>13773.68</v>
          </cell>
        </row>
        <row r="5183">
          <cell r="C5183" t="str">
            <v>Physdam</v>
          </cell>
          <cell r="E5183">
            <v>40550</v>
          </cell>
          <cell r="F5183">
            <v>40679</v>
          </cell>
          <cell r="G5183">
            <v>40807</v>
          </cell>
          <cell r="H5183">
            <v>9355.0581879198198</v>
          </cell>
          <cell r="I5183">
            <v>9355.06</v>
          </cell>
        </row>
        <row r="5184">
          <cell r="C5184" t="str">
            <v>Physdam</v>
          </cell>
          <cell r="E5184">
            <v>40570</v>
          </cell>
          <cell r="F5184">
            <v>40778</v>
          </cell>
          <cell r="G5184">
            <v>40793</v>
          </cell>
          <cell r="H5184">
            <v>5991.5741212128096</v>
          </cell>
          <cell r="I5184">
            <v>5991.57</v>
          </cell>
        </row>
        <row r="5185">
          <cell r="C5185" t="str">
            <v>Physdam</v>
          </cell>
          <cell r="E5185">
            <v>40555</v>
          </cell>
          <cell r="F5185">
            <v>40620</v>
          </cell>
          <cell r="G5185">
            <v>40630</v>
          </cell>
          <cell r="H5185">
            <v>9570.6336028185906</v>
          </cell>
          <cell r="I5185">
            <v>9570.6299999999992</v>
          </cell>
        </row>
        <row r="5186">
          <cell r="C5186" t="str">
            <v>Physdam</v>
          </cell>
          <cell r="E5186">
            <v>40560</v>
          </cell>
          <cell r="F5186">
            <v>40759</v>
          </cell>
          <cell r="G5186">
            <v>40778</v>
          </cell>
          <cell r="H5186">
            <v>9875.1420326670996</v>
          </cell>
          <cell r="I5186">
            <v>9875.14</v>
          </cell>
        </row>
        <row r="5187">
          <cell r="C5187" t="str">
            <v>Physdam</v>
          </cell>
          <cell r="E5187">
            <v>40551</v>
          </cell>
          <cell r="F5187">
            <v>40746</v>
          </cell>
          <cell r="G5187">
            <v>40819</v>
          </cell>
          <cell r="H5187">
            <v>9057.7682034375193</v>
          </cell>
          <cell r="I5187">
            <v>0</v>
          </cell>
        </row>
        <row r="5188">
          <cell r="C5188" t="str">
            <v>Physdam</v>
          </cell>
          <cell r="E5188">
            <v>40548</v>
          </cell>
          <cell r="F5188">
            <v>40559</v>
          </cell>
          <cell r="G5188">
            <v>40675</v>
          </cell>
          <cell r="H5188">
            <v>11534.906754023799</v>
          </cell>
          <cell r="I5188">
            <v>11534.91</v>
          </cell>
        </row>
        <row r="5189">
          <cell r="C5189" t="str">
            <v>Physdam</v>
          </cell>
          <cell r="E5189">
            <v>40545</v>
          </cell>
          <cell r="F5189">
            <v>40554</v>
          </cell>
          <cell r="G5189">
            <v>40857</v>
          </cell>
          <cell r="H5189">
            <v>12193.283670544</v>
          </cell>
          <cell r="I5189">
            <v>12193.28</v>
          </cell>
        </row>
        <row r="5190">
          <cell r="C5190" t="str">
            <v>Physdam</v>
          </cell>
          <cell r="E5190">
            <v>40572</v>
          </cell>
          <cell r="F5190">
            <v>40943</v>
          </cell>
          <cell r="G5190">
            <v>40962</v>
          </cell>
          <cell r="H5190">
            <v>11448.424159773678</v>
          </cell>
          <cell r="I5190">
            <v>12252.33</v>
          </cell>
        </row>
        <row r="5191">
          <cell r="C5191" t="str">
            <v>Physdam</v>
          </cell>
          <cell r="E5191">
            <v>40571</v>
          </cell>
          <cell r="F5191">
            <v>40675</v>
          </cell>
          <cell r="G5191">
            <v>41048</v>
          </cell>
          <cell r="H5191">
            <v>9965.2743489376444</v>
          </cell>
          <cell r="I5191">
            <v>9852.51</v>
          </cell>
        </row>
        <row r="5192">
          <cell r="C5192" t="str">
            <v>Physdam</v>
          </cell>
          <cell r="E5192">
            <v>40555</v>
          </cell>
          <cell r="F5192">
            <v>40658</v>
          </cell>
          <cell r="G5192">
            <v>40793</v>
          </cell>
          <cell r="H5192">
            <v>8637.4745358518903</v>
          </cell>
          <cell r="I5192">
            <v>8637.4699999999993</v>
          </cell>
        </row>
        <row r="5193">
          <cell r="C5193" t="str">
            <v>Physdam</v>
          </cell>
          <cell r="E5193">
            <v>40552</v>
          </cell>
          <cell r="F5193">
            <v>40744</v>
          </cell>
          <cell r="G5193">
            <v>40843</v>
          </cell>
          <cell r="H5193">
            <v>9874.8376553042708</v>
          </cell>
          <cell r="I5193">
            <v>9874.84</v>
          </cell>
        </row>
        <row r="5194">
          <cell r="C5194" t="str">
            <v>Physdam</v>
          </cell>
          <cell r="E5194">
            <v>40545</v>
          </cell>
          <cell r="F5194">
            <v>40925</v>
          </cell>
          <cell r="G5194">
            <v>41011</v>
          </cell>
          <cell r="H5194">
            <v>7260.8383736864198</v>
          </cell>
          <cell r="I5194">
            <v>8814.84</v>
          </cell>
        </row>
        <row r="5195">
          <cell r="C5195" t="str">
            <v>Physdam</v>
          </cell>
          <cell r="E5195">
            <v>40574</v>
          </cell>
          <cell r="F5195">
            <v>40634</v>
          </cell>
          <cell r="G5195">
            <v>40844</v>
          </cell>
          <cell r="H5195">
            <v>8681.0872646513599</v>
          </cell>
          <cell r="I5195">
            <v>8681.09</v>
          </cell>
        </row>
        <row r="5196">
          <cell r="C5196" t="str">
            <v>Physdam</v>
          </cell>
          <cell r="E5196">
            <v>40564</v>
          </cell>
          <cell r="F5196">
            <v>40584</v>
          </cell>
          <cell r="G5196">
            <v>40701</v>
          </cell>
          <cell r="H5196">
            <v>12452.618922803</v>
          </cell>
          <cell r="I5196">
            <v>12452.62</v>
          </cell>
        </row>
        <row r="5197">
          <cell r="C5197" t="str">
            <v>Physdam</v>
          </cell>
          <cell r="E5197">
            <v>40564</v>
          </cell>
          <cell r="F5197">
            <v>40618</v>
          </cell>
          <cell r="G5197">
            <v>40705</v>
          </cell>
          <cell r="H5197">
            <v>6419.59860799951</v>
          </cell>
          <cell r="I5197">
            <v>6419.6</v>
          </cell>
        </row>
        <row r="5198">
          <cell r="C5198" t="str">
            <v>Physdam</v>
          </cell>
          <cell r="E5198">
            <v>40575</v>
          </cell>
          <cell r="F5198">
            <v>40680</v>
          </cell>
          <cell r="G5198">
            <v>40710</v>
          </cell>
          <cell r="H5198">
            <v>10876.856708461901</v>
          </cell>
          <cell r="I5198">
            <v>10876.86</v>
          </cell>
        </row>
        <row r="5199">
          <cell r="C5199" t="str">
            <v>Physdam</v>
          </cell>
          <cell r="E5199">
            <v>40593</v>
          </cell>
          <cell r="F5199">
            <v>40734</v>
          </cell>
          <cell r="G5199">
            <v>40817</v>
          </cell>
          <cell r="H5199">
            <v>8627.35823260914</v>
          </cell>
          <cell r="I5199">
            <v>8627.36</v>
          </cell>
        </row>
        <row r="5200">
          <cell r="C5200" t="str">
            <v>Physdam</v>
          </cell>
          <cell r="E5200">
            <v>40578</v>
          </cell>
          <cell r="F5200">
            <v>40634</v>
          </cell>
          <cell r="G5200">
            <v>40674</v>
          </cell>
          <cell r="H5200">
            <v>14345.597383116499</v>
          </cell>
          <cell r="I5200">
            <v>0</v>
          </cell>
        </row>
        <row r="5201">
          <cell r="C5201" t="str">
            <v>Physdam</v>
          </cell>
          <cell r="E5201">
            <v>40583</v>
          </cell>
          <cell r="F5201">
            <v>40673</v>
          </cell>
          <cell r="G5201">
            <v>40726</v>
          </cell>
          <cell r="H5201">
            <v>11364.5033154295</v>
          </cell>
          <cell r="I5201">
            <v>11364.5</v>
          </cell>
        </row>
        <row r="5202">
          <cell r="C5202" t="str">
            <v>Physdam</v>
          </cell>
          <cell r="E5202">
            <v>40587</v>
          </cell>
          <cell r="F5202">
            <v>40908</v>
          </cell>
          <cell r="G5202">
            <v>40983</v>
          </cell>
          <cell r="H5202">
            <v>12723.083395435508</v>
          </cell>
          <cell r="I5202">
            <v>0</v>
          </cell>
        </row>
        <row r="5203">
          <cell r="C5203" t="str">
            <v>Physdam</v>
          </cell>
          <cell r="E5203">
            <v>40596</v>
          </cell>
          <cell r="F5203">
            <v>40678</v>
          </cell>
          <cell r="G5203">
            <v>40779</v>
          </cell>
          <cell r="H5203">
            <v>15800.483416102499</v>
          </cell>
          <cell r="I5203">
            <v>15800.48</v>
          </cell>
        </row>
        <row r="5204">
          <cell r="C5204" t="str">
            <v>Physdam</v>
          </cell>
          <cell r="E5204">
            <v>40597</v>
          </cell>
          <cell r="F5204">
            <v>40659</v>
          </cell>
          <cell r="G5204">
            <v>40687</v>
          </cell>
          <cell r="H5204">
            <v>11346.3201435303</v>
          </cell>
          <cell r="I5204">
            <v>11346.32</v>
          </cell>
        </row>
        <row r="5205">
          <cell r="C5205" t="str">
            <v>Physdam</v>
          </cell>
          <cell r="E5205">
            <v>40587</v>
          </cell>
          <cell r="F5205">
            <v>40750</v>
          </cell>
          <cell r="G5205">
            <v>40835</v>
          </cell>
          <cell r="H5205">
            <v>8887.4758351381497</v>
          </cell>
          <cell r="I5205">
            <v>8887.48</v>
          </cell>
        </row>
        <row r="5206">
          <cell r="C5206" t="str">
            <v>Physdam</v>
          </cell>
          <cell r="E5206">
            <v>40581</v>
          </cell>
          <cell r="F5206">
            <v>40589</v>
          </cell>
          <cell r="G5206">
            <v>40610</v>
          </cell>
          <cell r="H5206">
            <v>7894.7208649072099</v>
          </cell>
          <cell r="I5206">
            <v>7894.72</v>
          </cell>
        </row>
        <row r="5207">
          <cell r="C5207" t="str">
            <v>Physdam</v>
          </cell>
          <cell r="E5207">
            <v>40585</v>
          </cell>
          <cell r="F5207">
            <v>40587</v>
          </cell>
          <cell r="G5207">
            <v>40668</v>
          </cell>
          <cell r="H5207">
            <v>9229.1317587066205</v>
          </cell>
          <cell r="I5207">
            <v>9229.1299999999992</v>
          </cell>
        </row>
        <row r="5208">
          <cell r="C5208" t="str">
            <v>Physdam</v>
          </cell>
          <cell r="E5208">
            <v>40581</v>
          </cell>
          <cell r="F5208">
            <v>41015</v>
          </cell>
          <cell r="G5208">
            <v>41146</v>
          </cell>
          <cell r="H5208">
            <v>10754.87469913446</v>
          </cell>
          <cell r="I5208">
            <v>12225.8</v>
          </cell>
        </row>
        <row r="5209">
          <cell r="C5209" t="str">
            <v>Physdam</v>
          </cell>
          <cell r="E5209">
            <v>40594</v>
          </cell>
          <cell r="F5209">
            <v>40614</v>
          </cell>
          <cell r="G5209">
            <v>40639</v>
          </cell>
          <cell r="H5209">
            <v>8607.8837583490294</v>
          </cell>
          <cell r="I5209">
            <v>8607.8799999999992</v>
          </cell>
        </row>
        <row r="5210">
          <cell r="C5210" t="str">
            <v>Physdam</v>
          </cell>
          <cell r="E5210">
            <v>40580</v>
          </cell>
          <cell r="F5210">
            <v>40595</v>
          </cell>
          <cell r="G5210">
            <v>40689</v>
          </cell>
          <cell r="H5210">
            <v>9000.1037116406205</v>
          </cell>
          <cell r="I5210">
            <v>9000.1</v>
          </cell>
        </row>
        <row r="5211">
          <cell r="C5211" t="str">
            <v>Physdam</v>
          </cell>
          <cell r="E5211">
            <v>40583</v>
          </cell>
          <cell r="F5211">
            <v>40603</v>
          </cell>
          <cell r="G5211">
            <v>40822</v>
          </cell>
          <cell r="H5211">
            <v>11163.0124797057</v>
          </cell>
          <cell r="I5211">
            <v>11163.01</v>
          </cell>
        </row>
        <row r="5212">
          <cell r="C5212" t="str">
            <v>Physdam</v>
          </cell>
          <cell r="E5212">
            <v>40582</v>
          </cell>
          <cell r="F5212">
            <v>40775</v>
          </cell>
          <cell r="G5212">
            <v>41040</v>
          </cell>
          <cell r="H5212">
            <v>10341.24814396542</v>
          </cell>
          <cell r="I5212">
            <v>11829.85</v>
          </cell>
        </row>
        <row r="5213">
          <cell r="C5213" t="str">
            <v>Physdam</v>
          </cell>
          <cell r="E5213">
            <v>40600</v>
          </cell>
          <cell r="F5213">
            <v>40615</v>
          </cell>
          <cell r="G5213">
            <v>40671</v>
          </cell>
          <cell r="H5213">
            <v>9289.1270909763098</v>
          </cell>
          <cell r="I5213">
            <v>9289.1299999999992</v>
          </cell>
        </row>
        <row r="5214">
          <cell r="C5214" t="str">
            <v>Physdam</v>
          </cell>
          <cell r="E5214">
            <v>40585</v>
          </cell>
          <cell r="F5214">
            <v>40639</v>
          </cell>
          <cell r="G5214">
            <v>40679</v>
          </cell>
          <cell r="H5214">
            <v>9206.0693382922891</v>
          </cell>
          <cell r="I5214">
            <v>9206.07</v>
          </cell>
        </row>
        <row r="5215">
          <cell r="C5215" t="str">
            <v>Physdam</v>
          </cell>
          <cell r="E5215">
            <v>40592</v>
          </cell>
          <cell r="F5215">
            <v>40853</v>
          </cell>
          <cell r="G5215">
            <v>40928</v>
          </cell>
          <cell r="H5215">
            <v>7781.1907938826043</v>
          </cell>
          <cell r="I5215">
            <v>8638.3700000000008</v>
          </cell>
        </row>
        <row r="5216">
          <cell r="C5216" t="str">
            <v>Physdam</v>
          </cell>
          <cell r="E5216">
            <v>40589</v>
          </cell>
          <cell r="F5216">
            <v>40789</v>
          </cell>
          <cell r="G5216">
            <v>40905</v>
          </cell>
          <cell r="H5216">
            <v>11700.9939649836</v>
          </cell>
          <cell r="I5216">
            <v>11700.99</v>
          </cell>
        </row>
        <row r="5217">
          <cell r="C5217" t="str">
            <v>Physdam</v>
          </cell>
          <cell r="E5217">
            <v>40576</v>
          </cell>
          <cell r="F5217">
            <v>40645</v>
          </cell>
          <cell r="G5217">
            <v>40704</v>
          </cell>
          <cell r="H5217">
            <v>8499.2270671587194</v>
          </cell>
          <cell r="I5217">
            <v>8499.23</v>
          </cell>
        </row>
        <row r="5218">
          <cell r="C5218" t="str">
            <v>Physdam</v>
          </cell>
          <cell r="E5218">
            <v>40578</v>
          </cell>
          <cell r="F5218">
            <v>40734</v>
          </cell>
          <cell r="G5218">
            <v>40818</v>
          </cell>
          <cell r="H5218">
            <v>11953.1551788992</v>
          </cell>
          <cell r="I5218">
            <v>11953.16</v>
          </cell>
        </row>
        <row r="5219">
          <cell r="C5219" t="str">
            <v>Physdam</v>
          </cell>
          <cell r="E5219">
            <v>40586</v>
          </cell>
          <cell r="F5219">
            <v>40587</v>
          </cell>
          <cell r="G5219">
            <v>40672</v>
          </cell>
          <cell r="H5219">
            <v>11484.674593122099</v>
          </cell>
          <cell r="I5219">
            <v>11484.67</v>
          </cell>
        </row>
        <row r="5220">
          <cell r="C5220" t="str">
            <v>Physdam</v>
          </cell>
          <cell r="E5220">
            <v>40589</v>
          </cell>
          <cell r="F5220">
            <v>40655</v>
          </cell>
          <cell r="G5220">
            <v>40731</v>
          </cell>
          <cell r="H5220">
            <v>9474.8855449825405</v>
          </cell>
          <cell r="I5220">
            <v>9474.89</v>
          </cell>
        </row>
        <row r="5221">
          <cell r="C5221" t="str">
            <v>Physdam</v>
          </cell>
          <cell r="E5221">
            <v>40593</v>
          </cell>
          <cell r="F5221">
            <v>40837</v>
          </cell>
          <cell r="G5221">
            <v>40877</v>
          </cell>
          <cell r="H5221">
            <v>9852.7007641769196</v>
          </cell>
          <cell r="I5221">
            <v>9852.7000000000007</v>
          </cell>
        </row>
        <row r="5222">
          <cell r="C5222" t="str">
            <v>Physdam</v>
          </cell>
          <cell r="E5222">
            <v>40600</v>
          </cell>
          <cell r="F5222">
            <v>40797</v>
          </cell>
          <cell r="G5222">
            <v>40932</v>
          </cell>
          <cell r="H5222">
            <v>9753.4321819546603</v>
          </cell>
          <cell r="I5222">
            <v>10548.29</v>
          </cell>
        </row>
        <row r="5223">
          <cell r="C5223" t="str">
            <v>Physdam</v>
          </cell>
          <cell r="E5223">
            <v>40586</v>
          </cell>
          <cell r="F5223">
            <v>40730</v>
          </cell>
          <cell r="G5223">
            <v>40755</v>
          </cell>
          <cell r="H5223">
            <v>8434.1410559719807</v>
          </cell>
          <cell r="I5223">
            <v>8434.14</v>
          </cell>
        </row>
        <row r="5224">
          <cell r="C5224" t="str">
            <v>Physdam</v>
          </cell>
          <cell r="E5224">
            <v>40576</v>
          </cell>
          <cell r="F5224">
            <v>40717</v>
          </cell>
          <cell r="G5224">
            <v>40756</v>
          </cell>
          <cell r="H5224">
            <v>13966.5054161146</v>
          </cell>
          <cell r="I5224">
            <v>0</v>
          </cell>
        </row>
        <row r="5225">
          <cell r="C5225" t="str">
            <v>Physdam</v>
          </cell>
          <cell r="E5225">
            <v>40601</v>
          </cell>
          <cell r="F5225">
            <v>40667</v>
          </cell>
          <cell r="G5225">
            <v>40718</v>
          </cell>
          <cell r="H5225">
            <v>13146.3151209598</v>
          </cell>
          <cell r="I5225">
            <v>13146.32</v>
          </cell>
        </row>
        <row r="5226">
          <cell r="C5226" t="str">
            <v>Physdam</v>
          </cell>
          <cell r="E5226">
            <v>40597</v>
          </cell>
          <cell r="F5226">
            <v>40937</v>
          </cell>
          <cell r="G5226">
            <v>40952</v>
          </cell>
          <cell r="H5226">
            <v>10466.35976307399</v>
          </cell>
          <cell r="I5226">
            <v>0</v>
          </cell>
        </row>
        <row r="5227">
          <cell r="C5227" t="str">
            <v>Physdam</v>
          </cell>
          <cell r="E5227">
            <v>40582</v>
          </cell>
          <cell r="F5227">
            <v>40646</v>
          </cell>
          <cell r="G5227">
            <v>40742</v>
          </cell>
          <cell r="H5227">
            <v>10189.040388503299</v>
          </cell>
          <cell r="I5227">
            <v>10189.040000000001</v>
          </cell>
        </row>
        <row r="5228">
          <cell r="C5228" t="str">
            <v>Physdam</v>
          </cell>
          <cell r="E5228">
            <v>40601</v>
          </cell>
          <cell r="F5228">
            <v>40732</v>
          </cell>
          <cell r="G5228">
            <v>40804</v>
          </cell>
          <cell r="H5228">
            <v>10081.6554029092</v>
          </cell>
          <cell r="I5228">
            <v>10081.66</v>
          </cell>
        </row>
        <row r="5229">
          <cell r="C5229" t="str">
            <v>Physdam</v>
          </cell>
          <cell r="E5229">
            <v>40588</v>
          </cell>
          <cell r="F5229">
            <v>40625</v>
          </cell>
          <cell r="G5229">
            <v>40737</v>
          </cell>
          <cell r="H5229">
            <v>9409.0189997016496</v>
          </cell>
          <cell r="I5229">
            <v>9409.02</v>
          </cell>
        </row>
        <row r="5230">
          <cell r="C5230" t="str">
            <v>Physdam</v>
          </cell>
          <cell r="E5230">
            <v>40587</v>
          </cell>
          <cell r="F5230">
            <v>40592</v>
          </cell>
          <cell r="G5230">
            <v>40613</v>
          </cell>
          <cell r="H5230">
            <v>11743.1510935197</v>
          </cell>
          <cell r="I5230">
            <v>11743.15</v>
          </cell>
        </row>
        <row r="5231">
          <cell r="C5231" t="str">
            <v>Physdam</v>
          </cell>
          <cell r="E5231">
            <v>40582</v>
          </cell>
          <cell r="F5231">
            <v>40672</v>
          </cell>
          <cell r="G5231">
            <v>40694</v>
          </cell>
          <cell r="H5231">
            <v>13375.539629701399</v>
          </cell>
          <cell r="I5231">
            <v>13375.54</v>
          </cell>
        </row>
        <row r="5232">
          <cell r="C5232" t="str">
            <v>Physdam</v>
          </cell>
          <cell r="E5232">
            <v>40578</v>
          </cell>
          <cell r="F5232">
            <v>40944</v>
          </cell>
          <cell r="G5232">
            <v>40955</v>
          </cell>
          <cell r="H5232">
            <v>8464.4683873571284</v>
          </cell>
          <cell r="I5232">
            <v>9071</v>
          </cell>
        </row>
        <row r="5233">
          <cell r="C5233" t="str">
            <v>Physdam</v>
          </cell>
          <cell r="E5233">
            <v>40578</v>
          </cell>
          <cell r="F5233">
            <v>40739</v>
          </cell>
          <cell r="G5233">
            <v>40780</v>
          </cell>
          <cell r="H5233">
            <v>11256.367664776501</v>
          </cell>
          <cell r="I5233">
            <v>0</v>
          </cell>
        </row>
        <row r="5234">
          <cell r="C5234" t="str">
            <v>Physdam</v>
          </cell>
          <cell r="E5234">
            <v>40597</v>
          </cell>
          <cell r="F5234">
            <v>40678</v>
          </cell>
          <cell r="G5234">
            <v>40758</v>
          </cell>
          <cell r="H5234">
            <v>8674.8979289665895</v>
          </cell>
          <cell r="I5234">
            <v>8674.9</v>
          </cell>
        </row>
        <row r="5235">
          <cell r="C5235" t="str">
            <v>Physdam</v>
          </cell>
          <cell r="E5235">
            <v>40597</v>
          </cell>
          <cell r="F5235">
            <v>40998</v>
          </cell>
          <cell r="G5235">
            <v>41006</v>
          </cell>
          <cell r="H5235">
            <v>10968.17194418966</v>
          </cell>
          <cell r="I5235">
            <v>12477.91</v>
          </cell>
        </row>
        <row r="5236">
          <cell r="C5236" t="str">
            <v>Physdam</v>
          </cell>
          <cell r="E5236">
            <v>40583</v>
          </cell>
          <cell r="F5236">
            <v>40727</v>
          </cell>
          <cell r="G5236">
            <v>40848</v>
          </cell>
          <cell r="H5236">
            <v>8542.7039696286101</v>
          </cell>
          <cell r="I5236">
            <v>8542.7000000000007</v>
          </cell>
        </row>
        <row r="5237">
          <cell r="C5237" t="str">
            <v>Physdam</v>
          </cell>
          <cell r="E5237">
            <v>40583</v>
          </cell>
          <cell r="F5237">
            <v>40857</v>
          </cell>
          <cell r="G5237">
            <v>40929</v>
          </cell>
          <cell r="H5237">
            <v>9117.7619286190384</v>
          </cell>
          <cell r="I5237">
            <v>9264.52</v>
          </cell>
        </row>
        <row r="5238">
          <cell r="C5238" t="str">
            <v>Physdam</v>
          </cell>
          <cell r="E5238">
            <v>40578</v>
          </cell>
          <cell r="F5238">
            <v>40748</v>
          </cell>
          <cell r="G5238">
            <v>40825</v>
          </cell>
          <cell r="H5238">
            <v>11449.1026362059</v>
          </cell>
          <cell r="I5238">
            <v>11449.1</v>
          </cell>
        </row>
        <row r="5239">
          <cell r="C5239" t="str">
            <v>Physdam</v>
          </cell>
          <cell r="E5239">
            <v>40601</v>
          </cell>
          <cell r="F5239">
            <v>40648</v>
          </cell>
          <cell r="G5239">
            <v>40728</v>
          </cell>
          <cell r="H5239">
            <v>12069.214626585601</v>
          </cell>
          <cell r="I5239">
            <v>12069.21</v>
          </cell>
        </row>
        <row r="5240">
          <cell r="C5240" t="str">
            <v>Physdam</v>
          </cell>
          <cell r="E5240">
            <v>40593</v>
          </cell>
          <cell r="F5240">
            <v>40616</v>
          </cell>
          <cell r="G5240">
            <v>40631</v>
          </cell>
          <cell r="H5240">
            <v>12397.444180062699</v>
          </cell>
          <cell r="I5240">
            <v>12397.44</v>
          </cell>
        </row>
        <row r="5241">
          <cell r="C5241" t="str">
            <v>Physdam</v>
          </cell>
          <cell r="E5241">
            <v>40588</v>
          </cell>
          <cell r="F5241">
            <v>40680</v>
          </cell>
          <cell r="G5241">
            <v>40750</v>
          </cell>
          <cell r="H5241">
            <v>8909.5381604746908</v>
          </cell>
          <cell r="I5241">
            <v>8909.5400000000009</v>
          </cell>
        </row>
        <row r="5242">
          <cell r="C5242" t="str">
            <v>Physdam</v>
          </cell>
          <cell r="E5242">
            <v>40594</v>
          </cell>
          <cell r="F5242">
            <v>41030</v>
          </cell>
          <cell r="G5242">
            <v>41044</v>
          </cell>
          <cell r="H5242">
            <v>8593.130958902766</v>
          </cell>
          <cell r="I5242">
            <v>9026.36</v>
          </cell>
        </row>
        <row r="5243">
          <cell r="C5243" t="str">
            <v>Physdam</v>
          </cell>
          <cell r="E5243">
            <v>40594</v>
          </cell>
          <cell r="F5243">
            <v>40687</v>
          </cell>
          <cell r="G5243">
            <v>40819</v>
          </cell>
          <cell r="H5243">
            <v>9851.74476197074</v>
          </cell>
          <cell r="I5243">
            <v>9851.74</v>
          </cell>
        </row>
        <row r="5244">
          <cell r="C5244" t="str">
            <v>Physdam</v>
          </cell>
          <cell r="E5244">
            <v>40593</v>
          </cell>
          <cell r="F5244">
            <v>40695</v>
          </cell>
          <cell r="G5244">
            <v>40699</v>
          </cell>
          <cell r="H5244">
            <v>8089.9920963591003</v>
          </cell>
          <cell r="I5244">
            <v>8089.99</v>
          </cell>
        </row>
        <row r="5245">
          <cell r="C5245" t="str">
            <v>Physdam</v>
          </cell>
          <cell r="E5245">
            <v>40582</v>
          </cell>
          <cell r="F5245">
            <v>40598</v>
          </cell>
          <cell r="G5245">
            <v>40693</v>
          </cell>
          <cell r="H5245">
            <v>11521.9184490807</v>
          </cell>
          <cell r="I5245">
            <v>11521.92</v>
          </cell>
        </row>
        <row r="5246">
          <cell r="C5246" t="str">
            <v>Physdam</v>
          </cell>
          <cell r="E5246">
            <v>40588</v>
          </cell>
          <cell r="F5246">
            <v>40692</v>
          </cell>
          <cell r="G5246">
            <v>40703</v>
          </cell>
          <cell r="H5246">
            <v>7493.4089961581303</v>
          </cell>
          <cell r="I5246">
            <v>7493.41</v>
          </cell>
        </row>
        <row r="5247">
          <cell r="C5247" t="str">
            <v>Physdam</v>
          </cell>
          <cell r="E5247">
            <v>40580</v>
          </cell>
          <cell r="F5247">
            <v>40685</v>
          </cell>
          <cell r="G5247">
            <v>40687</v>
          </cell>
          <cell r="H5247">
            <v>8105.0838846572296</v>
          </cell>
          <cell r="I5247">
            <v>8105.08</v>
          </cell>
        </row>
        <row r="5248">
          <cell r="C5248" t="str">
            <v>Physdam</v>
          </cell>
          <cell r="E5248">
            <v>40595</v>
          </cell>
          <cell r="F5248">
            <v>40967</v>
          </cell>
          <cell r="G5248">
            <v>41069</v>
          </cell>
          <cell r="H5248">
            <v>9806.6620569252518</v>
          </cell>
          <cell r="I5248">
            <v>10659.1</v>
          </cell>
        </row>
        <row r="5249">
          <cell r="C5249" t="str">
            <v>Physdam</v>
          </cell>
          <cell r="E5249">
            <v>40600</v>
          </cell>
          <cell r="F5249">
            <v>40719</v>
          </cell>
          <cell r="G5249">
            <v>40902</v>
          </cell>
          <cell r="H5249">
            <v>13713.7900356913</v>
          </cell>
          <cell r="I5249">
            <v>13713.79</v>
          </cell>
        </row>
        <row r="5250">
          <cell r="C5250" t="str">
            <v>Physdam</v>
          </cell>
          <cell r="E5250">
            <v>40581</v>
          </cell>
          <cell r="F5250">
            <v>40609</v>
          </cell>
          <cell r="G5250">
            <v>40653</v>
          </cell>
          <cell r="H5250">
            <v>12002.3641949987</v>
          </cell>
          <cell r="I5250">
            <v>12002.36</v>
          </cell>
        </row>
        <row r="5251">
          <cell r="C5251" t="str">
            <v>Physdam</v>
          </cell>
          <cell r="E5251">
            <v>40596</v>
          </cell>
          <cell r="F5251">
            <v>40635</v>
          </cell>
          <cell r="G5251">
            <v>40686</v>
          </cell>
          <cell r="H5251">
            <v>13400.662626391901</v>
          </cell>
          <cell r="I5251">
            <v>13400.66</v>
          </cell>
        </row>
        <row r="5252">
          <cell r="C5252" t="str">
            <v>Physdam</v>
          </cell>
          <cell r="E5252">
            <v>40593</v>
          </cell>
          <cell r="F5252">
            <v>40669</v>
          </cell>
          <cell r="G5252">
            <v>40671</v>
          </cell>
          <cell r="H5252">
            <v>10158.822290485499</v>
          </cell>
          <cell r="I5252">
            <v>10158.82</v>
          </cell>
        </row>
        <row r="5253">
          <cell r="C5253" t="str">
            <v>Physdam</v>
          </cell>
          <cell r="E5253">
            <v>40585</v>
          </cell>
          <cell r="F5253">
            <v>40594</v>
          </cell>
          <cell r="G5253">
            <v>40758</v>
          </cell>
          <cell r="H5253">
            <v>8603.3340969510009</v>
          </cell>
          <cell r="I5253">
            <v>8603.33</v>
          </cell>
        </row>
        <row r="5254">
          <cell r="C5254" t="str">
            <v>Physdam</v>
          </cell>
          <cell r="E5254">
            <v>40597</v>
          </cell>
          <cell r="F5254">
            <v>40940</v>
          </cell>
          <cell r="G5254">
            <v>41045</v>
          </cell>
          <cell r="H5254">
            <v>10585.053586356766</v>
          </cell>
          <cell r="I5254">
            <v>10865.02</v>
          </cell>
        </row>
        <row r="5255">
          <cell r="C5255" t="str">
            <v>Physdam</v>
          </cell>
          <cell r="E5255">
            <v>40576</v>
          </cell>
          <cell r="F5255">
            <v>40888</v>
          </cell>
          <cell r="G5255">
            <v>40918</v>
          </cell>
          <cell r="H5255">
            <v>7994.4667394763474</v>
          </cell>
          <cell r="I5255">
            <v>8455.94</v>
          </cell>
        </row>
        <row r="5256">
          <cell r="C5256" t="str">
            <v>Physdam</v>
          </cell>
          <cell r="E5256">
            <v>40587</v>
          </cell>
          <cell r="F5256">
            <v>40747</v>
          </cell>
          <cell r="G5256">
            <v>40748</v>
          </cell>
          <cell r="H5256">
            <v>11631.8068092348</v>
          </cell>
          <cell r="I5256">
            <v>11631.81</v>
          </cell>
        </row>
        <row r="5257">
          <cell r="C5257" t="str">
            <v>Physdam</v>
          </cell>
          <cell r="E5257">
            <v>40581</v>
          </cell>
          <cell r="F5257">
            <v>40669</v>
          </cell>
          <cell r="G5257">
            <v>40744</v>
          </cell>
          <cell r="H5257">
            <v>10702.4924946999</v>
          </cell>
          <cell r="I5257">
            <v>0</v>
          </cell>
        </row>
        <row r="5258">
          <cell r="C5258" t="str">
            <v>Physdam</v>
          </cell>
          <cell r="E5258">
            <v>40592</v>
          </cell>
          <cell r="F5258">
            <v>40641</v>
          </cell>
          <cell r="G5258">
            <v>40686</v>
          </cell>
          <cell r="H5258">
            <v>10287.6902867381</v>
          </cell>
          <cell r="I5258">
            <v>10287.69</v>
          </cell>
        </row>
        <row r="5259">
          <cell r="C5259" t="str">
            <v>Physdam</v>
          </cell>
          <cell r="E5259">
            <v>40593</v>
          </cell>
          <cell r="F5259">
            <v>40669</v>
          </cell>
          <cell r="G5259">
            <v>40674</v>
          </cell>
          <cell r="H5259">
            <v>10087.535445474001</v>
          </cell>
          <cell r="I5259">
            <v>10087.540000000001</v>
          </cell>
        </row>
        <row r="5260">
          <cell r="C5260" t="str">
            <v>Physdam</v>
          </cell>
          <cell r="E5260">
            <v>40581</v>
          </cell>
          <cell r="F5260">
            <v>40696</v>
          </cell>
          <cell r="G5260">
            <v>40736</v>
          </cell>
          <cell r="H5260">
            <v>5377.7838372811602</v>
          </cell>
          <cell r="I5260">
            <v>5377.78</v>
          </cell>
        </row>
        <row r="5261">
          <cell r="C5261" t="str">
            <v>Physdam</v>
          </cell>
          <cell r="E5261">
            <v>40593</v>
          </cell>
          <cell r="F5261">
            <v>40622</v>
          </cell>
          <cell r="G5261">
            <v>40662</v>
          </cell>
          <cell r="H5261">
            <v>11056.9702080199</v>
          </cell>
          <cell r="I5261">
            <v>11056.97</v>
          </cell>
        </row>
        <row r="5262">
          <cell r="C5262" t="str">
            <v>Physdam</v>
          </cell>
          <cell r="E5262">
            <v>40611</v>
          </cell>
          <cell r="F5262">
            <v>40835</v>
          </cell>
          <cell r="G5262">
            <v>40999</v>
          </cell>
          <cell r="H5262">
            <v>12855.579447740005</v>
          </cell>
          <cell r="I5262">
            <v>13157.22</v>
          </cell>
        </row>
        <row r="5263">
          <cell r="C5263" t="str">
            <v>Physdam</v>
          </cell>
          <cell r="E5263">
            <v>40617</v>
          </cell>
          <cell r="F5263">
            <v>40619</v>
          </cell>
          <cell r="G5263">
            <v>40660</v>
          </cell>
          <cell r="H5263">
            <v>9339.5995500129593</v>
          </cell>
          <cell r="I5263">
            <v>9339.6</v>
          </cell>
        </row>
        <row r="5264">
          <cell r="C5264" t="str">
            <v>Physdam</v>
          </cell>
          <cell r="E5264">
            <v>40618</v>
          </cell>
          <cell r="F5264">
            <v>40673</v>
          </cell>
          <cell r="G5264">
            <v>40782</v>
          </cell>
          <cell r="H5264">
            <v>9089.1212962641694</v>
          </cell>
          <cell r="I5264">
            <v>9089.1200000000008</v>
          </cell>
        </row>
        <row r="5265">
          <cell r="C5265" t="str">
            <v>Physdam</v>
          </cell>
          <cell r="E5265">
            <v>40630</v>
          </cell>
          <cell r="F5265">
            <v>40633</v>
          </cell>
          <cell r="G5265">
            <v>40636</v>
          </cell>
          <cell r="H5265">
            <v>12673.095192594301</v>
          </cell>
          <cell r="I5265">
            <v>12673.1</v>
          </cell>
        </row>
        <row r="5266">
          <cell r="C5266" t="str">
            <v>Physdam</v>
          </cell>
          <cell r="E5266">
            <v>40632</v>
          </cell>
          <cell r="F5266">
            <v>40653</v>
          </cell>
          <cell r="G5266">
            <v>40717</v>
          </cell>
          <cell r="H5266">
            <v>8751.1369798299402</v>
          </cell>
          <cell r="I5266">
            <v>8751.14</v>
          </cell>
        </row>
        <row r="5267">
          <cell r="C5267" t="str">
            <v>Physdam</v>
          </cell>
          <cell r="E5267">
            <v>40606</v>
          </cell>
          <cell r="F5267">
            <v>40618</v>
          </cell>
          <cell r="G5267">
            <v>40743</v>
          </cell>
          <cell r="H5267">
            <v>8060.3482296751699</v>
          </cell>
          <cell r="I5267">
            <v>8060.35</v>
          </cell>
        </row>
        <row r="5268">
          <cell r="C5268" t="str">
            <v>Physdam</v>
          </cell>
          <cell r="E5268">
            <v>40607</v>
          </cell>
          <cell r="F5268">
            <v>40776</v>
          </cell>
          <cell r="G5268">
            <v>40788</v>
          </cell>
          <cell r="H5268">
            <v>7079.5150114357202</v>
          </cell>
          <cell r="I5268">
            <v>0</v>
          </cell>
        </row>
        <row r="5269">
          <cell r="C5269" t="str">
            <v>Physdam</v>
          </cell>
          <cell r="E5269">
            <v>40606</v>
          </cell>
          <cell r="F5269">
            <v>40618</v>
          </cell>
          <cell r="G5269">
            <v>40626</v>
          </cell>
          <cell r="H5269">
            <v>11539.229534383099</v>
          </cell>
          <cell r="I5269">
            <v>11539.23</v>
          </cell>
        </row>
        <row r="5270">
          <cell r="C5270" t="str">
            <v>Physdam</v>
          </cell>
          <cell r="E5270">
            <v>40627</v>
          </cell>
          <cell r="F5270">
            <v>40657</v>
          </cell>
          <cell r="G5270">
            <v>40666</v>
          </cell>
          <cell r="H5270">
            <v>8853.5547447742993</v>
          </cell>
          <cell r="I5270">
            <v>8853.5499999999993</v>
          </cell>
        </row>
        <row r="5271">
          <cell r="C5271" t="str">
            <v>Physdam</v>
          </cell>
          <cell r="E5271">
            <v>40605</v>
          </cell>
          <cell r="F5271">
            <v>40608</v>
          </cell>
          <cell r="G5271">
            <v>40617</v>
          </cell>
          <cell r="H5271">
            <v>5284.3134767171096</v>
          </cell>
          <cell r="I5271">
            <v>5284.31</v>
          </cell>
        </row>
        <row r="5272">
          <cell r="C5272" t="str">
            <v>Physdam</v>
          </cell>
          <cell r="E5272">
            <v>40630</v>
          </cell>
          <cell r="F5272">
            <v>40634</v>
          </cell>
          <cell r="G5272">
            <v>40672</v>
          </cell>
          <cell r="H5272">
            <v>11708.415515815301</v>
          </cell>
          <cell r="I5272">
            <v>11708.42</v>
          </cell>
        </row>
        <row r="5273">
          <cell r="C5273" t="str">
            <v>Physdam</v>
          </cell>
          <cell r="E5273">
            <v>40625</v>
          </cell>
          <cell r="F5273">
            <v>40692</v>
          </cell>
          <cell r="G5273">
            <v>40712</v>
          </cell>
          <cell r="H5273">
            <v>10599.217485318801</v>
          </cell>
          <cell r="I5273">
            <v>0</v>
          </cell>
        </row>
        <row r="5274">
          <cell r="C5274" t="str">
            <v>Physdam</v>
          </cell>
          <cell r="E5274">
            <v>40605</v>
          </cell>
          <cell r="F5274">
            <v>40704</v>
          </cell>
          <cell r="G5274">
            <v>40717</v>
          </cell>
          <cell r="H5274">
            <v>11440.074039239</v>
          </cell>
          <cell r="I5274">
            <v>11440.07</v>
          </cell>
        </row>
        <row r="5275">
          <cell r="C5275" t="str">
            <v>Physdam</v>
          </cell>
          <cell r="E5275">
            <v>40606</v>
          </cell>
          <cell r="F5275">
            <v>40648</v>
          </cell>
          <cell r="G5275">
            <v>40662</v>
          </cell>
          <cell r="H5275">
            <v>12442.8882171233</v>
          </cell>
          <cell r="I5275">
            <v>12442.89</v>
          </cell>
        </row>
        <row r="5276">
          <cell r="C5276" t="str">
            <v>Physdam</v>
          </cell>
          <cell r="E5276">
            <v>40615</v>
          </cell>
          <cell r="F5276">
            <v>40633</v>
          </cell>
          <cell r="G5276">
            <v>40683</v>
          </cell>
          <cell r="H5276">
            <v>13775.9442599515</v>
          </cell>
          <cell r="I5276">
            <v>13775.94</v>
          </cell>
        </row>
        <row r="5277">
          <cell r="C5277" t="str">
            <v>Physdam</v>
          </cell>
          <cell r="E5277">
            <v>40627</v>
          </cell>
          <cell r="F5277">
            <v>40944</v>
          </cell>
          <cell r="G5277">
            <v>41036</v>
          </cell>
          <cell r="H5277">
            <v>8047.1102369535874</v>
          </cell>
          <cell r="I5277">
            <v>9078.14</v>
          </cell>
        </row>
        <row r="5278">
          <cell r="C5278" t="str">
            <v>Physdam</v>
          </cell>
          <cell r="E5278">
            <v>40621</v>
          </cell>
          <cell r="F5278">
            <v>40817</v>
          </cell>
          <cell r="G5278">
            <v>41078</v>
          </cell>
          <cell r="H5278">
            <v>9143.658507319029</v>
          </cell>
          <cell r="I5278">
            <v>9454.2199999999993</v>
          </cell>
        </row>
        <row r="5279">
          <cell r="C5279" t="str">
            <v>Physdam</v>
          </cell>
          <cell r="E5279">
            <v>40610</v>
          </cell>
          <cell r="F5279">
            <v>40746</v>
          </cell>
          <cell r="G5279">
            <v>40783</v>
          </cell>
          <cell r="H5279">
            <v>8654.7391423818808</v>
          </cell>
          <cell r="I5279">
            <v>0</v>
          </cell>
        </row>
        <row r="5280">
          <cell r="C5280" t="str">
            <v>Physdam</v>
          </cell>
          <cell r="E5280">
            <v>40622</v>
          </cell>
          <cell r="F5280">
            <v>40642</v>
          </cell>
          <cell r="G5280">
            <v>40702</v>
          </cell>
          <cell r="H5280">
            <v>13702.9909719966</v>
          </cell>
          <cell r="I5280">
            <v>13702.99</v>
          </cell>
        </row>
        <row r="5281">
          <cell r="C5281" t="str">
            <v>Physdam</v>
          </cell>
          <cell r="E5281">
            <v>40629</v>
          </cell>
          <cell r="F5281">
            <v>41024</v>
          </cell>
          <cell r="G5281">
            <v>41107</v>
          </cell>
          <cell r="H5281">
            <v>7035.0475091429371</v>
          </cell>
          <cell r="I5281">
            <v>7021.82</v>
          </cell>
        </row>
        <row r="5282">
          <cell r="C5282" t="str">
            <v>Physdam</v>
          </cell>
          <cell r="E5282">
            <v>40621</v>
          </cell>
          <cell r="F5282">
            <v>40648</v>
          </cell>
          <cell r="G5282">
            <v>40713</v>
          </cell>
          <cell r="H5282">
            <v>9031.2081324620594</v>
          </cell>
          <cell r="I5282">
            <v>9031.2099999999991</v>
          </cell>
        </row>
        <row r="5283">
          <cell r="C5283" t="str">
            <v>Physdam</v>
          </cell>
          <cell r="E5283">
            <v>40627</v>
          </cell>
          <cell r="F5283">
            <v>40648</v>
          </cell>
          <cell r="G5283">
            <v>40657</v>
          </cell>
          <cell r="H5283">
            <v>9443.4515546535604</v>
          </cell>
          <cell r="I5283">
            <v>9443.4500000000007</v>
          </cell>
        </row>
        <row r="5284">
          <cell r="C5284" t="str">
            <v>Physdam</v>
          </cell>
          <cell r="E5284">
            <v>40614</v>
          </cell>
          <cell r="F5284">
            <v>40642</v>
          </cell>
          <cell r="G5284">
            <v>40648</v>
          </cell>
          <cell r="H5284">
            <v>5548.41953915046</v>
          </cell>
          <cell r="I5284">
            <v>5548.42</v>
          </cell>
        </row>
        <row r="5285">
          <cell r="C5285" t="str">
            <v>Physdam</v>
          </cell>
          <cell r="E5285">
            <v>40620</v>
          </cell>
          <cell r="F5285">
            <v>40645</v>
          </cell>
          <cell r="G5285">
            <v>40745</v>
          </cell>
          <cell r="H5285">
            <v>10629.6436112015</v>
          </cell>
          <cell r="I5285">
            <v>10629.64</v>
          </cell>
        </row>
        <row r="5286">
          <cell r="C5286" t="str">
            <v>Physdam</v>
          </cell>
          <cell r="E5286">
            <v>40623</v>
          </cell>
          <cell r="F5286">
            <v>40737</v>
          </cell>
          <cell r="G5286">
            <v>40753</v>
          </cell>
          <cell r="H5286">
            <v>8783.2717909545208</v>
          </cell>
          <cell r="I5286">
            <v>8783.27</v>
          </cell>
        </row>
        <row r="5287">
          <cell r="C5287" t="str">
            <v>Physdam</v>
          </cell>
          <cell r="E5287">
            <v>40611</v>
          </cell>
          <cell r="F5287">
            <v>40652</v>
          </cell>
          <cell r="G5287">
            <v>40664</v>
          </cell>
          <cell r="H5287">
            <v>11552.075000050399</v>
          </cell>
          <cell r="I5287">
            <v>11552.08</v>
          </cell>
        </row>
        <row r="5288">
          <cell r="C5288" t="str">
            <v>Physdam</v>
          </cell>
          <cell r="E5288">
            <v>40627</v>
          </cell>
          <cell r="F5288">
            <v>40730</v>
          </cell>
          <cell r="G5288">
            <v>40913</v>
          </cell>
          <cell r="H5288">
            <v>8166.7223736879832</v>
          </cell>
          <cell r="I5288">
            <v>9302.32</v>
          </cell>
        </row>
        <row r="5289">
          <cell r="C5289" t="str">
            <v>Physdam</v>
          </cell>
          <cell r="E5289">
            <v>40605</v>
          </cell>
          <cell r="F5289">
            <v>40634</v>
          </cell>
          <cell r="G5289">
            <v>40654</v>
          </cell>
          <cell r="H5289">
            <v>8460.6108401329893</v>
          </cell>
          <cell r="I5289">
            <v>8460.61</v>
          </cell>
        </row>
        <row r="5290">
          <cell r="C5290" t="str">
            <v>Physdam</v>
          </cell>
          <cell r="E5290">
            <v>40630</v>
          </cell>
          <cell r="F5290">
            <v>40769</v>
          </cell>
          <cell r="G5290">
            <v>40870</v>
          </cell>
          <cell r="H5290">
            <v>8923.7889481908205</v>
          </cell>
          <cell r="I5290">
            <v>8923.7900000000009</v>
          </cell>
        </row>
        <row r="5291">
          <cell r="C5291" t="str">
            <v>Physdam</v>
          </cell>
          <cell r="E5291">
            <v>40630</v>
          </cell>
          <cell r="F5291">
            <v>41124</v>
          </cell>
          <cell r="G5291">
            <v>41159</v>
          </cell>
          <cell r="H5291">
            <v>9157.8053357672452</v>
          </cell>
          <cell r="I5291">
            <v>9516.9</v>
          </cell>
        </row>
        <row r="5292">
          <cell r="C5292" t="str">
            <v>Physdam</v>
          </cell>
          <cell r="E5292">
            <v>40608</v>
          </cell>
          <cell r="F5292">
            <v>40790</v>
          </cell>
          <cell r="G5292">
            <v>40831</v>
          </cell>
          <cell r="H5292">
            <v>13104.8237338872</v>
          </cell>
          <cell r="I5292">
            <v>13104.82</v>
          </cell>
        </row>
        <row r="5293">
          <cell r="C5293" t="str">
            <v>Physdam</v>
          </cell>
          <cell r="E5293">
            <v>40631</v>
          </cell>
          <cell r="F5293">
            <v>40750</v>
          </cell>
          <cell r="G5293">
            <v>40833</v>
          </cell>
          <cell r="H5293">
            <v>10848.011569079599</v>
          </cell>
          <cell r="I5293">
            <v>10848.01</v>
          </cell>
        </row>
        <row r="5294">
          <cell r="C5294" t="str">
            <v>Physdam</v>
          </cell>
          <cell r="E5294">
            <v>40632</v>
          </cell>
          <cell r="F5294">
            <v>40711</v>
          </cell>
          <cell r="G5294">
            <v>40894</v>
          </cell>
          <cell r="H5294">
            <v>11265.5598403805</v>
          </cell>
          <cell r="I5294">
            <v>11265.56</v>
          </cell>
        </row>
        <row r="5295">
          <cell r="C5295" t="str">
            <v>Physdam</v>
          </cell>
          <cell r="E5295">
            <v>40619</v>
          </cell>
          <cell r="F5295">
            <v>40683</v>
          </cell>
          <cell r="G5295">
            <v>40686</v>
          </cell>
          <cell r="H5295">
            <v>11053.467012593999</v>
          </cell>
          <cell r="I5295">
            <v>11053.47</v>
          </cell>
        </row>
        <row r="5296">
          <cell r="C5296" t="str">
            <v>Physdam</v>
          </cell>
          <cell r="E5296">
            <v>40612</v>
          </cell>
          <cell r="F5296">
            <v>40857</v>
          </cell>
          <cell r="G5296">
            <v>40877</v>
          </cell>
          <cell r="H5296">
            <v>10780.580538222899</v>
          </cell>
          <cell r="I5296">
            <v>0</v>
          </cell>
        </row>
        <row r="5297">
          <cell r="C5297" t="str">
            <v>Physdam</v>
          </cell>
          <cell r="E5297">
            <v>40629</v>
          </cell>
          <cell r="F5297">
            <v>40968</v>
          </cell>
          <cell r="G5297">
            <v>41118</v>
          </cell>
          <cell r="H5297">
            <v>12166.938978940811</v>
          </cell>
          <cell r="I5297">
            <v>12191.71</v>
          </cell>
        </row>
        <row r="5298">
          <cell r="C5298" t="str">
            <v>Physdam</v>
          </cell>
          <cell r="E5298">
            <v>40623</v>
          </cell>
          <cell r="F5298">
            <v>40641</v>
          </cell>
          <cell r="G5298">
            <v>40643</v>
          </cell>
          <cell r="H5298">
            <v>6908.7422178565303</v>
          </cell>
          <cell r="I5298">
            <v>6908.74</v>
          </cell>
        </row>
        <row r="5299">
          <cell r="C5299" t="str">
            <v>Physdam</v>
          </cell>
          <cell r="E5299">
            <v>40632</v>
          </cell>
          <cell r="F5299">
            <v>40648</v>
          </cell>
          <cell r="G5299">
            <v>40743</v>
          </cell>
          <cell r="H5299">
            <v>9731.3634226415106</v>
          </cell>
          <cell r="I5299">
            <v>9731.36</v>
          </cell>
        </row>
        <row r="5300">
          <cell r="C5300" t="str">
            <v>Physdam</v>
          </cell>
          <cell r="E5300">
            <v>40631</v>
          </cell>
          <cell r="F5300">
            <v>40648</v>
          </cell>
          <cell r="G5300">
            <v>40688</v>
          </cell>
          <cell r="H5300">
            <v>12239.8760726694</v>
          </cell>
          <cell r="I5300">
            <v>0</v>
          </cell>
        </row>
        <row r="5301">
          <cell r="C5301" t="str">
            <v>Physdam</v>
          </cell>
          <cell r="E5301">
            <v>40612</v>
          </cell>
          <cell r="F5301">
            <v>40769</v>
          </cell>
          <cell r="G5301">
            <v>40823</v>
          </cell>
          <cell r="H5301">
            <v>10089.9416853357</v>
          </cell>
          <cell r="I5301">
            <v>10089.94</v>
          </cell>
        </row>
        <row r="5302">
          <cell r="C5302" t="str">
            <v>Physdam</v>
          </cell>
          <cell r="E5302">
            <v>40623</v>
          </cell>
          <cell r="F5302">
            <v>40668</v>
          </cell>
          <cell r="G5302">
            <v>40739</v>
          </cell>
          <cell r="H5302">
            <v>10309.572882854</v>
          </cell>
          <cell r="I5302">
            <v>10309.57</v>
          </cell>
        </row>
        <row r="5303">
          <cell r="C5303" t="str">
            <v>Physdam</v>
          </cell>
          <cell r="E5303">
            <v>40612</v>
          </cell>
          <cell r="F5303">
            <v>40631</v>
          </cell>
          <cell r="G5303">
            <v>40724</v>
          </cell>
          <cell r="H5303">
            <v>14584.410702516099</v>
          </cell>
          <cell r="I5303">
            <v>14584.41</v>
          </cell>
        </row>
        <row r="5304">
          <cell r="C5304" t="str">
            <v>Physdam</v>
          </cell>
          <cell r="E5304">
            <v>40619</v>
          </cell>
          <cell r="F5304">
            <v>40676</v>
          </cell>
          <cell r="G5304">
            <v>40694</v>
          </cell>
          <cell r="H5304">
            <v>9317.95806419992</v>
          </cell>
          <cell r="I5304">
            <v>9317.9599999999991</v>
          </cell>
        </row>
        <row r="5305">
          <cell r="C5305" t="str">
            <v>Physdam</v>
          </cell>
          <cell r="E5305">
            <v>40629</v>
          </cell>
          <cell r="F5305">
            <v>40855</v>
          </cell>
          <cell r="G5305">
            <v>40902</v>
          </cell>
          <cell r="H5305">
            <v>8057.8314308497502</v>
          </cell>
          <cell r="I5305">
            <v>8057.83</v>
          </cell>
        </row>
        <row r="5306">
          <cell r="C5306" t="str">
            <v>Physdam</v>
          </cell>
          <cell r="E5306">
            <v>40608</v>
          </cell>
          <cell r="F5306">
            <v>40699</v>
          </cell>
          <cell r="G5306">
            <v>40737</v>
          </cell>
          <cell r="H5306">
            <v>7640.2884818667999</v>
          </cell>
          <cell r="I5306">
            <v>7640.29</v>
          </cell>
        </row>
        <row r="5307">
          <cell r="C5307" t="str">
            <v>Physdam</v>
          </cell>
          <cell r="E5307">
            <v>40632</v>
          </cell>
          <cell r="F5307">
            <v>40701</v>
          </cell>
          <cell r="G5307">
            <v>40759</v>
          </cell>
          <cell r="H5307">
            <v>10819.285254262601</v>
          </cell>
          <cell r="I5307">
            <v>10819.29</v>
          </cell>
        </row>
        <row r="5308">
          <cell r="C5308" t="str">
            <v>Physdam</v>
          </cell>
          <cell r="E5308">
            <v>40629</v>
          </cell>
          <cell r="F5308">
            <v>40692</v>
          </cell>
          <cell r="G5308">
            <v>40746</v>
          </cell>
          <cell r="H5308">
            <v>8323.8612184219</v>
          </cell>
          <cell r="I5308">
            <v>8323.86</v>
          </cell>
        </row>
        <row r="5309">
          <cell r="C5309" t="str">
            <v>Physdam</v>
          </cell>
          <cell r="E5309">
            <v>40609</v>
          </cell>
          <cell r="F5309">
            <v>40769</v>
          </cell>
          <cell r="G5309">
            <v>40779</v>
          </cell>
          <cell r="H5309">
            <v>8389.1073618616902</v>
          </cell>
          <cell r="I5309">
            <v>8389.11</v>
          </cell>
        </row>
        <row r="5310">
          <cell r="C5310" t="str">
            <v>Physdam</v>
          </cell>
          <cell r="E5310">
            <v>40636</v>
          </cell>
          <cell r="F5310">
            <v>40702</v>
          </cell>
          <cell r="G5310">
            <v>40813</v>
          </cell>
          <cell r="H5310">
            <v>9678.2510229129402</v>
          </cell>
          <cell r="I5310">
            <v>9678.25</v>
          </cell>
        </row>
        <row r="5311">
          <cell r="C5311" t="str">
            <v>Physdam</v>
          </cell>
          <cell r="E5311">
            <v>40640</v>
          </cell>
          <cell r="F5311">
            <v>40662</v>
          </cell>
          <cell r="G5311">
            <v>40700</v>
          </cell>
          <cell r="H5311">
            <v>7952.6930069253103</v>
          </cell>
          <cell r="I5311">
            <v>7952.69</v>
          </cell>
        </row>
        <row r="5312">
          <cell r="C5312" t="str">
            <v>Physdam</v>
          </cell>
          <cell r="E5312">
            <v>40658</v>
          </cell>
          <cell r="F5312">
            <v>40664</v>
          </cell>
          <cell r="G5312">
            <v>40667</v>
          </cell>
          <cell r="H5312">
            <v>5955.7268924194204</v>
          </cell>
          <cell r="I5312">
            <v>5955.73</v>
          </cell>
        </row>
        <row r="5313">
          <cell r="C5313" t="str">
            <v>Physdam</v>
          </cell>
          <cell r="E5313">
            <v>40654</v>
          </cell>
          <cell r="F5313">
            <v>40660</v>
          </cell>
          <cell r="G5313">
            <v>40694</v>
          </cell>
          <cell r="H5313">
            <v>10098.932227851201</v>
          </cell>
          <cell r="I5313">
            <v>10098.93</v>
          </cell>
        </row>
        <row r="5314">
          <cell r="C5314" t="str">
            <v>Physdam</v>
          </cell>
          <cell r="E5314">
            <v>40651</v>
          </cell>
          <cell r="F5314">
            <v>40654</v>
          </cell>
          <cell r="G5314">
            <v>40675</v>
          </cell>
          <cell r="H5314">
            <v>7089.9319074205596</v>
          </cell>
          <cell r="I5314">
            <v>7089.93</v>
          </cell>
        </row>
        <row r="5315">
          <cell r="C5315" t="str">
            <v>Physdam</v>
          </cell>
          <cell r="E5315">
            <v>40640</v>
          </cell>
          <cell r="F5315">
            <v>40647</v>
          </cell>
          <cell r="G5315">
            <v>40721</v>
          </cell>
          <cell r="H5315">
            <v>13079.5343623894</v>
          </cell>
          <cell r="I5315">
            <v>13079.53</v>
          </cell>
        </row>
        <row r="5316">
          <cell r="C5316" t="str">
            <v>Physdam</v>
          </cell>
          <cell r="E5316">
            <v>40642</v>
          </cell>
          <cell r="F5316">
            <v>40674</v>
          </cell>
          <cell r="G5316">
            <v>40690</v>
          </cell>
          <cell r="H5316">
            <v>8837.1929809827598</v>
          </cell>
          <cell r="I5316">
            <v>8837.19</v>
          </cell>
        </row>
        <row r="5317">
          <cell r="C5317" t="str">
            <v>Physdam</v>
          </cell>
          <cell r="E5317">
            <v>40647</v>
          </cell>
          <cell r="F5317">
            <v>40649</v>
          </cell>
          <cell r="G5317">
            <v>40661</v>
          </cell>
          <cell r="H5317">
            <v>7774.65282306473</v>
          </cell>
          <cell r="I5317">
            <v>7774.65</v>
          </cell>
        </row>
        <row r="5318">
          <cell r="C5318" t="str">
            <v>Physdam</v>
          </cell>
          <cell r="E5318">
            <v>40638</v>
          </cell>
          <cell r="F5318">
            <v>40842</v>
          </cell>
          <cell r="G5318">
            <v>40898</v>
          </cell>
          <cell r="H5318">
            <v>10859.990791308301</v>
          </cell>
          <cell r="I5318">
            <v>10859.99</v>
          </cell>
        </row>
        <row r="5319">
          <cell r="C5319" t="str">
            <v>Physdam</v>
          </cell>
          <cell r="E5319">
            <v>40645</v>
          </cell>
          <cell r="F5319">
            <v>40794</v>
          </cell>
          <cell r="G5319">
            <v>40935</v>
          </cell>
          <cell r="H5319">
            <v>6827.0731009121837</v>
          </cell>
          <cell r="I5319">
            <v>7089.07</v>
          </cell>
        </row>
        <row r="5320">
          <cell r="C5320" t="str">
            <v>Physdam</v>
          </cell>
          <cell r="E5320">
            <v>40648</v>
          </cell>
          <cell r="F5320">
            <v>40680</v>
          </cell>
          <cell r="G5320">
            <v>40701</v>
          </cell>
          <cell r="H5320">
            <v>12068.060756172499</v>
          </cell>
          <cell r="I5320">
            <v>12068.06</v>
          </cell>
        </row>
        <row r="5321">
          <cell r="C5321" t="str">
            <v>Physdam</v>
          </cell>
          <cell r="E5321">
            <v>40647</v>
          </cell>
          <cell r="F5321">
            <v>40748</v>
          </cell>
          <cell r="G5321">
            <v>40791</v>
          </cell>
          <cell r="H5321">
            <v>10713.0915750187</v>
          </cell>
          <cell r="I5321">
            <v>10713.09</v>
          </cell>
        </row>
        <row r="5322">
          <cell r="C5322" t="str">
            <v>Physdam</v>
          </cell>
          <cell r="E5322">
            <v>40651</v>
          </cell>
          <cell r="F5322">
            <v>40835</v>
          </cell>
          <cell r="G5322">
            <v>40926</v>
          </cell>
          <cell r="H5322">
            <v>11502.771690228827</v>
          </cell>
          <cell r="I5322">
            <v>12270.34</v>
          </cell>
        </row>
        <row r="5323">
          <cell r="C5323" t="str">
            <v>Physdam</v>
          </cell>
          <cell r="E5323">
            <v>40657</v>
          </cell>
          <cell r="F5323">
            <v>40740</v>
          </cell>
          <cell r="G5323">
            <v>40746</v>
          </cell>
          <cell r="H5323">
            <v>12740.447974278</v>
          </cell>
          <cell r="I5323">
            <v>12740.45</v>
          </cell>
        </row>
        <row r="5324">
          <cell r="C5324" t="str">
            <v>Physdam</v>
          </cell>
          <cell r="E5324">
            <v>40658</v>
          </cell>
          <cell r="F5324">
            <v>40735</v>
          </cell>
          <cell r="G5324">
            <v>40745</v>
          </cell>
          <cell r="H5324">
            <v>9465.1039537938705</v>
          </cell>
          <cell r="I5324">
            <v>9465.1</v>
          </cell>
        </row>
        <row r="5325">
          <cell r="C5325" t="str">
            <v>Physdam</v>
          </cell>
          <cell r="E5325">
            <v>40649</v>
          </cell>
          <cell r="F5325">
            <v>40794</v>
          </cell>
          <cell r="G5325">
            <v>40823</v>
          </cell>
          <cell r="H5325">
            <v>9156.7947596834802</v>
          </cell>
          <cell r="I5325">
            <v>9156.7900000000009</v>
          </cell>
        </row>
        <row r="5326">
          <cell r="C5326" t="str">
            <v>Physdam</v>
          </cell>
          <cell r="E5326">
            <v>40656</v>
          </cell>
          <cell r="F5326">
            <v>40819</v>
          </cell>
          <cell r="G5326">
            <v>40890</v>
          </cell>
          <cell r="H5326">
            <v>12365.850182259401</v>
          </cell>
          <cell r="I5326">
            <v>12365.85</v>
          </cell>
        </row>
        <row r="5327">
          <cell r="C5327" t="str">
            <v>Physdam</v>
          </cell>
          <cell r="E5327">
            <v>40656</v>
          </cell>
          <cell r="F5327">
            <v>40681</v>
          </cell>
          <cell r="G5327">
            <v>40723</v>
          </cell>
          <cell r="H5327">
            <v>9449.9772653378895</v>
          </cell>
          <cell r="I5327">
            <v>9449.98</v>
          </cell>
        </row>
        <row r="5328">
          <cell r="C5328" t="str">
            <v>Physdam</v>
          </cell>
          <cell r="E5328">
            <v>40650</v>
          </cell>
          <cell r="F5328">
            <v>40908</v>
          </cell>
          <cell r="G5328">
            <v>41099</v>
          </cell>
          <cell r="H5328">
            <v>6643.4395083612544</v>
          </cell>
          <cell r="I5328">
            <v>7539.62</v>
          </cell>
        </row>
        <row r="5329">
          <cell r="C5329" t="str">
            <v>Physdam</v>
          </cell>
          <cell r="E5329">
            <v>40656</v>
          </cell>
          <cell r="F5329">
            <v>40660</v>
          </cell>
          <cell r="G5329">
            <v>40720</v>
          </cell>
          <cell r="H5329">
            <v>7793.3762438659396</v>
          </cell>
          <cell r="I5329">
            <v>7793.38</v>
          </cell>
        </row>
        <row r="5330">
          <cell r="C5330" t="str">
            <v>Physdam</v>
          </cell>
          <cell r="E5330">
            <v>40648</v>
          </cell>
          <cell r="F5330">
            <v>41161</v>
          </cell>
          <cell r="G5330">
            <v>41174</v>
          </cell>
          <cell r="H5330">
            <v>9717.4915914104149</v>
          </cell>
          <cell r="I5330">
            <v>9662.9500000000007</v>
          </cell>
        </row>
        <row r="5331">
          <cell r="C5331" t="str">
            <v>Physdam</v>
          </cell>
          <cell r="E5331">
            <v>40646</v>
          </cell>
          <cell r="F5331">
            <v>40969</v>
          </cell>
          <cell r="G5331">
            <v>41001</v>
          </cell>
          <cell r="H5331">
            <v>11666.676438901166</v>
          </cell>
          <cell r="I5331">
            <v>12186.55</v>
          </cell>
        </row>
        <row r="5332">
          <cell r="C5332" t="str">
            <v>Physdam</v>
          </cell>
          <cell r="E5332">
            <v>40658</v>
          </cell>
          <cell r="F5332">
            <v>40796</v>
          </cell>
          <cell r="G5332">
            <v>40832</v>
          </cell>
          <cell r="H5332">
            <v>9789.7860358850394</v>
          </cell>
          <cell r="I5332">
            <v>9789.7900000000009</v>
          </cell>
        </row>
        <row r="5333">
          <cell r="C5333" t="str">
            <v>Physdam</v>
          </cell>
          <cell r="E5333">
            <v>40650</v>
          </cell>
          <cell r="F5333">
            <v>40721</v>
          </cell>
          <cell r="G5333">
            <v>40744</v>
          </cell>
          <cell r="H5333">
            <v>12582.7889321859</v>
          </cell>
          <cell r="I5333">
            <v>12582.79</v>
          </cell>
        </row>
        <row r="5334">
          <cell r="C5334" t="str">
            <v>Physdam</v>
          </cell>
          <cell r="E5334">
            <v>40641</v>
          </cell>
          <cell r="F5334">
            <v>40892</v>
          </cell>
          <cell r="G5334">
            <v>40972</v>
          </cell>
          <cell r="H5334">
            <v>10303.570928265006</v>
          </cell>
          <cell r="I5334">
            <v>10365.959999999999</v>
          </cell>
        </row>
        <row r="5335">
          <cell r="C5335" t="str">
            <v>Physdam</v>
          </cell>
          <cell r="E5335">
            <v>40642</v>
          </cell>
          <cell r="F5335">
            <v>40882</v>
          </cell>
          <cell r="G5335">
            <v>40954</v>
          </cell>
          <cell r="H5335">
            <v>8564.2254781733754</v>
          </cell>
          <cell r="I5335">
            <v>9179.24</v>
          </cell>
        </row>
        <row r="5336">
          <cell r="C5336" t="str">
            <v>Physdam</v>
          </cell>
          <cell r="E5336">
            <v>40655</v>
          </cell>
          <cell r="F5336">
            <v>40781</v>
          </cell>
          <cell r="G5336">
            <v>40883</v>
          </cell>
          <cell r="H5336">
            <v>6920.9265932984299</v>
          </cell>
          <cell r="I5336">
            <v>6920.93</v>
          </cell>
        </row>
        <row r="5337">
          <cell r="C5337" t="str">
            <v>Physdam</v>
          </cell>
          <cell r="E5337">
            <v>40639</v>
          </cell>
          <cell r="F5337">
            <v>40850</v>
          </cell>
          <cell r="G5337">
            <v>40873</v>
          </cell>
          <cell r="H5337">
            <v>11656.9030740907</v>
          </cell>
          <cell r="I5337">
            <v>11656.9</v>
          </cell>
        </row>
        <row r="5338">
          <cell r="C5338" t="str">
            <v>Physdam</v>
          </cell>
          <cell r="E5338">
            <v>40652</v>
          </cell>
          <cell r="F5338">
            <v>41038</v>
          </cell>
          <cell r="G5338">
            <v>41097</v>
          </cell>
          <cell r="H5338">
            <v>8195.758163433753</v>
          </cell>
          <cell r="I5338">
            <v>8764.34</v>
          </cell>
        </row>
        <row r="5339">
          <cell r="C5339" t="str">
            <v>Physdam</v>
          </cell>
          <cell r="E5339">
            <v>40638</v>
          </cell>
          <cell r="F5339">
            <v>40761</v>
          </cell>
          <cell r="G5339">
            <v>40941</v>
          </cell>
          <cell r="H5339">
            <v>8893.1902105800109</v>
          </cell>
          <cell r="I5339">
            <v>9838.86</v>
          </cell>
        </row>
        <row r="5340">
          <cell r="C5340" t="str">
            <v>Physdam</v>
          </cell>
          <cell r="E5340">
            <v>40661</v>
          </cell>
          <cell r="F5340">
            <v>40951</v>
          </cell>
          <cell r="G5340">
            <v>40984</v>
          </cell>
          <cell r="H5340">
            <v>11664.442683842033</v>
          </cell>
          <cell r="I5340">
            <v>12730.6</v>
          </cell>
        </row>
        <row r="5341">
          <cell r="C5341" t="str">
            <v>Physdam</v>
          </cell>
          <cell r="E5341">
            <v>40650</v>
          </cell>
          <cell r="F5341">
            <v>40838</v>
          </cell>
          <cell r="G5341">
            <v>41015</v>
          </cell>
          <cell r="H5341">
            <v>10205.729253740516</v>
          </cell>
          <cell r="I5341">
            <v>10363.549999999999</v>
          </cell>
        </row>
        <row r="5342">
          <cell r="C5342" t="str">
            <v>Physdam</v>
          </cell>
          <cell r="E5342">
            <v>40634</v>
          </cell>
          <cell r="F5342">
            <v>40695</v>
          </cell>
          <cell r="G5342">
            <v>40723</v>
          </cell>
          <cell r="H5342">
            <v>10363.2338602935</v>
          </cell>
          <cell r="I5342">
            <v>0</v>
          </cell>
        </row>
        <row r="5343">
          <cell r="C5343" t="str">
            <v>Physdam</v>
          </cell>
          <cell r="E5343">
            <v>40642</v>
          </cell>
          <cell r="F5343">
            <v>40925</v>
          </cell>
          <cell r="G5343">
            <v>41040</v>
          </cell>
          <cell r="H5343">
            <v>10732.235899665831</v>
          </cell>
          <cell r="I5343">
            <v>0</v>
          </cell>
        </row>
        <row r="5344">
          <cell r="C5344" t="str">
            <v>Physdam</v>
          </cell>
          <cell r="E5344">
            <v>40651</v>
          </cell>
          <cell r="F5344">
            <v>40890</v>
          </cell>
          <cell r="G5344">
            <v>40910</v>
          </cell>
          <cell r="H5344">
            <v>9123.5717928097965</v>
          </cell>
          <cell r="I5344">
            <v>10031.59</v>
          </cell>
        </row>
        <row r="5345">
          <cell r="C5345" t="str">
            <v>Physdam</v>
          </cell>
          <cell r="E5345">
            <v>40635</v>
          </cell>
          <cell r="F5345">
            <v>40687</v>
          </cell>
          <cell r="G5345">
            <v>40692</v>
          </cell>
          <cell r="H5345">
            <v>8773.2564239538005</v>
          </cell>
          <cell r="I5345">
            <v>8773.26</v>
          </cell>
        </row>
        <row r="5346">
          <cell r="C5346" t="str">
            <v>Physdam</v>
          </cell>
          <cell r="E5346">
            <v>40650</v>
          </cell>
          <cell r="F5346">
            <v>40710</v>
          </cell>
          <cell r="G5346">
            <v>40787</v>
          </cell>
          <cell r="H5346">
            <v>12635.835904334001</v>
          </cell>
          <cell r="I5346">
            <v>12635.84</v>
          </cell>
        </row>
        <row r="5347">
          <cell r="C5347" t="str">
            <v>Physdam</v>
          </cell>
          <cell r="E5347">
            <v>40650</v>
          </cell>
          <cell r="F5347">
            <v>40697</v>
          </cell>
          <cell r="G5347">
            <v>40780</v>
          </cell>
          <cell r="H5347">
            <v>10953.517676473801</v>
          </cell>
          <cell r="I5347">
            <v>10953.52</v>
          </cell>
        </row>
        <row r="5348">
          <cell r="C5348" t="str">
            <v>Physdam</v>
          </cell>
          <cell r="E5348">
            <v>40638</v>
          </cell>
          <cell r="F5348">
            <v>40920</v>
          </cell>
          <cell r="G5348">
            <v>40927</v>
          </cell>
          <cell r="H5348">
            <v>11235.54375622706</v>
          </cell>
          <cell r="I5348">
            <v>12022.64</v>
          </cell>
        </row>
        <row r="5349">
          <cell r="C5349" t="str">
            <v>Physdam</v>
          </cell>
          <cell r="E5349">
            <v>40647</v>
          </cell>
          <cell r="F5349">
            <v>40712</v>
          </cell>
          <cell r="G5349">
            <v>40892</v>
          </cell>
          <cell r="H5349">
            <v>9612.8089084884195</v>
          </cell>
          <cell r="I5349">
            <v>9612.81</v>
          </cell>
        </row>
        <row r="5350">
          <cell r="C5350" t="str">
            <v>Physdam</v>
          </cell>
          <cell r="E5350">
            <v>40641</v>
          </cell>
          <cell r="F5350">
            <v>40752</v>
          </cell>
          <cell r="G5350">
            <v>40815</v>
          </cell>
          <cell r="H5350">
            <v>13190.4240043597</v>
          </cell>
          <cell r="I5350">
            <v>13190.42</v>
          </cell>
        </row>
        <row r="5351">
          <cell r="C5351" t="str">
            <v>Physdam</v>
          </cell>
          <cell r="E5351">
            <v>40639</v>
          </cell>
          <cell r="F5351">
            <v>40671</v>
          </cell>
          <cell r="G5351">
            <v>41031</v>
          </cell>
          <cell r="H5351">
            <v>11019.049688680661</v>
          </cell>
          <cell r="I5351">
            <v>11999.85</v>
          </cell>
        </row>
        <row r="5352">
          <cell r="C5352" t="str">
            <v>Physdam</v>
          </cell>
          <cell r="E5352">
            <v>40643</v>
          </cell>
          <cell r="F5352">
            <v>40676</v>
          </cell>
          <cell r="G5352">
            <v>40678</v>
          </cell>
          <cell r="H5352">
            <v>12078.524270931101</v>
          </cell>
          <cell r="I5352">
            <v>12078.52</v>
          </cell>
        </row>
        <row r="5353">
          <cell r="C5353" t="str">
            <v>Physdam</v>
          </cell>
          <cell r="E5353">
            <v>40661</v>
          </cell>
          <cell r="F5353">
            <v>40695</v>
          </cell>
          <cell r="G5353">
            <v>40719</v>
          </cell>
          <cell r="H5353">
            <v>9524.8795406372592</v>
          </cell>
          <cell r="I5353">
            <v>0</v>
          </cell>
        </row>
        <row r="5354">
          <cell r="C5354" t="str">
            <v>Physdam</v>
          </cell>
          <cell r="E5354">
            <v>40652</v>
          </cell>
          <cell r="F5354">
            <v>40690</v>
          </cell>
          <cell r="G5354">
            <v>40889</v>
          </cell>
          <cell r="H5354">
            <v>13287.975724686299</v>
          </cell>
          <cell r="I5354">
            <v>13287.98</v>
          </cell>
        </row>
        <row r="5355">
          <cell r="C5355" t="str">
            <v>Physdam</v>
          </cell>
          <cell r="E5355">
            <v>40663</v>
          </cell>
          <cell r="F5355">
            <v>40712</v>
          </cell>
          <cell r="G5355">
            <v>40750</v>
          </cell>
          <cell r="H5355">
            <v>8264.0391839561598</v>
          </cell>
          <cell r="I5355">
            <v>8264.0400000000009</v>
          </cell>
        </row>
        <row r="5356">
          <cell r="C5356" t="str">
            <v>Physdam</v>
          </cell>
          <cell r="E5356">
            <v>40658</v>
          </cell>
          <cell r="F5356">
            <v>40698</v>
          </cell>
          <cell r="G5356">
            <v>40803</v>
          </cell>
          <cell r="H5356">
            <v>11785.816971316501</v>
          </cell>
          <cell r="I5356">
            <v>11785.82</v>
          </cell>
        </row>
        <row r="5357">
          <cell r="C5357" t="str">
            <v>Physdam</v>
          </cell>
          <cell r="E5357">
            <v>40672</v>
          </cell>
          <cell r="F5357">
            <v>40707</v>
          </cell>
          <cell r="G5357">
            <v>40841</v>
          </cell>
          <cell r="H5357">
            <v>7049.2077530900697</v>
          </cell>
          <cell r="I5357">
            <v>7049.21</v>
          </cell>
        </row>
        <row r="5358">
          <cell r="C5358" t="str">
            <v>Physdam</v>
          </cell>
          <cell r="E5358">
            <v>40683</v>
          </cell>
          <cell r="F5358">
            <v>40717</v>
          </cell>
          <cell r="G5358">
            <v>40756</v>
          </cell>
          <cell r="H5358">
            <v>12318.7719930887</v>
          </cell>
          <cell r="I5358">
            <v>12318.77</v>
          </cell>
        </row>
        <row r="5359">
          <cell r="C5359" t="str">
            <v>Physdam</v>
          </cell>
          <cell r="E5359">
            <v>40666</v>
          </cell>
          <cell r="F5359">
            <v>40775</v>
          </cell>
          <cell r="G5359">
            <v>40835</v>
          </cell>
          <cell r="H5359">
            <v>12113.231821384799</v>
          </cell>
          <cell r="I5359">
            <v>12113.23</v>
          </cell>
        </row>
        <row r="5360">
          <cell r="C5360" t="str">
            <v>Physdam</v>
          </cell>
          <cell r="E5360">
            <v>40689</v>
          </cell>
          <cell r="F5360">
            <v>41041</v>
          </cell>
          <cell r="G5360">
            <v>41175</v>
          </cell>
          <cell r="H5360">
            <v>10564.46716192265</v>
          </cell>
          <cell r="I5360">
            <v>0</v>
          </cell>
        </row>
        <row r="5361">
          <cell r="C5361" t="str">
            <v>Physdam</v>
          </cell>
          <cell r="E5361">
            <v>40672</v>
          </cell>
          <cell r="F5361">
            <v>40742</v>
          </cell>
          <cell r="G5361">
            <v>40767</v>
          </cell>
          <cell r="H5361">
            <v>7220.7081243415496</v>
          </cell>
          <cell r="I5361">
            <v>7220.71</v>
          </cell>
        </row>
        <row r="5362">
          <cell r="C5362" t="str">
            <v>Physdam</v>
          </cell>
          <cell r="E5362">
            <v>40685</v>
          </cell>
          <cell r="F5362">
            <v>40813</v>
          </cell>
          <cell r="G5362">
            <v>40839</v>
          </cell>
          <cell r="H5362">
            <v>10581.155209756</v>
          </cell>
          <cell r="I5362">
            <v>10581.16</v>
          </cell>
        </row>
        <row r="5363">
          <cell r="C5363" t="str">
            <v>Physdam</v>
          </cell>
          <cell r="E5363">
            <v>40668</v>
          </cell>
          <cell r="F5363">
            <v>40701</v>
          </cell>
          <cell r="G5363">
            <v>40728</v>
          </cell>
          <cell r="H5363">
            <v>15469.041920657601</v>
          </cell>
          <cell r="I5363">
            <v>15469.04</v>
          </cell>
        </row>
        <row r="5364">
          <cell r="C5364" t="str">
            <v>Physdam</v>
          </cell>
          <cell r="E5364">
            <v>40677</v>
          </cell>
          <cell r="F5364">
            <v>40819</v>
          </cell>
          <cell r="G5364">
            <v>40834</v>
          </cell>
          <cell r="H5364">
            <v>7504.9852386388202</v>
          </cell>
          <cell r="I5364">
            <v>7504.99</v>
          </cell>
        </row>
        <row r="5365">
          <cell r="C5365" t="str">
            <v>Physdam</v>
          </cell>
          <cell r="E5365">
            <v>40674</v>
          </cell>
          <cell r="F5365">
            <v>40680</v>
          </cell>
          <cell r="G5365">
            <v>40769</v>
          </cell>
          <cell r="H5365">
            <v>11616.8988350819</v>
          </cell>
          <cell r="I5365">
            <v>11616.9</v>
          </cell>
        </row>
        <row r="5366">
          <cell r="C5366" t="str">
            <v>Physdam</v>
          </cell>
          <cell r="E5366">
            <v>40681</v>
          </cell>
          <cell r="F5366">
            <v>40812</v>
          </cell>
          <cell r="G5366">
            <v>40844</v>
          </cell>
          <cell r="H5366">
            <v>8664.9698387934604</v>
          </cell>
          <cell r="I5366">
            <v>8664.9699999999993</v>
          </cell>
        </row>
        <row r="5367">
          <cell r="C5367" t="str">
            <v>Physdam</v>
          </cell>
          <cell r="E5367">
            <v>40668</v>
          </cell>
          <cell r="F5367">
            <v>40928</v>
          </cell>
          <cell r="G5367">
            <v>40935</v>
          </cell>
          <cell r="H5367">
            <v>8820.2327660290393</v>
          </cell>
          <cell r="I5367">
            <v>9351.0499999999993</v>
          </cell>
        </row>
        <row r="5368">
          <cell r="C5368" t="str">
            <v>Physdam</v>
          </cell>
          <cell r="E5368">
            <v>40677</v>
          </cell>
          <cell r="F5368">
            <v>40798</v>
          </cell>
          <cell r="G5368">
            <v>40937</v>
          </cell>
          <cell r="H5368">
            <v>12105.752572623078</v>
          </cell>
          <cell r="I5368">
            <v>12960.75</v>
          </cell>
        </row>
        <row r="5369">
          <cell r="C5369" t="str">
            <v>Physdam</v>
          </cell>
          <cell r="E5369">
            <v>40686</v>
          </cell>
          <cell r="F5369">
            <v>40991</v>
          </cell>
          <cell r="G5369">
            <v>41143</v>
          </cell>
          <cell r="H5369">
            <v>8733.2600568222078</v>
          </cell>
          <cell r="I5369">
            <v>9671.9699999999993</v>
          </cell>
        </row>
        <row r="5370">
          <cell r="C5370" t="str">
            <v>Physdam</v>
          </cell>
          <cell r="E5370">
            <v>40680</v>
          </cell>
          <cell r="F5370">
            <v>40694</v>
          </cell>
          <cell r="G5370">
            <v>40770</v>
          </cell>
          <cell r="H5370">
            <v>10964.0004917525</v>
          </cell>
          <cell r="I5370">
            <v>10964</v>
          </cell>
        </row>
        <row r="5371">
          <cell r="C5371" t="str">
            <v>Physdam</v>
          </cell>
          <cell r="E5371">
            <v>40671</v>
          </cell>
          <cell r="F5371">
            <v>40702</v>
          </cell>
          <cell r="G5371">
            <v>40710</v>
          </cell>
          <cell r="H5371">
            <v>11618.388676279499</v>
          </cell>
          <cell r="I5371">
            <v>11618.39</v>
          </cell>
        </row>
        <row r="5372">
          <cell r="C5372" t="str">
            <v>Physdam</v>
          </cell>
          <cell r="E5372">
            <v>40679</v>
          </cell>
          <cell r="F5372">
            <v>40804</v>
          </cell>
          <cell r="G5372">
            <v>40929</v>
          </cell>
          <cell r="H5372">
            <v>6638.2254904146166</v>
          </cell>
          <cell r="I5372">
            <v>0</v>
          </cell>
        </row>
        <row r="5373">
          <cell r="C5373" t="str">
            <v>Physdam</v>
          </cell>
          <cell r="E5373">
            <v>40681</v>
          </cell>
          <cell r="F5373">
            <v>40781</v>
          </cell>
          <cell r="G5373">
            <v>40912</v>
          </cell>
          <cell r="H5373">
            <v>9171.0432379854665</v>
          </cell>
          <cell r="I5373">
            <v>9650.18</v>
          </cell>
        </row>
        <row r="5374">
          <cell r="C5374" t="str">
            <v>Physdam</v>
          </cell>
          <cell r="E5374">
            <v>40685</v>
          </cell>
          <cell r="F5374">
            <v>40860</v>
          </cell>
          <cell r="G5374">
            <v>41236</v>
          </cell>
          <cell r="H5374">
            <v>13025.525770461232</v>
          </cell>
          <cell r="I5374">
            <v>13518.44</v>
          </cell>
        </row>
        <row r="5375">
          <cell r="C5375" t="str">
            <v>Physdam</v>
          </cell>
          <cell r="E5375">
            <v>40688</v>
          </cell>
          <cell r="F5375">
            <v>40690</v>
          </cell>
          <cell r="G5375">
            <v>40699</v>
          </cell>
          <cell r="H5375">
            <v>9388.8161164575104</v>
          </cell>
          <cell r="I5375">
            <v>0</v>
          </cell>
        </row>
        <row r="5376">
          <cell r="C5376" t="str">
            <v>Physdam</v>
          </cell>
          <cell r="E5376">
            <v>40691</v>
          </cell>
          <cell r="F5376">
            <v>40698</v>
          </cell>
          <cell r="G5376">
            <v>40721</v>
          </cell>
          <cell r="H5376">
            <v>11178.065093658701</v>
          </cell>
          <cell r="I5376">
            <v>11178.07</v>
          </cell>
        </row>
        <row r="5377">
          <cell r="C5377" t="str">
            <v>Physdam</v>
          </cell>
          <cell r="E5377">
            <v>40689</v>
          </cell>
          <cell r="F5377">
            <v>40861</v>
          </cell>
          <cell r="G5377">
            <v>40902</v>
          </cell>
          <cell r="H5377">
            <v>9532.5881026122497</v>
          </cell>
          <cell r="I5377">
            <v>9532.59</v>
          </cell>
        </row>
        <row r="5378">
          <cell r="C5378" t="str">
            <v>Physdam</v>
          </cell>
          <cell r="E5378">
            <v>40688</v>
          </cell>
          <cell r="F5378">
            <v>40734</v>
          </cell>
          <cell r="G5378">
            <v>40897</v>
          </cell>
          <cell r="H5378">
            <v>12248.8159367813</v>
          </cell>
          <cell r="I5378">
            <v>12248.82</v>
          </cell>
        </row>
        <row r="5379">
          <cell r="C5379" t="str">
            <v>Physdam</v>
          </cell>
          <cell r="E5379">
            <v>40684</v>
          </cell>
          <cell r="F5379">
            <v>40780</v>
          </cell>
          <cell r="G5379">
            <v>40949</v>
          </cell>
          <cell r="H5379">
            <v>10903.711362208925</v>
          </cell>
          <cell r="I5379">
            <v>12355.4</v>
          </cell>
        </row>
        <row r="5380">
          <cell r="C5380" t="str">
            <v>Physdam</v>
          </cell>
          <cell r="E5380">
            <v>40668</v>
          </cell>
          <cell r="F5380">
            <v>40888</v>
          </cell>
          <cell r="G5380">
            <v>40959</v>
          </cell>
          <cell r="H5380">
            <v>7331.1418388613738</v>
          </cell>
          <cell r="I5380">
            <v>7912.13</v>
          </cell>
        </row>
        <row r="5381">
          <cell r="C5381" t="str">
            <v>Physdam</v>
          </cell>
          <cell r="E5381">
            <v>40691</v>
          </cell>
          <cell r="F5381">
            <v>40700</v>
          </cell>
          <cell r="G5381">
            <v>40802</v>
          </cell>
          <cell r="H5381">
            <v>7601.4651912880099</v>
          </cell>
          <cell r="I5381">
            <v>7601.47</v>
          </cell>
        </row>
        <row r="5382">
          <cell r="C5382" t="str">
            <v>Physdam</v>
          </cell>
          <cell r="E5382">
            <v>40678</v>
          </cell>
          <cell r="F5382">
            <v>40682</v>
          </cell>
          <cell r="G5382">
            <v>40810</v>
          </cell>
          <cell r="H5382">
            <v>11502.7413776262</v>
          </cell>
          <cell r="I5382">
            <v>11502.74</v>
          </cell>
        </row>
        <row r="5383">
          <cell r="C5383" t="str">
            <v>Physdam</v>
          </cell>
          <cell r="E5383">
            <v>40685</v>
          </cell>
          <cell r="F5383">
            <v>40871</v>
          </cell>
          <cell r="G5383">
            <v>40895</v>
          </cell>
          <cell r="H5383">
            <v>12613.278553653799</v>
          </cell>
          <cell r="I5383">
            <v>12613.28</v>
          </cell>
        </row>
        <row r="5384">
          <cell r="C5384" t="str">
            <v>Physdam</v>
          </cell>
          <cell r="E5384">
            <v>40667</v>
          </cell>
          <cell r="F5384">
            <v>40827</v>
          </cell>
          <cell r="G5384">
            <v>40868</v>
          </cell>
          <cell r="H5384">
            <v>12482.817375717899</v>
          </cell>
          <cell r="I5384">
            <v>12482.82</v>
          </cell>
        </row>
        <row r="5385">
          <cell r="C5385" t="str">
            <v>Physdam</v>
          </cell>
          <cell r="E5385">
            <v>40679</v>
          </cell>
          <cell r="F5385">
            <v>40859</v>
          </cell>
          <cell r="G5385">
            <v>41056</v>
          </cell>
          <cell r="H5385">
            <v>6684.0973799648727</v>
          </cell>
          <cell r="I5385">
            <v>7437.32</v>
          </cell>
        </row>
        <row r="5386">
          <cell r="C5386" t="str">
            <v>Physdam</v>
          </cell>
          <cell r="E5386">
            <v>40685</v>
          </cell>
          <cell r="F5386">
            <v>40768</v>
          </cell>
          <cell r="G5386">
            <v>41053</v>
          </cell>
          <cell r="H5386">
            <v>11488.127974767949</v>
          </cell>
          <cell r="I5386">
            <v>11370.47</v>
          </cell>
        </row>
        <row r="5387">
          <cell r="C5387" t="str">
            <v>Physdam</v>
          </cell>
          <cell r="E5387">
            <v>40688</v>
          </cell>
          <cell r="F5387">
            <v>40941</v>
          </cell>
          <cell r="G5387">
            <v>41069</v>
          </cell>
          <cell r="H5387">
            <v>9134.9519801903116</v>
          </cell>
          <cell r="I5387">
            <v>0</v>
          </cell>
        </row>
        <row r="5388">
          <cell r="C5388" t="str">
            <v>Physdam</v>
          </cell>
          <cell r="E5388">
            <v>40686</v>
          </cell>
          <cell r="F5388">
            <v>40876</v>
          </cell>
          <cell r="G5388">
            <v>40948</v>
          </cell>
          <cell r="H5388">
            <v>11969.437858269826</v>
          </cell>
          <cell r="I5388">
            <v>13856.56</v>
          </cell>
        </row>
        <row r="5389">
          <cell r="C5389" t="str">
            <v>Physdam</v>
          </cell>
          <cell r="E5389">
            <v>40680</v>
          </cell>
          <cell r="F5389">
            <v>40878</v>
          </cell>
          <cell r="G5389">
            <v>40924</v>
          </cell>
          <cell r="H5389">
            <v>7639.4799735678826</v>
          </cell>
          <cell r="I5389">
            <v>0</v>
          </cell>
        </row>
        <row r="5390">
          <cell r="C5390" t="str">
            <v>Physdam</v>
          </cell>
          <cell r="E5390">
            <v>40668</v>
          </cell>
          <cell r="F5390">
            <v>40977</v>
          </cell>
          <cell r="G5390">
            <v>41013</v>
          </cell>
          <cell r="H5390">
            <v>10487.940186358839</v>
          </cell>
          <cell r="I5390">
            <v>11085.21</v>
          </cell>
        </row>
        <row r="5391">
          <cell r="C5391" t="str">
            <v>Physdam</v>
          </cell>
          <cell r="E5391">
            <v>40668</v>
          </cell>
          <cell r="F5391">
            <v>41027</v>
          </cell>
          <cell r="G5391">
            <v>41069</v>
          </cell>
          <cell r="H5391">
            <v>7411.105437245119</v>
          </cell>
          <cell r="I5391">
            <v>7287.58</v>
          </cell>
        </row>
        <row r="5392">
          <cell r="C5392" t="str">
            <v>Physdam</v>
          </cell>
          <cell r="E5392">
            <v>40692</v>
          </cell>
          <cell r="F5392">
            <v>40824</v>
          </cell>
          <cell r="G5392">
            <v>41088</v>
          </cell>
          <cell r="H5392">
            <v>10728.134704861724</v>
          </cell>
          <cell r="I5392">
            <v>10934.33</v>
          </cell>
        </row>
        <row r="5393">
          <cell r="C5393" t="str">
            <v>Physdam</v>
          </cell>
          <cell r="E5393">
            <v>40689</v>
          </cell>
          <cell r="F5393">
            <v>40800</v>
          </cell>
          <cell r="G5393">
            <v>40908</v>
          </cell>
          <cell r="H5393">
            <v>10805.8248505509</v>
          </cell>
          <cell r="I5393">
            <v>10805.82</v>
          </cell>
        </row>
        <row r="5394">
          <cell r="C5394" t="str">
            <v>Physdam</v>
          </cell>
          <cell r="E5394">
            <v>40688</v>
          </cell>
          <cell r="F5394">
            <v>40739</v>
          </cell>
          <cell r="G5394">
            <v>40748</v>
          </cell>
          <cell r="H5394">
            <v>9508.9577459757093</v>
          </cell>
          <cell r="I5394">
            <v>9508.9599999999991</v>
          </cell>
        </row>
        <row r="5395">
          <cell r="C5395" t="str">
            <v>Physdam</v>
          </cell>
          <cell r="E5395">
            <v>40674</v>
          </cell>
          <cell r="F5395">
            <v>40807</v>
          </cell>
          <cell r="G5395">
            <v>40833</v>
          </cell>
          <cell r="H5395">
            <v>10533.659531802299</v>
          </cell>
          <cell r="I5395">
            <v>10533.66</v>
          </cell>
        </row>
        <row r="5396">
          <cell r="C5396" t="str">
            <v>Physdam</v>
          </cell>
          <cell r="E5396">
            <v>40670</v>
          </cell>
          <cell r="F5396">
            <v>40699</v>
          </cell>
          <cell r="G5396">
            <v>40838</v>
          </cell>
          <cell r="H5396">
            <v>9566.9242936793507</v>
          </cell>
          <cell r="I5396">
            <v>9566.92</v>
          </cell>
        </row>
        <row r="5397">
          <cell r="C5397" t="str">
            <v>Physdam</v>
          </cell>
          <cell r="E5397">
            <v>40686</v>
          </cell>
          <cell r="F5397">
            <v>40686</v>
          </cell>
          <cell r="G5397">
            <v>40887</v>
          </cell>
          <cell r="H5397">
            <v>9436.5334684386307</v>
          </cell>
          <cell r="I5397">
            <v>9436.5300000000007</v>
          </cell>
        </row>
        <row r="5398">
          <cell r="C5398" t="str">
            <v>Physdam</v>
          </cell>
          <cell r="E5398">
            <v>40686</v>
          </cell>
          <cell r="F5398">
            <v>40687</v>
          </cell>
          <cell r="G5398">
            <v>40823</v>
          </cell>
          <cell r="H5398">
            <v>10294.8609583654</v>
          </cell>
          <cell r="I5398">
            <v>10294.86</v>
          </cell>
        </row>
        <row r="5399">
          <cell r="C5399" t="str">
            <v>Physdam</v>
          </cell>
          <cell r="E5399">
            <v>40676</v>
          </cell>
          <cell r="F5399">
            <v>40912</v>
          </cell>
          <cell r="G5399">
            <v>41304</v>
          </cell>
          <cell r="H5399">
            <v>13509.481960450996</v>
          </cell>
          <cell r="I5399">
            <v>14692.2</v>
          </cell>
        </row>
        <row r="5400">
          <cell r="C5400" t="str">
            <v>Physdam</v>
          </cell>
          <cell r="E5400">
            <v>40665</v>
          </cell>
          <cell r="F5400">
            <v>41184</v>
          </cell>
          <cell r="G5400">
            <v>41244</v>
          </cell>
          <cell r="H5400">
            <v>11538.857134678272</v>
          </cell>
          <cell r="I5400">
            <v>12208.04</v>
          </cell>
        </row>
        <row r="5401">
          <cell r="C5401" t="str">
            <v>Physdam</v>
          </cell>
          <cell r="E5401">
            <v>40684</v>
          </cell>
          <cell r="F5401">
            <v>40932</v>
          </cell>
          <cell r="G5401">
            <v>40945</v>
          </cell>
          <cell r="H5401">
            <v>11766.583003562117</v>
          </cell>
          <cell r="I5401">
            <v>12141.18</v>
          </cell>
        </row>
        <row r="5402">
          <cell r="C5402" t="str">
            <v>Physdam</v>
          </cell>
          <cell r="E5402">
            <v>40685</v>
          </cell>
          <cell r="F5402">
            <v>40711</v>
          </cell>
          <cell r="G5402">
            <v>40772</v>
          </cell>
          <cell r="H5402">
            <v>11631.2281873143</v>
          </cell>
          <cell r="I5402">
            <v>11631.23</v>
          </cell>
        </row>
        <row r="5403">
          <cell r="C5403" t="str">
            <v>Physdam</v>
          </cell>
          <cell r="E5403">
            <v>40683</v>
          </cell>
          <cell r="F5403">
            <v>40732</v>
          </cell>
          <cell r="G5403">
            <v>40843</v>
          </cell>
          <cell r="H5403">
            <v>10235.4007797265</v>
          </cell>
          <cell r="I5403">
            <v>10235.4</v>
          </cell>
        </row>
        <row r="5404">
          <cell r="C5404" t="str">
            <v>Physdam</v>
          </cell>
          <cell r="E5404">
            <v>40667</v>
          </cell>
          <cell r="F5404">
            <v>40985</v>
          </cell>
          <cell r="G5404">
            <v>41023</v>
          </cell>
          <cell r="H5404">
            <v>10988.002119190023</v>
          </cell>
          <cell r="I5404">
            <v>11888.04</v>
          </cell>
        </row>
        <row r="5405">
          <cell r="C5405" t="str">
            <v>Physdam</v>
          </cell>
          <cell r="E5405">
            <v>40680</v>
          </cell>
          <cell r="F5405">
            <v>40743</v>
          </cell>
          <cell r="G5405">
            <v>40766</v>
          </cell>
          <cell r="H5405">
            <v>9932.2804028344508</v>
          </cell>
          <cell r="I5405">
            <v>9932.2800000000007</v>
          </cell>
        </row>
        <row r="5406">
          <cell r="C5406" t="str">
            <v>Physdam</v>
          </cell>
          <cell r="E5406">
            <v>40675</v>
          </cell>
          <cell r="F5406">
            <v>40817</v>
          </cell>
          <cell r="G5406">
            <v>40965</v>
          </cell>
          <cell r="H5406">
            <v>13100.145967433727</v>
          </cell>
          <cell r="I5406">
            <v>13191.17</v>
          </cell>
        </row>
        <row r="5407">
          <cell r="C5407" t="str">
            <v>Physdam</v>
          </cell>
          <cell r="E5407">
            <v>40687</v>
          </cell>
          <cell r="F5407">
            <v>40864</v>
          </cell>
          <cell r="G5407">
            <v>41098</v>
          </cell>
          <cell r="H5407">
            <v>8790.2140285291262</v>
          </cell>
          <cell r="I5407">
            <v>9213.3700000000008</v>
          </cell>
        </row>
        <row r="5408">
          <cell r="C5408" t="str">
            <v>Physdam</v>
          </cell>
          <cell r="E5408">
            <v>40678</v>
          </cell>
          <cell r="F5408">
            <v>41105</v>
          </cell>
          <cell r="G5408">
            <v>41167</v>
          </cell>
          <cell r="H5408">
            <v>9846.9867722368381</v>
          </cell>
          <cell r="I5408">
            <v>10547.37</v>
          </cell>
        </row>
        <row r="5409">
          <cell r="C5409" t="str">
            <v>Physdam</v>
          </cell>
          <cell r="E5409">
            <v>40670</v>
          </cell>
          <cell r="F5409">
            <v>40716</v>
          </cell>
          <cell r="G5409">
            <v>40787</v>
          </cell>
          <cell r="H5409">
            <v>12105.7692098483</v>
          </cell>
          <cell r="I5409">
            <v>12105.77</v>
          </cell>
        </row>
        <row r="5410">
          <cell r="C5410" t="str">
            <v>Physdam</v>
          </cell>
          <cell r="E5410">
            <v>40688</v>
          </cell>
          <cell r="F5410">
            <v>40978</v>
          </cell>
          <cell r="G5410">
            <v>41107</v>
          </cell>
          <cell r="H5410">
            <v>12298.77611472122</v>
          </cell>
          <cell r="I5410">
            <v>0</v>
          </cell>
        </row>
        <row r="5411">
          <cell r="C5411" t="str">
            <v>Physdam</v>
          </cell>
          <cell r="E5411">
            <v>40665</v>
          </cell>
          <cell r="F5411">
            <v>41222</v>
          </cell>
          <cell r="G5411">
            <v>41287</v>
          </cell>
          <cell r="H5411">
            <v>11193.723328771606</v>
          </cell>
          <cell r="I5411">
            <v>12972.65</v>
          </cell>
        </row>
        <row r="5412">
          <cell r="C5412" t="str">
            <v>Physdam</v>
          </cell>
          <cell r="E5412">
            <v>40691</v>
          </cell>
          <cell r="F5412">
            <v>40719</v>
          </cell>
          <cell r="G5412">
            <v>41015</v>
          </cell>
          <cell r="H5412">
            <v>10360.995068637558</v>
          </cell>
          <cell r="I5412">
            <v>0</v>
          </cell>
        </row>
        <row r="5413">
          <cell r="C5413" t="str">
            <v>Physdam</v>
          </cell>
          <cell r="E5413">
            <v>40676</v>
          </cell>
          <cell r="F5413">
            <v>40761</v>
          </cell>
          <cell r="G5413">
            <v>40795</v>
          </cell>
          <cell r="H5413">
            <v>8714.1705413893505</v>
          </cell>
          <cell r="I5413">
            <v>8714.17</v>
          </cell>
        </row>
        <row r="5414">
          <cell r="C5414" t="str">
            <v>Physdam</v>
          </cell>
          <cell r="E5414">
            <v>40684</v>
          </cell>
          <cell r="F5414">
            <v>40880</v>
          </cell>
          <cell r="G5414">
            <v>40886</v>
          </cell>
          <cell r="H5414">
            <v>12718.4467645567</v>
          </cell>
          <cell r="I5414">
            <v>12718.45</v>
          </cell>
        </row>
        <row r="5415">
          <cell r="C5415" t="str">
            <v>Physdam</v>
          </cell>
          <cell r="E5415">
            <v>40672</v>
          </cell>
          <cell r="F5415">
            <v>40730</v>
          </cell>
          <cell r="G5415">
            <v>40834</v>
          </cell>
          <cell r="H5415">
            <v>8100.9006706583305</v>
          </cell>
          <cell r="I5415">
            <v>0</v>
          </cell>
        </row>
        <row r="5416">
          <cell r="C5416" t="str">
            <v>Physdam</v>
          </cell>
          <cell r="E5416">
            <v>40688</v>
          </cell>
          <cell r="F5416">
            <v>40704</v>
          </cell>
          <cell r="G5416">
            <v>40775</v>
          </cell>
          <cell r="H5416">
            <v>5230.1479094849101</v>
          </cell>
          <cell r="I5416">
            <v>0</v>
          </cell>
        </row>
        <row r="5417">
          <cell r="C5417" t="str">
            <v>Physdam</v>
          </cell>
          <cell r="E5417">
            <v>40687</v>
          </cell>
          <cell r="F5417">
            <v>40791</v>
          </cell>
          <cell r="G5417">
            <v>40807</v>
          </cell>
          <cell r="H5417">
            <v>9997.7350981091804</v>
          </cell>
          <cell r="I5417">
            <v>9997.74</v>
          </cell>
        </row>
        <row r="5418">
          <cell r="C5418" t="str">
            <v>Physdam</v>
          </cell>
          <cell r="E5418">
            <v>40699</v>
          </cell>
          <cell r="F5418">
            <v>40826</v>
          </cell>
          <cell r="G5418">
            <v>40851</v>
          </cell>
          <cell r="H5418">
            <v>7660.2418708300802</v>
          </cell>
          <cell r="I5418">
            <v>7660.24</v>
          </cell>
        </row>
        <row r="5419">
          <cell r="C5419" t="str">
            <v>Physdam</v>
          </cell>
          <cell r="E5419">
            <v>40712</v>
          </cell>
          <cell r="F5419">
            <v>41029</v>
          </cell>
          <cell r="G5419">
            <v>41096</v>
          </cell>
          <cell r="H5419">
            <v>10296.8924996855</v>
          </cell>
          <cell r="I5419">
            <v>10651.47</v>
          </cell>
        </row>
        <row r="5420">
          <cell r="C5420" t="str">
            <v>Physdam</v>
          </cell>
          <cell r="E5420">
            <v>40700</v>
          </cell>
          <cell r="F5420">
            <v>40760</v>
          </cell>
          <cell r="G5420">
            <v>40795</v>
          </cell>
          <cell r="H5420">
            <v>9825.3051755889792</v>
          </cell>
          <cell r="I5420">
            <v>9825.31</v>
          </cell>
        </row>
        <row r="5421">
          <cell r="C5421" t="str">
            <v>Physdam</v>
          </cell>
          <cell r="E5421">
            <v>40707</v>
          </cell>
          <cell r="F5421">
            <v>40722</v>
          </cell>
          <cell r="G5421">
            <v>40755</v>
          </cell>
          <cell r="H5421">
            <v>8133.4381885242301</v>
          </cell>
          <cell r="I5421">
            <v>8133.44</v>
          </cell>
        </row>
        <row r="5422">
          <cell r="C5422" t="str">
            <v>Physdam</v>
          </cell>
          <cell r="E5422">
            <v>40701</v>
          </cell>
          <cell r="F5422">
            <v>40802</v>
          </cell>
          <cell r="G5422">
            <v>40834</v>
          </cell>
          <cell r="H5422">
            <v>10936.229041373899</v>
          </cell>
          <cell r="I5422">
            <v>10936.23</v>
          </cell>
        </row>
        <row r="5423">
          <cell r="C5423" t="str">
            <v>Physdam</v>
          </cell>
          <cell r="E5423">
            <v>40707</v>
          </cell>
          <cell r="F5423">
            <v>40730</v>
          </cell>
          <cell r="G5423">
            <v>40788</v>
          </cell>
          <cell r="H5423">
            <v>9170.2132413838299</v>
          </cell>
          <cell r="I5423">
            <v>9170.2099999999991</v>
          </cell>
        </row>
        <row r="5424">
          <cell r="C5424" t="str">
            <v>Physdam</v>
          </cell>
          <cell r="E5424">
            <v>40702</v>
          </cell>
          <cell r="F5424">
            <v>40929</v>
          </cell>
          <cell r="G5424">
            <v>41188</v>
          </cell>
          <cell r="H5424">
            <v>11156.187241514697</v>
          </cell>
          <cell r="I5424">
            <v>11326.52</v>
          </cell>
        </row>
        <row r="5425">
          <cell r="C5425" t="str">
            <v>Physdam</v>
          </cell>
          <cell r="E5425">
            <v>40706</v>
          </cell>
          <cell r="F5425">
            <v>40731</v>
          </cell>
          <cell r="G5425">
            <v>40754</v>
          </cell>
          <cell r="H5425">
            <v>8802.5330991058308</v>
          </cell>
          <cell r="I5425">
            <v>8802.5300000000007</v>
          </cell>
        </row>
        <row r="5426">
          <cell r="C5426" t="str">
            <v>Physdam</v>
          </cell>
          <cell r="E5426">
            <v>40698</v>
          </cell>
          <cell r="F5426">
            <v>41071</v>
          </cell>
          <cell r="G5426">
            <v>41234</v>
          </cell>
          <cell r="H5426">
            <v>9414.2466752623004</v>
          </cell>
          <cell r="I5426">
            <v>10551.66</v>
          </cell>
        </row>
        <row r="5427">
          <cell r="C5427" t="str">
            <v>Physdam</v>
          </cell>
          <cell r="E5427">
            <v>40704</v>
          </cell>
          <cell r="F5427">
            <v>40773</v>
          </cell>
          <cell r="G5427">
            <v>40918</v>
          </cell>
          <cell r="H5427">
            <v>10238.747315301023</v>
          </cell>
          <cell r="I5427">
            <v>10397.94</v>
          </cell>
        </row>
        <row r="5428">
          <cell r="C5428" t="str">
            <v>Physdam</v>
          </cell>
          <cell r="E5428">
            <v>40711</v>
          </cell>
          <cell r="F5428">
            <v>40720</v>
          </cell>
          <cell r="G5428">
            <v>40734</v>
          </cell>
          <cell r="H5428">
            <v>10583.067200728099</v>
          </cell>
          <cell r="I5428">
            <v>10583.07</v>
          </cell>
        </row>
        <row r="5429">
          <cell r="C5429" t="str">
            <v>Physdam</v>
          </cell>
          <cell r="E5429">
            <v>40723</v>
          </cell>
          <cell r="F5429">
            <v>40958</v>
          </cell>
          <cell r="G5429">
            <v>41001</v>
          </cell>
          <cell r="H5429">
            <v>10195.671481747568</v>
          </cell>
          <cell r="I5429">
            <v>11036.83</v>
          </cell>
        </row>
        <row r="5430">
          <cell r="C5430" t="str">
            <v>Physdam</v>
          </cell>
          <cell r="E5430">
            <v>40707</v>
          </cell>
          <cell r="F5430">
            <v>40825</v>
          </cell>
          <cell r="G5430">
            <v>40932</v>
          </cell>
          <cell r="H5430">
            <v>8912.8642806655571</v>
          </cell>
          <cell r="I5430">
            <v>8976.11</v>
          </cell>
        </row>
        <row r="5431">
          <cell r="C5431" t="str">
            <v>Physdam</v>
          </cell>
          <cell r="E5431">
            <v>40695</v>
          </cell>
          <cell r="F5431">
            <v>40807</v>
          </cell>
          <cell r="G5431">
            <v>40845</v>
          </cell>
          <cell r="H5431">
            <v>9965.9717633788005</v>
          </cell>
          <cell r="I5431">
            <v>9965.9699999999993</v>
          </cell>
        </row>
        <row r="5432">
          <cell r="C5432" t="str">
            <v>Physdam</v>
          </cell>
          <cell r="E5432">
            <v>40708</v>
          </cell>
          <cell r="F5432">
            <v>40802</v>
          </cell>
          <cell r="G5432">
            <v>41037</v>
          </cell>
          <cell r="H5432">
            <v>10165.653063490903</v>
          </cell>
          <cell r="I5432">
            <v>11525.48</v>
          </cell>
        </row>
        <row r="5433">
          <cell r="C5433" t="str">
            <v>Physdam</v>
          </cell>
          <cell r="E5433">
            <v>40709</v>
          </cell>
          <cell r="F5433">
            <v>40751</v>
          </cell>
          <cell r="G5433">
            <v>40769</v>
          </cell>
          <cell r="H5433">
            <v>11321.3027805285</v>
          </cell>
          <cell r="I5433">
            <v>11321.3</v>
          </cell>
        </row>
        <row r="5434">
          <cell r="C5434" t="str">
            <v>Physdam</v>
          </cell>
          <cell r="E5434">
            <v>40700</v>
          </cell>
          <cell r="F5434">
            <v>40924</v>
          </cell>
          <cell r="G5434">
            <v>40942</v>
          </cell>
          <cell r="H5434">
            <v>10077.00527837144</v>
          </cell>
          <cell r="I5434">
            <v>11056.11</v>
          </cell>
        </row>
        <row r="5435">
          <cell r="C5435" t="str">
            <v>Physdam</v>
          </cell>
          <cell r="E5435">
            <v>40702</v>
          </cell>
          <cell r="F5435">
            <v>40821</v>
          </cell>
          <cell r="G5435">
            <v>40824</v>
          </cell>
          <cell r="H5435">
            <v>7119.7501046172101</v>
          </cell>
          <cell r="I5435">
            <v>7119.75</v>
          </cell>
        </row>
        <row r="5436">
          <cell r="C5436" t="str">
            <v>Physdam</v>
          </cell>
          <cell r="E5436">
            <v>40706</v>
          </cell>
          <cell r="F5436">
            <v>40794</v>
          </cell>
          <cell r="G5436">
            <v>40837</v>
          </cell>
          <cell r="H5436">
            <v>9257.3757676436599</v>
          </cell>
          <cell r="I5436">
            <v>9257.3799999999992</v>
          </cell>
        </row>
        <row r="5437">
          <cell r="C5437" t="str">
            <v>Physdam</v>
          </cell>
          <cell r="E5437">
            <v>40707</v>
          </cell>
          <cell r="F5437">
            <v>40717</v>
          </cell>
          <cell r="G5437">
            <v>40769</v>
          </cell>
          <cell r="H5437">
            <v>9286.4004794725897</v>
          </cell>
          <cell r="I5437">
            <v>9286.4</v>
          </cell>
        </row>
        <row r="5438">
          <cell r="C5438" t="str">
            <v>Physdam</v>
          </cell>
          <cell r="E5438">
            <v>40722</v>
          </cell>
          <cell r="F5438">
            <v>40801</v>
          </cell>
          <cell r="G5438">
            <v>41006</v>
          </cell>
          <cell r="H5438">
            <v>8321.3056801720377</v>
          </cell>
          <cell r="I5438">
            <v>9547.07</v>
          </cell>
        </row>
        <row r="5439">
          <cell r="C5439" t="str">
            <v>Physdam</v>
          </cell>
          <cell r="E5439">
            <v>40721</v>
          </cell>
          <cell r="F5439">
            <v>41159</v>
          </cell>
          <cell r="G5439">
            <v>41221</v>
          </cell>
          <cell r="H5439">
            <v>7859.3600748137269</v>
          </cell>
          <cell r="I5439">
            <v>8510.75</v>
          </cell>
        </row>
        <row r="5440">
          <cell r="C5440" t="str">
            <v>Physdam</v>
          </cell>
          <cell r="E5440">
            <v>40710</v>
          </cell>
          <cell r="F5440">
            <v>41011</v>
          </cell>
          <cell r="G5440">
            <v>41117</v>
          </cell>
          <cell r="H5440">
            <v>11389.787253308215</v>
          </cell>
          <cell r="I5440">
            <v>11890.14</v>
          </cell>
        </row>
        <row r="5441">
          <cell r="C5441" t="str">
            <v>Physdam</v>
          </cell>
          <cell r="E5441">
            <v>40710</v>
          </cell>
          <cell r="F5441">
            <v>40743</v>
          </cell>
          <cell r="G5441">
            <v>40767</v>
          </cell>
          <cell r="H5441">
            <v>9722.9776947201008</v>
          </cell>
          <cell r="I5441">
            <v>9722.98</v>
          </cell>
        </row>
        <row r="5442">
          <cell r="C5442" t="str">
            <v>Physdam</v>
          </cell>
          <cell r="E5442">
            <v>40716</v>
          </cell>
          <cell r="F5442">
            <v>41022</v>
          </cell>
          <cell r="G5442">
            <v>41071</v>
          </cell>
          <cell r="H5442">
            <v>8039.5749144416586</v>
          </cell>
          <cell r="I5442">
            <v>8948.5400000000009</v>
          </cell>
        </row>
        <row r="5443">
          <cell r="C5443" t="str">
            <v>Physdam</v>
          </cell>
          <cell r="E5443">
            <v>40714</v>
          </cell>
          <cell r="F5443">
            <v>40802</v>
          </cell>
          <cell r="G5443">
            <v>40821</v>
          </cell>
          <cell r="H5443">
            <v>14181.537016554001</v>
          </cell>
          <cell r="I5443">
            <v>14181.54</v>
          </cell>
        </row>
        <row r="5444">
          <cell r="C5444" t="str">
            <v>Physdam</v>
          </cell>
          <cell r="E5444">
            <v>40709</v>
          </cell>
          <cell r="F5444">
            <v>40803</v>
          </cell>
          <cell r="G5444">
            <v>40819</v>
          </cell>
          <cell r="H5444">
            <v>12479.9367502187</v>
          </cell>
          <cell r="I5444">
            <v>12479.94</v>
          </cell>
        </row>
        <row r="5445">
          <cell r="C5445" t="str">
            <v>Physdam</v>
          </cell>
          <cell r="E5445">
            <v>40714</v>
          </cell>
          <cell r="F5445">
            <v>40742</v>
          </cell>
          <cell r="G5445">
            <v>40775</v>
          </cell>
          <cell r="H5445">
            <v>6671.6010346232397</v>
          </cell>
          <cell r="I5445">
            <v>6671.6</v>
          </cell>
        </row>
        <row r="5446">
          <cell r="C5446" t="str">
            <v>Physdam</v>
          </cell>
          <cell r="E5446">
            <v>40716</v>
          </cell>
          <cell r="F5446">
            <v>40800</v>
          </cell>
          <cell r="G5446">
            <v>40894</v>
          </cell>
          <cell r="H5446">
            <v>12400.774612745199</v>
          </cell>
          <cell r="I5446">
            <v>12400.77</v>
          </cell>
        </row>
        <row r="5447">
          <cell r="C5447" t="str">
            <v>Physdam</v>
          </cell>
          <cell r="E5447">
            <v>40701</v>
          </cell>
          <cell r="F5447">
            <v>40852</v>
          </cell>
          <cell r="G5447">
            <v>40877</v>
          </cell>
          <cell r="H5447">
            <v>11673.8035675967</v>
          </cell>
          <cell r="I5447">
            <v>0</v>
          </cell>
        </row>
        <row r="5448">
          <cell r="C5448" t="str">
            <v>Physdam</v>
          </cell>
          <cell r="E5448">
            <v>40704</v>
          </cell>
          <cell r="F5448">
            <v>40704</v>
          </cell>
          <cell r="G5448">
            <v>40728</v>
          </cell>
          <cell r="H5448">
            <v>9672.7308444649007</v>
          </cell>
          <cell r="I5448">
            <v>9672.73</v>
          </cell>
        </row>
        <row r="5449">
          <cell r="C5449" t="str">
            <v>Physdam</v>
          </cell>
          <cell r="E5449">
            <v>40712</v>
          </cell>
          <cell r="F5449">
            <v>41002</v>
          </cell>
          <cell r="G5449">
            <v>41025</v>
          </cell>
          <cell r="H5449">
            <v>13993.729340809427</v>
          </cell>
          <cell r="I5449">
            <v>0</v>
          </cell>
        </row>
        <row r="5450">
          <cell r="C5450" t="str">
            <v>Physdam</v>
          </cell>
          <cell r="E5450">
            <v>40696</v>
          </cell>
          <cell r="F5450">
            <v>40900</v>
          </cell>
          <cell r="G5450">
            <v>40908</v>
          </cell>
          <cell r="H5450">
            <v>8997.5077505638092</v>
          </cell>
          <cell r="I5450">
            <v>8997.51</v>
          </cell>
        </row>
        <row r="5451">
          <cell r="C5451" t="str">
            <v>Physdam</v>
          </cell>
          <cell r="E5451">
            <v>40717</v>
          </cell>
          <cell r="F5451">
            <v>40834</v>
          </cell>
          <cell r="G5451">
            <v>40890</v>
          </cell>
          <cell r="H5451">
            <v>9507.5630352613898</v>
          </cell>
          <cell r="I5451">
            <v>9507.56</v>
          </cell>
        </row>
        <row r="5452">
          <cell r="C5452" t="str">
            <v>Physdam</v>
          </cell>
          <cell r="E5452">
            <v>40714</v>
          </cell>
          <cell r="F5452">
            <v>40794</v>
          </cell>
          <cell r="G5452">
            <v>40937</v>
          </cell>
          <cell r="H5452">
            <v>10472.949745115935</v>
          </cell>
          <cell r="I5452">
            <v>10575.9</v>
          </cell>
        </row>
        <row r="5453">
          <cell r="C5453" t="str">
            <v>Physdam</v>
          </cell>
          <cell r="E5453">
            <v>40721</v>
          </cell>
          <cell r="F5453">
            <v>40753</v>
          </cell>
          <cell r="G5453">
            <v>40767</v>
          </cell>
          <cell r="H5453">
            <v>10527.540856791</v>
          </cell>
          <cell r="I5453">
            <v>10527.54</v>
          </cell>
        </row>
        <row r="5454">
          <cell r="C5454" t="str">
            <v>Physdam</v>
          </cell>
          <cell r="E5454">
            <v>40708</v>
          </cell>
          <cell r="F5454">
            <v>40710</v>
          </cell>
          <cell r="G5454">
            <v>40715</v>
          </cell>
          <cell r="H5454">
            <v>10149.8819012821</v>
          </cell>
          <cell r="I5454">
            <v>10149.879999999999</v>
          </cell>
        </row>
        <row r="5455">
          <cell r="C5455" t="str">
            <v>Physdam</v>
          </cell>
          <cell r="E5455">
            <v>40719</v>
          </cell>
          <cell r="F5455">
            <v>40851</v>
          </cell>
          <cell r="G5455">
            <v>40879</v>
          </cell>
          <cell r="H5455">
            <v>11985.090860574701</v>
          </cell>
          <cell r="I5455">
            <v>11985.09</v>
          </cell>
        </row>
        <row r="5456">
          <cell r="C5456" t="str">
            <v>Physdam</v>
          </cell>
          <cell r="E5456">
            <v>40712</v>
          </cell>
          <cell r="F5456">
            <v>40830</v>
          </cell>
          <cell r="G5456">
            <v>41036</v>
          </cell>
          <cell r="H5456">
            <v>6004.0834405540309</v>
          </cell>
          <cell r="I5456">
            <v>6156.79</v>
          </cell>
        </row>
        <row r="5457">
          <cell r="C5457" t="str">
            <v>Physdam</v>
          </cell>
          <cell r="E5457">
            <v>40710</v>
          </cell>
          <cell r="F5457">
            <v>40732</v>
          </cell>
          <cell r="G5457">
            <v>40900</v>
          </cell>
          <cell r="H5457">
            <v>7856.5694576706901</v>
          </cell>
          <cell r="I5457">
            <v>7856.57</v>
          </cell>
        </row>
        <row r="5458">
          <cell r="C5458" t="str">
            <v>Physdam</v>
          </cell>
          <cell r="E5458">
            <v>40704</v>
          </cell>
          <cell r="F5458">
            <v>40759</v>
          </cell>
          <cell r="G5458">
            <v>40766</v>
          </cell>
          <cell r="H5458">
            <v>9905.0252577998599</v>
          </cell>
          <cell r="I5458">
            <v>9905.0300000000007</v>
          </cell>
        </row>
        <row r="5459">
          <cell r="C5459" t="str">
            <v>Physdam</v>
          </cell>
          <cell r="E5459">
            <v>40721</v>
          </cell>
          <cell r="F5459">
            <v>40769</v>
          </cell>
          <cell r="G5459">
            <v>40784</v>
          </cell>
          <cell r="H5459">
            <v>11048.535380146401</v>
          </cell>
          <cell r="I5459">
            <v>11048.54</v>
          </cell>
        </row>
        <row r="5460">
          <cell r="C5460" t="str">
            <v>Physdam</v>
          </cell>
          <cell r="E5460">
            <v>40699</v>
          </cell>
          <cell r="F5460">
            <v>40742</v>
          </cell>
          <cell r="G5460">
            <v>40769</v>
          </cell>
          <cell r="H5460">
            <v>7112.9241248825101</v>
          </cell>
          <cell r="I5460">
            <v>7112.92</v>
          </cell>
        </row>
        <row r="5461">
          <cell r="C5461" t="str">
            <v>Physdam</v>
          </cell>
          <cell r="E5461">
            <v>40715</v>
          </cell>
          <cell r="F5461">
            <v>40781</v>
          </cell>
          <cell r="G5461">
            <v>40968</v>
          </cell>
          <cell r="H5461">
            <v>11398.745883483443</v>
          </cell>
          <cell r="I5461">
            <v>11277.97</v>
          </cell>
        </row>
        <row r="5462">
          <cell r="C5462" t="str">
            <v>Physdam</v>
          </cell>
          <cell r="E5462">
            <v>40715</v>
          </cell>
          <cell r="F5462">
            <v>40961</v>
          </cell>
          <cell r="G5462">
            <v>40971</v>
          </cell>
          <cell r="H5462">
            <v>9924.7293331656474</v>
          </cell>
          <cell r="I5462">
            <v>10307.59</v>
          </cell>
        </row>
        <row r="5463">
          <cell r="C5463" t="str">
            <v>Physdam</v>
          </cell>
          <cell r="E5463">
            <v>40722</v>
          </cell>
          <cell r="F5463">
            <v>40743</v>
          </cell>
          <cell r="G5463">
            <v>40945</v>
          </cell>
          <cell r="H5463">
            <v>6108.5594466758002</v>
          </cell>
          <cell r="I5463">
            <v>6065.24</v>
          </cell>
        </row>
        <row r="5464">
          <cell r="C5464" t="str">
            <v>Physdam</v>
          </cell>
          <cell r="E5464">
            <v>40712</v>
          </cell>
          <cell r="F5464">
            <v>40753</v>
          </cell>
          <cell r="G5464">
            <v>40857</v>
          </cell>
          <cell r="H5464">
            <v>11439.238662723301</v>
          </cell>
          <cell r="I5464">
            <v>11439.24</v>
          </cell>
        </row>
        <row r="5465">
          <cell r="C5465" t="str">
            <v>Physdam</v>
          </cell>
          <cell r="E5465">
            <v>40723</v>
          </cell>
          <cell r="F5465">
            <v>40782</v>
          </cell>
          <cell r="G5465">
            <v>40813</v>
          </cell>
          <cell r="H5465">
            <v>5697.4893340728004</v>
          </cell>
          <cell r="I5465">
            <v>5697.49</v>
          </cell>
        </row>
        <row r="5466">
          <cell r="C5466" t="str">
            <v>Physdam</v>
          </cell>
          <cell r="E5466">
            <v>40698</v>
          </cell>
          <cell r="F5466">
            <v>40865</v>
          </cell>
          <cell r="G5466">
            <v>41036</v>
          </cell>
          <cell r="H5466">
            <v>12135.173276526437</v>
          </cell>
          <cell r="I5466">
            <v>13249.07</v>
          </cell>
        </row>
        <row r="5467">
          <cell r="C5467" t="str">
            <v>Physdam</v>
          </cell>
          <cell r="E5467">
            <v>40710</v>
          </cell>
          <cell r="F5467">
            <v>40738</v>
          </cell>
          <cell r="G5467">
            <v>40783</v>
          </cell>
          <cell r="H5467">
            <v>12669.735528040699</v>
          </cell>
          <cell r="I5467">
            <v>0</v>
          </cell>
        </row>
        <row r="5468">
          <cell r="C5468" t="str">
            <v>Physdam</v>
          </cell>
          <cell r="E5468">
            <v>40720</v>
          </cell>
          <cell r="F5468">
            <v>41059</v>
          </cell>
          <cell r="G5468">
            <v>41059</v>
          </cell>
          <cell r="H5468">
            <v>7063.3347046564277</v>
          </cell>
          <cell r="I5468">
            <v>7751.55</v>
          </cell>
        </row>
        <row r="5469">
          <cell r="C5469" t="str">
            <v>Physdam</v>
          </cell>
          <cell r="E5469">
            <v>40706</v>
          </cell>
          <cell r="F5469">
            <v>40739</v>
          </cell>
          <cell r="G5469">
            <v>41007</v>
          </cell>
          <cell r="H5469">
            <v>8655.3464604320052</v>
          </cell>
          <cell r="I5469">
            <v>8897.2800000000007</v>
          </cell>
        </row>
        <row r="5470">
          <cell r="C5470" t="str">
            <v>Physdam</v>
          </cell>
          <cell r="E5470">
            <v>40742</v>
          </cell>
          <cell r="F5470">
            <v>40774</v>
          </cell>
          <cell r="G5470">
            <v>40895</v>
          </cell>
          <cell r="H5470">
            <v>10355.703571346499</v>
          </cell>
          <cell r="I5470">
            <v>10355.700000000001</v>
          </cell>
        </row>
        <row r="5471">
          <cell r="C5471" t="str">
            <v>Physdam</v>
          </cell>
          <cell r="E5471">
            <v>40739</v>
          </cell>
          <cell r="F5471">
            <v>40875</v>
          </cell>
          <cell r="G5471">
            <v>41023</v>
          </cell>
          <cell r="H5471">
            <v>8361.4619267613907</v>
          </cell>
          <cell r="I5471">
            <v>9904.4699999999993</v>
          </cell>
        </row>
        <row r="5472">
          <cell r="C5472" t="str">
            <v>Physdam</v>
          </cell>
          <cell r="E5472">
            <v>40732</v>
          </cell>
          <cell r="F5472">
            <v>40826</v>
          </cell>
          <cell r="G5472">
            <v>40911</v>
          </cell>
          <cell r="H5472">
            <v>9653.3613497474034</v>
          </cell>
          <cell r="I5472">
            <v>10313.76</v>
          </cell>
        </row>
        <row r="5473">
          <cell r="C5473" t="str">
            <v>Physdam</v>
          </cell>
          <cell r="E5473">
            <v>40728</v>
          </cell>
          <cell r="F5473">
            <v>40914</v>
          </cell>
          <cell r="G5473">
            <v>40992</v>
          </cell>
          <cell r="H5473">
            <v>9671.9009298253277</v>
          </cell>
          <cell r="I5473">
            <v>10214.780000000001</v>
          </cell>
        </row>
        <row r="5474">
          <cell r="C5474" t="str">
            <v>Physdam</v>
          </cell>
          <cell r="E5474">
            <v>40755</v>
          </cell>
          <cell r="F5474">
            <v>41011</v>
          </cell>
          <cell r="G5474">
            <v>41183</v>
          </cell>
          <cell r="H5474">
            <v>12064.842934796761</v>
          </cell>
          <cell r="I5474">
            <v>13186.4</v>
          </cell>
        </row>
        <row r="5475">
          <cell r="C5475" t="str">
            <v>Physdam</v>
          </cell>
          <cell r="E5475">
            <v>40751</v>
          </cell>
          <cell r="F5475">
            <v>40777</v>
          </cell>
          <cell r="G5475">
            <v>40813</v>
          </cell>
          <cell r="H5475">
            <v>10228.4635891038</v>
          </cell>
          <cell r="I5475">
            <v>10228.459999999999</v>
          </cell>
        </row>
        <row r="5476">
          <cell r="C5476" t="str">
            <v>Physdam</v>
          </cell>
          <cell r="E5476">
            <v>40753</v>
          </cell>
          <cell r="F5476">
            <v>41045</v>
          </cell>
          <cell r="G5476">
            <v>41062</v>
          </cell>
          <cell r="H5476">
            <v>11392.443617058643</v>
          </cell>
          <cell r="I5476">
            <v>11882.92</v>
          </cell>
        </row>
        <row r="5477">
          <cell r="C5477" t="str">
            <v>Physdam</v>
          </cell>
          <cell r="E5477">
            <v>40729</v>
          </cell>
          <cell r="F5477">
            <v>40754</v>
          </cell>
          <cell r="G5477">
            <v>40813</v>
          </cell>
          <cell r="H5477">
            <v>7342.3156866046902</v>
          </cell>
          <cell r="I5477">
            <v>7342.32</v>
          </cell>
        </row>
        <row r="5478">
          <cell r="C5478" t="str">
            <v>Physdam</v>
          </cell>
          <cell r="E5478">
            <v>40747</v>
          </cell>
          <cell r="F5478">
            <v>40874</v>
          </cell>
          <cell r="G5478">
            <v>40884</v>
          </cell>
          <cell r="H5478">
            <v>15654.1983621126</v>
          </cell>
          <cell r="I5478">
            <v>15654.2</v>
          </cell>
        </row>
        <row r="5479">
          <cell r="C5479" t="str">
            <v>Physdam</v>
          </cell>
          <cell r="E5479">
            <v>40743</v>
          </cell>
          <cell r="F5479">
            <v>40946</v>
          </cell>
          <cell r="G5479">
            <v>40970</v>
          </cell>
          <cell r="H5479">
            <v>9256.0744975135494</v>
          </cell>
          <cell r="I5479">
            <v>9788.67</v>
          </cell>
        </row>
        <row r="5480">
          <cell r="C5480" t="str">
            <v>Physdam</v>
          </cell>
          <cell r="E5480">
            <v>40741</v>
          </cell>
          <cell r="F5480">
            <v>40811</v>
          </cell>
          <cell r="G5480">
            <v>40957</v>
          </cell>
          <cell r="H5480">
            <v>7181.0454658567223</v>
          </cell>
          <cell r="I5480">
            <v>0</v>
          </cell>
        </row>
        <row r="5481">
          <cell r="C5481" t="str">
            <v>Physdam</v>
          </cell>
          <cell r="E5481">
            <v>40733</v>
          </cell>
          <cell r="F5481">
            <v>40757</v>
          </cell>
          <cell r="G5481">
            <v>40777</v>
          </cell>
          <cell r="H5481">
            <v>9697.2485969180398</v>
          </cell>
          <cell r="I5481">
            <v>9697.25</v>
          </cell>
        </row>
        <row r="5482">
          <cell r="C5482" t="str">
            <v>Physdam</v>
          </cell>
          <cell r="E5482">
            <v>40734</v>
          </cell>
          <cell r="F5482">
            <v>41082</v>
          </cell>
          <cell r="G5482">
            <v>41092</v>
          </cell>
          <cell r="H5482">
            <v>9804.1024390493549</v>
          </cell>
          <cell r="I5482">
            <v>0</v>
          </cell>
        </row>
        <row r="5483">
          <cell r="C5483" t="str">
            <v>Physdam</v>
          </cell>
          <cell r="E5483">
            <v>40738</v>
          </cell>
          <cell r="F5483">
            <v>41024</v>
          </cell>
          <cell r="G5483">
            <v>41176</v>
          </cell>
          <cell r="H5483">
            <v>8431.957075513561</v>
          </cell>
          <cell r="I5483">
            <v>9088.2199999999993</v>
          </cell>
        </row>
        <row r="5484">
          <cell r="C5484" t="str">
            <v>Physdam</v>
          </cell>
          <cell r="E5484">
            <v>40726</v>
          </cell>
          <cell r="F5484">
            <v>40747</v>
          </cell>
          <cell r="G5484">
            <v>40894</v>
          </cell>
          <cell r="H5484">
            <v>8414.0910854155809</v>
          </cell>
          <cell r="I5484">
            <v>8414.09</v>
          </cell>
        </row>
        <row r="5485">
          <cell r="C5485" t="str">
            <v>Physdam</v>
          </cell>
          <cell r="E5485">
            <v>40745</v>
          </cell>
          <cell r="F5485">
            <v>40758</v>
          </cell>
          <cell r="G5485">
            <v>40871</v>
          </cell>
          <cell r="H5485">
            <v>9037.4211708570492</v>
          </cell>
          <cell r="I5485">
            <v>9037.42</v>
          </cell>
        </row>
        <row r="5486">
          <cell r="C5486" t="str">
            <v>Physdam</v>
          </cell>
          <cell r="E5486">
            <v>40747</v>
          </cell>
          <cell r="F5486">
            <v>40757</v>
          </cell>
          <cell r="G5486">
            <v>40763</v>
          </cell>
          <cell r="H5486">
            <v>8390.5111123573697</v>
          </cell>
          <cell r="I5486">
            <v>8390.51</v>
          </cell>
        </row>
        <row r="5487">
          <cell r="C5487" t="str">
            <v>Physdam</v>
          </cell>
          <cell r="E5487">
            <v>40755</v>
          </cell>
          <cell r="F5487">
            <v>40775</v>
          </cell>
          <cell r="G5487">
            <v>40837</v>
          </cell>
          <cell r="H5487">
            <v>12002.4086675324</v>
          </cell>
          <cell r="I5487">
            <v>12002.41</v>
          </cell>
        </row>
        <row r="5488">
          <cell r="C5488" t="str">
            <v>Physdam</v>
          </cell>
          <cell r="E5488">
            <v>40738</v>
          </cell>
          <cell r="F5488">
            <v>40966</v>
          </cell>
          <cell r="G5488">
            <v>41001</v>
          </cell>
          <cell r="H5488">
            <v>9771.981008760069</v>
          </cell>
          <cell r="I5488">
            <v>9969.7000000000007</v>
          </cell>
        </row>
        <row r="5489">
          <cell r="C5489" t="str">
            <v>Physdam</v>
          </cell>
          <cell r="E5489">
            <v>40728</v>
          </cell>
          <cell r="F5489">
            <v>40773</v>
          </cell>
          <cell r="G5489">
            <v>40781</v>
          </cell>
          <cell r="H5489">
            <v>12215.5538026751</v>
          </cell>
          <cell r="I5489">
            <v>12215.55</v>
          </cell>
        </row>
        <row r="5490">
          <cell r="C5490" t="str">
            <v>Physdam</v>
          </cell>
          <cell r="E5490">
            <v>40752</v>
          </cell>
          <cell r="F5490">
            <v>40886</v>
          </cell>
          <cell r="G5490">
            <v>40909</v>
          </cell>
          <cell r="H5490">
            <v>8816.3545853342039</v>
          </cell>
          <cell r="I5490">
            <v>9488.14</v>
          </cell>
        </row>
        <row r="5491">
          <cell r="C5491" t="str">
            <v>Physdam</v>
          </cell>
          <cell r="E5491">
            <v>40740</v>
          </cell>
          <cell r="F5491">
            <v>40753</v>
          </cell>
          <cell r="G5491">
            <v>40753</v>
          </cell>
          <cell r="H5491">
            <v>13167.0135425926</v>
          </cell>
          <cell r="I5491">
            <v>13167.01</v>
          </cell>
        </row>
        <row r="5492">
          <cell r="C5492" t="str">
            <v>Physdam</v>
          </cell>
          <cell r="E5492">
            <v>40748</v>
          </cell>
          <cell r="F5492">
            <v>40786</v>
          </cell>
          <cell r="G5492">
            <v>40838</v>
          </cell>
          <cell r="H5492">
            <v>11196.5773901789</v>
          </cell>
          <cell r="I5492">
            <v>11196.58</v>
          </cell>
        </row>
        <row r="5493">
          <cell r="C5493" t="str">
            <v>Physdam</v>
          </cell>
          <cell r="E5493">
            <v>40754</v>
          </cell>
          <cell r="F5493">
            <v>40969</v>
          </cell>
          <cell r="G5493">
            <v>40999</v>
          </cell>
          <cell r="H5493">
            <v>10562.773291270398</v>
          </cell>
          <cell r="I5493">
            <v>10479.629999999999</v>
          </cell>
        </row>
        <row r="5494">
          <cell r="C5494" t="str">
            <v>Physdam</v>
          </cell>
          <cell r="E5494">
            <v>40734</v>
          </cell>
          <cell r="F5494">
            <v>40844</v>
          </cell>
          <cell r="G5494">
            <v>40898</v>
          </cell>
          <cell r="H5494">
            <v>8480.8391306807098</v>
          </cell>
          <cell r="I5494">
            <v>8480.84</v>
          </cell>
        </row>
        <row r="5495">
          <cell r="C5495" t="str">
            <v>Physdam</v>
          </cell>
          <cell r="E5495">
            <v>40726</v>
          </cell>
          <cell r="F5495">
            <v>40734</v>
          </cell>
          <cell r="G5495">
            <v>40879</v>
          </cell>
          <cell r="H5495">
            <v>10737.1384569907</v>
          </cell>
          <cell r="I5495">
            <v>10737.14</v>
          </cell>
        </row>
        <row r="5496">
          <cell r="C5496" t="str">
            <v>Physdam</v>
          </cell>
          <cell r="E5496">
            <v>40751</v>
          </cell>
          <cell r="F5496">
            <v>40780</v>
          </cell>
          <cell r="G5496">
            <v>40918</v>
          </cell>
          <cell r="H5496">
            <v>8030.3409518759108</v>
          </cell>
          <cell r="I5496">
            <v>8496.8700000000008</v>
          </cell>
        </row>
        <row r="5497">
          <cell r="C5497" t="str">
            <v>Physdam</v>
          </cell>
          <cell r="E5497">
            <v>40743</v>
          </cell>
          <cell r="F5497">
            <v>40746</v>
          </cell>
          <cell r="G5497">
            <v>40756</v>
          </cell>
          <cell r="H5497">
            <v>9795.5330731782105</v>
          </cell>
          <cell r="I5497">
            <v>9795.5300000000007</v>
          </cell>
        </row>
        <row r="5498">
          <cell r="C5498" t="str">
            <v>Physdam</v>
          </cell>
          <cell r="E5498">
            <v>40729</v>
          </cell>
          <cell r="F5498">
            <v>40791</v>
          </cell>
          <cell r="G5498">
            <v>40852</v>
          </cell>
          <cell r="H5498">
            <v>8131.3487488903402</v>
          </cell>
          <cell r="I5498">
            <v>8131.35</v>
          </cell>
        </row>
        <row r="5499">
          <cell r="C5499" t="str">
            <v>Physdam</v>
          </cell>
          <cell r="E5499">
            <v>40740</v>
          </cell>
          <cell r="F5499">
            <v>40747</v>
          </cell>
          <cell r="G5499">
            <v>40941</v>
          </cell>
          <cell r="H5499">
            <v>6612.7797408470833</v>
          </cell>
          <cell r="I5499">
            <v>6802.5</v>
          </cell>
        </row>
        <row r="5500">
          <cell r="C5500" t="str">
            <v>Physdam</v>
          </cell>
          <cell r="E5500">
            <v>40735</v>
          </cell>
          <cell r="F5500">
            <v>40764</v>
          </cell>
          <cell r="G5500">
            <v>40819</v>
          </cell>
          <cell r="H5500">
            <v>9067.3063276925695</v>
          </cell>
          <cell r="I5500">
            <v>9067.31</v>
          </cell>
        </row>
        <row r="5501">
          <cell r="C5501" t="str">
            <v>Physdam</v>
          </cell>
          <cell r="E5501">
            <v>40749</v>
          </cell>
          <cell r="F5501">
            <v>40985</v>
          </cell>
          <cell r="G5501">
            <v>41080</v>
          </cell>
          <cell r="H5501">
            <v>9569.6107666370353</v>
          </cell>
          <cell r="I5501">
            <v>9636.11</v>
          </cell>
        </row>
        <row r="5502">
          <cell r="C5502" t="str">
            <v>Physdam</v>
          </cell>
          <cell r="E5502">
            <v>40733</v>
          </cell>
          <cell r="F5502">
            <v>40854</v>
          </cell>
          <cell r="G5502">
            <v>40902</v>
          </cell>
          <cell r="H5502">
            <v>12101.902715439801</v>
          </cell>
          <cell r="I5502">
            <v>12101.9</v>
          </cell>
        </row>
        <row r="5503">
          <cell r="C5503" t="str">
            <v>Physdam</v>
          </cell>
          <cell r="E5503">
            <v>40746</v>
          </cell>
          <cell r="F5503">
            <v>40760</v>
          </cell>
          <cell r="G5503">
            <v>40813</v>
          </cell>
          <cell r="H5503">
            <v>9499.6153725631902</v>
          </cell>
          <cell r="I5503">
            <v>9499.6200000000008</v>
          </cell>
        </row>
        <row r="5504">
          <cell r="C5504" t="str">
            <v>Physdam</v>
          </cell>
          <cell r="E5504">
            <v>40752</v>
          </cell>
          <cell r="F5504">
            <v>40785</v>
          </cell>
          <cell r="G5504">
            <v>40786</v>
          </cell>
          <cell r="H5504">
            <v>9400.67241946588</v>
          </cell>
          <cell r="I5504">
            <v>9400.67</v>
          </cell>
        </row>
        <row r="5505">
          <cell r="C5505" t="str">
            <v>Physdam</v>
          </cell>
          <cell r="E5505">
            <v>40736</v>
          </cell>
          <cell r="F5505">
            <v>40743</v>
          </cell>
          <cell r="G5505">
            <v>40796</v>
          </cell>
          <cell r="H5505">
            <v>6868.4828397129004</v>
          </cell>
          <cell r="I5505">
            <v>6868.48</v>
          </cell>
        </row>
        <row r="5506">
          <cell r="C5506" t="str">
            <v>Physdam</v>
          </cell>
          <cell r="E5506">
            <v>40749</v>
          </cell>
          <cell r="F5506">
            <v>41167</v>
          </cell>
          <cell r="G5506">
            <v>41274</v>
          </cell>
          <cell r="H5506">
            <v>9397.6782363665043</v>
          </cell>
          <cell r="I5506">
            <v>9998.2099999999991</v>
          </cell>
        </row>
        <row r="5507">
          <cell r="C5507" t="str">
            <v>Physdam</v>
          </cell>
          <cell r="E5507">
            <v>40735</v>
          </cell>
          <cell r="F5507">
            <v>41154</v>
          </cell>
          <cell r="G5507">
            <v>41304</v>
          </cell>
          <cell r="H5507">
            <v>11491.827978318432</v>
          </cell>
          <cell r="I5507">
            <v>12192.28</v>
          </cell>
        </row>
        <row r="5508">
          <cell r="C5508" t="str">
            <v>Physdam</v>
          </cell>
          <cell r="E5508">
            <v>40741</v>
          </cell>
          <cell r="F5508">
            <v>40800</v>
          </cell>
          <cell r="G5508">
            <v>40805</v>
          </cell>
          <cell r="H5508">
            <v>8822.9878227818208</v>
          </cell>
          <cell r="I5508">
            <v>8822.99</v>
          </cell>
        </row>
        <row r="5509">
          <cell r="C5509" t="str">
            <v>Physdam</v>
          </cell>
          <cell r="E5509">
            <v>40743</v>
          </cell>
          <cell r="F5509">
            <v>40771</v>
          </cell>
          <cell r="G5509">
            <v>40776</v>
          </cell>
          <cell r="H5509">
            <v>12132.007717898299</v>
          </cell>
          <cell r="I5509">
            <v>12132.01</v>
          </cell>
        </row>
        <row r="5510">
          <cell r="C5510" t="str">
            <v>Physdam</v>
          </cell>
          <cell r="E5510">
            <v>40739</v>
          </cell>
          <cell r="F5510">
            <v>40846</v>
          </cell>
          <cell r="G5510">
            <v>40955</v>
          </cell>
          <cell r="H5510">
            <v>7471.4387723288264</v>
          </cell>
          <cell r="I5510">
            <v>7526.66</v>
          </cell>
        </row>
        <row r="5511">
          <cell r="C5511" t="str">
            <v>Physdam</v>
          </cell>
          <cell r="E5511">
            <v>40728</v>
          </cell>
          <cell r="F5511">
            <v>40831</v>
          </cell>
          <cell r="G5511">
            <v>40911</v>
          </cell>
          <cell r="H5511">
            <v>7850.9185853228828</v>
          </cell>
          <cell r="I5511">
            <v>8344.81</v>
          </cell>
        </row>
        <row r="5512">
          <cell r="C5512" t="str">
            <v>Physdam</v>
          </cell>
          <cell r="E5512">
            <v>40748</v>
          </cell>
          <cell r="F5512">
            <v>40764</v>
          </cell>
          <cell r="G5512">
            <v>40858</v>
          </cell>
          <cell r="H5512">
            <v>6536.1910337749296</v>
          </cell>
          <cell r="I5512">
            <v>6536.19</v>
          </cell>
        </row>
        <row r="5513">
          <cell r="C5513" t="str">
            <v>Physdam</v>
          </cell>
          <cell r="E5513">
            <v>40747</v>
          </cell>
          <cell r="F5513">
            <v>40915</v>
          </cell>
          <cell r="G5513">
            <v>40934</v>
          </cell>
          <cell r="H5513">
            <v>10518.391921504322</v>
          </cell>
          <cell r="I5513">
            <v>11547.63</v>
          </cell>
        </row>
        <row r="5514">
          <cell r="C5514" t="str">
            <v>Physdam</v>
          </cell>
          <cell r="E5514">
            <v>40727</v>
          </cell>
          <cell r="F5514">
            <v>40863</v>
          </cell>
          <cell r="G5514">
            <v>40989</v>
          </cell>
          <cell r="H5514">
            <v>9333.3594755215963</v>
          </cell>
          <cell r="I5514">
            <v>10469.93</v>
          </cell>
        </row>
        <row r="5515">
          <cell r="C5515" t="str">
            <v>Physdam</v>
          </cell>
          <cell r="E5515">
            <v>40729</v>
          </cell>
          <cell r="F5515">
            <v>40941</v>
          </cell>
          <cell r="G5515">
            <v>41019</v>
          </cell>
          <cell r="H5515">
            <v>10795.29081817792</v>
          </cell>
          <cell r="I5515">
            <v>12022.2</v>
          </cell>
        </row>
        <row r="5516">
          <cell r="C5516" t="str">
            <v>Physdam</v>
          </cell>
          <cell r="E5516">
            <v>40736</v>
          </cell>
          <cell r="F5516">
            <v>40742</v>
          </cell>
          <cell r="G5516">
            <v>40820</v>
          </cell>
          <cell r="H5516">
            <v>12496.4411946032</v>
          </cell>
          <cell r="I5516">
            <v>12496.44</v>
          </cell>
        </row>
        <row r="5517">
          <cell r="C5517" t="str">
            <v>Physdam</v>
          </cell>
          <cell r="E5517">
            <v>40754</v>
          </cell>
          <cell r="F5517">
            <v>40769</v>
          </cell>
          <cell r="G5517">
            <v>40900</v>
          </cell>
          <cell r="H5517">
            <v>11667.6014349373</v>
          </cell>
          <cell r="I5517">
            <v>11667.6</v>
          </cell>
        </row>
        <row r="5518">
          <cell r="C5518" t="str">
            <v>Physdam</v>
          </cell>
          <cell r="E5518">
            <v>40750</v>
          </cell>
          <cell r="F5518">
            <v>41028</v>
          </cell>
          <cell r="G5518">
            <v>41060</v>
          </cell>
          <cell r="H5518">
            <v>12349.712169701254</v>
          </cell>
          <cell r="I5518">
            <v>13984.23</v>
          </cell>
        </row>
        <row r="5519">
          <cell r="C5519" t="str">
            <v>Physdam</v>
          </cell>
          <cell r="E5519">
            <v>40735</v>
          </cell>
          <cell r="F5519">
            <v>40975</v>
          </cell>
          <cell r="G5519">
            <v>41007</v>
          </cell>
          <cell r="H5519">
            <v>9727.2042343228077</v>
          </cell>
          <cell r="I5519">
            <v>10814.15</v>
          </cell>
        </row>
        <row r="5520">
          <cell r="C5520" t="str">
            <v>Physdam</v>
          </cell>
          <cell r="E5520">
            <v>40749</v>
          </cell>
          <cell r="F5520">
            <v>40756</v>
          </cell>
          <cell r="G5520">
            <v>40970</v>
          </cell>
          <cell r="H5520">
            <v>11943.570575270003</v>
          </cell>
          <cell r="I5520">
            <v>12087.53</v>
          </cell>
        </row>
        <row r="5521">
          <cell r="C5521" t="str">
            <v>Physdam</v>
          </cell>
          <cell r="E5521">
            <v>40780</v>
          </cell>
          <cell r="F5521">
            <v>40929</v>
          </cell>
          <cell r="G5521">
            <v>41032</v>
          </cell>
          <cell r="H5521">
            <v>9732.1858113802045</v>
          </cell>
          <cell r="I5521">
            <v>10234.700000000001</v>
          </cell>
        </row>
        <row r="5522">
          <cell r="C5522" t="str">
            <v>Physdam</v>
          </cell>
          <cell r="E5522">
            <v>40782</v>
          </cell>
          <cell r="F5522">
            <v>41009</v>
          </cell>
          <cell r="G5522">
            <v>41180</v>
          </cell>
          <cell r="H5522">
            <v>10617.383726384165</v>
          </cell>
          <cell r="I5522">
            <v>11062.85</v>
          </cell>
        </row>
        <row r="5523">
          <cell r="C5523" t="str">
            <v>Physdam</v>
          </cell>
          <cell r="E5523">
            <v>40772</v>
          </cell>
          <cell r="F5523">
            <v>40776</v>
          </cell>
          <cell r="G5523">
            <v>40846</v>
          </cell>
          <cell r="H5523">
            <v>7791.9954312805703</v>
          </cell>
          <cell r="I5523">
            <v>7792</v>
          </cell>
        </row>
        <row r="5524">
          <cell r="C5524" t="str">
            <v>Physdam</v>
          </cell>
          <cell r="E5524">
            <v>40771</v>
          </cell>
          <cell r="F5524">
            <v>40801</v>
          </cell>
          <cell r="G5524">
            <v>40821</v>
          </cell>
          <cell r="H5524">
            <v>10209.2671831271</v>
          </cell>
          <cell r="I5524">
            <v>10209.27</v>
          </cell>
        </row>
        <row r="5525">
          <cell r="C5525" t="str">
            <v>Physdam</v>
          </cell>
          <cell r="E5525">
            <v>40784</v>
          </cell>
          <cell r="F5525">
            <v>41162</v>
          </cell>
          <cell r="G5525">
            <v>41204</v>
          </cell>
          <cell r="H5525">
            <v>8524.6268654195701</v>
          </cell>
          <cell r="I5525">
            <v>9324.31</v>
          </cell>
        </row>
        <row r="5526">
          <cell r="C5526" t="str">
            <v>Physdam</v>
          </cell>
          <cell r="E5526">
            <v>40784</v>
          </cell>
          <cell r="F5526">
            <v>40958</v>
          </cell>
          <cell r="G5526">
            <v>40982</v>
          </cell>
          <cell r="H5526">
            <v>10356.740380228424</v>
          </cell>
          <cell r="I5526">
            <v>11158.87</v>
          </cell>
        </row>
        <row r="5527">
          <cell r="C5527" t="str">
            <v>Physdam</v>
          </cell>
          <cell r="E5527">
            <v>40779</v>
          </cell>
          <cell r="F5527">
            <v>40783</v>
          </cell>
          <cell r="G5527">
            <v>40827</v>
          </cell>
          <cell r="H5527">
            <v>9251.5038789961509</v>
          </cell>
          <cell r="I5527">
            <v>9251.5</v>
          </cell>
        </row>
        <row r="5528">
          <cell r="C5528" t="str">
            <v>Physdam</v>
          </cell>
          <cell r="E5528">
            <v>40779</v>
          </cell>
          <cell r="F5528">
            <v>40826</v>
          </cell>
          <cell r="G5528">
            <v>40881</v>
          </cell>
          <cell r="H5528">
            <v>10894.243365231599</v>
          </cell>
          <cell r="I5528">
            <v>10894.24</v>
          </cell>
        </row>
        <row r="5529">
          <cell r="C5529" t="str">
            <v>Physdam</v>
          </cell>
          <cell r="E5529">
            <v>40784</v>
          </cell>
          <cell r="F5529">
            <v>40788</v>
          </cell>
          <cell r="G5529">
            <v>40818</v>
          </cell>
          <cell r="H5529">
            <v>11834.017800448701</v>
          </cell>
          <cell r="I5529">
            <v>11834.02</v>
          </cell>
        </row>
        <row r="5530">
          <cell r="C5530" t="str">
            <v>Physdam</v>
          </cell>
          <cell r="E5530">
            <v>40764</v>
          </cell>
          <cell r="F5530">
            <v>41093</v>
          </cell>
          <cell r="G5530">
            <v>41142</v>
          </cell>
          <cell r="H5530">
            <v>10060.297870319748</v>
          </cell>
          <cell r="I5530">
            <v>10993.23</v>
          </cell>
        </row>
        <row r="5531">
          <cell r="C5531" t="str">
            <v>Physdam</v>
          </cell>
          <cell r="E5531">
            <v>40772</v>
          </cell>
          <cell r="F5531">
            <v>40818</v>
          </cell>
          <cell r="G5531">
            <v>40918</v>
          </cell>
          <cell r="H5531">
            <v>6637.2397812669606</v>
          </cell>
          <cell r="I5531">
            <v>0</v>
          </cell>
        </row>
        <row r="5532">
          <cell r="C5532" t="str">
            <v>Physdam</v>
          </cell>
          <cell r="E5532">
            <v>40760</v>
          </cell>
          <cell r="F5532">
            <v>40774</v>
          </cell>
          <cell r="G5532">
            <v>40791</v>
          </cell>
          <cell r="H5532">
            <v>6546.5940496105704</v>
          </cell>
          <cell r="I5532">
            <v>6546.59</v>
          </cell>
        </row>
        <row r="5533">
          <cell r="C5533" t="str">
            <v>Physdam</v>
          </cell>
          <cell r="E5533">
            <v>40768</v>
          </cell>
          <cell r="F5533">
            <v>40812</v>
          </cell>
          <cell r="G5533">
            <v>40814</v>
          </cell>
          <cell r="H5533">
            <v>9163.9888279140596</v>
          </cell>
          <cell r="I5533">
            <v>9163.99</v>
          </cell>
        </row>
        <row r="5534">
          <cell r="C5534" t="str">
            <v>Physdam</v>
          </cell>
          <cell r="E5534">
            <v>40778</v>
          </cell>
          <cell r="F5534">
            <v>40780</v>
          </cell>
          <cell r="G5534">
            <v>40787</v>
          </cell>
          <cell r="H5534">
            <v>8451.8996914918607</v>
          </cell>
          <cell r="I5534">
            <v>8451.9</v>
          </cell>
        </row>
        <row r="5535">
          <cell r="C5535" t="str">
            <v>Physdam</v>
          </cell>
          <cell r="E5535">
            <v>40759</v>
          </cell>
          <cell r="F5535">
            <v>40856</v>
          </cell>
          <cell r="G5535">
            <v>40898</v>
          </cell>
          <cell r="H5535">
            <v>10073.0837072869</v>
          </cell>
          <cell r="I5535">
            <v>10073.08</v>
          </cell>
        </row>
        <row r="5536">
          <cell r="C5536" t="str">
            <v>Physdam</v>
          </cell>
          <cell r="E5536">
            <v>40777</v>
          </cell>
          <cell r="F5536">
            <v>40859</v>
          </cell>
          <cell r="G5536">
            <v>40864</v>
          </cell>
          <cell r="H5536">
            <v>11158.960029976701</v>
          </cell>
          <cell r="I5536">
            <v>11158.96</v>
          </cell>
        </row>
        <row r="5537">
          <cell r="C5537" t="str">
            <v>Physdam</v>
          </cell>
          <cell r="E5537">
            <v>40782</v>
          </cell>
          <cell r="F5537">
            <v>41039</v>
          </cell>
          <cell r="G5537">
            <v>41057</v>
          </cell>
          <cell r="H5537">
            <v>10334.839736200605</v>
          </cell>
          <cell r="I5537">
            <v>10773.2</v>
          </cell>
        </row>
        <row r="5538">
          <cell r="C5538" t="str">
            <v>Physdam</v>
          </cell>
          <cell r="E5538">
            <v>40763</v>
          </cell>
          <cell r="F5538">
            <v>40830</v>
          </cell>
          <cell r="G5538">
            <v>40943</v>
          </cell>
          <cell r="H5538">
            <v>7481.3895212984953</v>
          </cell>
          <cell r="I5538">
            <v>8421.27</v>
          </cell>
        </row>
        <row r="5539">
          <cell r="C5539" t="str">
            <v>Physdam</v>
          </cell>
          <cell r="E5539">
            <v>40769</v>
          </cell>
          <cell r="F5539">
            <v>40819</v>
          </cell>
          <cell r="G5539">
            <v>41019</v>
          </cell>
          <cell r="H5539">
            <v>11482.579853181844</v>
          </cell>
          <cell r="I5539">
            <v>12576.16</v>
          </cell>
        </row>
        <row r="5540">
          <cell r="C5540" t="str">
            <v>Physdam</v>
          </cell>
          <cell r="E5540">
            <v>40784</v>
          </cell>
          <cell r="F5540">
            <v>40841</v>
          </cell>
          <cell r="G5540">
            <v>40949</v>
          </cell>
          <cell r="H5540">
            <v>12085.752576599261</v>
          </cell>
          <cell r="I5540">
            <v>0</v>
          </cell>
        </row>
        <row r="5541">
          <cell r="C5541" t="str">
            <v>Physdam</v>
          </cell>
          <cell r="E5541">
            <v>40765</v>
          </cell>
          <cell r="F5541">
            <v>40771</v>
          </cell>
          <cell r="G5541">
            <v>40924</v>
          </cell>
          <cell r="H5541">
            <v>9019.333281180714</v>
          </cell>
          <cell r="I5541">
            <v>10309.67</v>
          </cell>
        </row>
        <row r="5542">
          <cell r="C5542" t="str">
            <v>Physdam</v>
          </cell>
          <cell r="E5542">
            <v>40777</v>
          </cell>
          <cell r="F5542">
            <v>41023</v>
          </cell>
          <cell r="G5542">
            <v>41307</v>
          </cell>
          <cell r="H5542">
            <v>11118.972124009919</v>
          </cell>
          <cell r="I5542">
            <v>12277.96</v>
          </cell>
        </row>
        <row r="5543">
          <cell r="C5543" t="str">
            <v>Physdam</v>
          </cell>
          <cell r="E5543">
            <v>40768</v>
          </cell>
          <cell r="F5543">
            <v>40794</v>
          </cell>
          <cell r="G5543">
            <v>40821</v>
          </cell>
          <cell r="H5543">
            <v>12012.9459750688</v>
          </cell>
          <cell r="I5543">
            <v>12012.95</v>
          </cell>
        </row>
        <row r="5544">
          <cell r="C5544" t="str">
            <v>Physdam</v>
          </cell>
          <cell r="E5544">
            <v>40774</v>
          </cell>
          <cell r="F5544">
            <v>40995</v>
          </cell>
          <cell r="G5544">
            <v>41026</v>
          </cell>
          <cell r="H5544">
            <v>12134.797528101966</v>
          </cell>
          <cell r="I5544">
            <v>12287.69</v>
          </cell>
        </row>
        <row r="5545">
          <cell r="C5545" t="str">
            <v>Physdam</v>
          </cell>
          <cell r="E5545">
            <v>40757</v>
          </cell>
          <cell r="F5545">
            <v>40769</v>
          </cell>
          <cell r="G5545">
            <v>40832</v>
          </cell>
          <cell r="H5545">
            <v>9687.7033836216106</v>
          </cell>
          <cell r="I5545">
            <v>9687.7000000000007</v>
          </cell>
        </row>
        <row r="5546">
          <cell r="C5546" t="str">
            <v>Physdam</v>
          </cell>
          <cell r="E5546">
            <v>40761</v>
          </cell>
          <cell r="F5546">
            <v>40851</v>
          </cell>
          <cell r="G5546">
            <v>40887</v>
          </cell>
          <cell r="H5546">
            <v>11213.005651024199</v>
          </cell>
          <cell r="I5546">
            <v>11213.01</v>
          </cell>
        </row>
        <row r="5547">
          <cell r="C5547" t="str">
            <v>Physdam</v>
          </cell>
          <cell r="E5547">
            <v>40779</v>
          </cell>
          <cell r="F5547">
            <v>40945</v>
          </cell>
          <cell r="G5547">
            <v>41007</v>
          </cell>
          <cell r="H5547">
            <v>6950.8076785406238</v>
          </cell>
          <cell r="I5547">
            <v>8014.3</v>
          </cell>
        </row>
        <row r="5548">
          <cell r="C5548" t="str">
            <v>Physdam</v>
          </cell>
          <cell r="E5548">
            <v>40776</v>
          </cell>
          <cell r="F5548">
            <v>40804</v>
          </cell>
          <cell r="G5548">
            <v>40824</v>
          </cell>
          <cell r="H5548">
            <v>12551.2021383065</v>
          </cell>
          <cell r="I5548">
            <v>12551.2</v>
          </cell>
        </row>
        <row r="5549">
          <cell r="C5549" t="str">
            <v>Physdam</v>
          </cell>
          <cell r="E5549">
            <v>40765</v>
          </cell>
          <cell r="F5549">
            <v>40989</v>
          </cell>
          <cell r="G5549">
            <v>41025</v>
          </cell>
          <cell r="H5549">
            <v>5223.8447862486482</v>
          </cell>
          <cell r="I5549">
            <v>6050.55</v>
          </cell>
        </row>
        <row r="5550">
          <cell r="C5550" t="str">
            <v>Physdam</v>
          </cell>
          <cell r="E5550">
            <v>40774</v>
          </cell>
          <cell r="F5550">
            <v>40898</v>
          </cell>
          <cell r="G5550">
            <v>40982</v>
          </cell>
          <cell r="H5550">
            <v>9996.0275677611226</v>
          </cell>
          <cell r="I5550">
            <v>11089.8</v>
          </cell>
        </row>
        <row r="5551">
          <cell r="C5551" t="str">
            <v>Physdam</v>
          </cell>
          <cell r="E5551">
            <v>40762</v>
          </cell>
          <cell r="F5551">
            <v>40960</v>
          </cell>
          <cell r="G5551">
            <v>41006</v>
          </cell>
          <cell r="H5551">
            <v>9472.8223428997644</v>
          </cell>
          <cell r="I5551">
            <v>10409.25</v>
          </cell>
        </row>
        <row r="5552">
          <cell r="C5552" t="str">
            <v>Physdam</v>
          </cell>
          <cell r="E5552">
            <v>40778</v>
          </cell>
          <cell r="F5552">
            <v>40932</v>
          </cell>
          <cell r="G5552">
            <v>40955</v>
          </cell>
          <cell r="H5552">
            <v>11066.124386451182</v>
          </cell>
          <cell r="I5552">
            <v>11454.74</v>
          </cell>
        </row>
        <row r="5553">
          <cell r="C5553" t="str">
            <v>Physdam</v>
          </cell>
          <cell r="E5553">
            <v>40781</v>
          </cell>
          <cell r="F5553">
            <v>40810</v>
          </cell>
          <cell r="G5553">
            <v>40855</v>
          </cell>
          <cell r="H5553">
            <v>13738.996007161501</v>
          </cell>
          <cell r="I5553">
            <v>13739</v>
          </cell>
        </row>
        <row r="5554">
          <cell r="C5554" t="str">
            <v>Physdam</v>
          </cell>
          <cell r="E5554">
            <v>40766</v>
          </cell>
          <cell r="F5554">
            <v>40877</v>
          </cell>
          <cell r="G5554">
            <v>40885</v>
          </cell>
          <cell r="H5554">
            <v>7105.6430794238804</v>
          </cell>
          <cell r="I5554">
            <v>7105.64</v>
          </cell>
        </row>
        <row r="5555">
          <cell r="C5555" t="str">
            <v>Physdam</v>
          </cell>
          <cell r="E5555">
            <v>40783</v>
          </cell>
          <cell r="F5555">
            <v>40976</v>
          </cell>
          <cell r="G5555">
            <v>40993</v>
          </cell>
          <cell r="H5555">
            <v>8666.62059284733</v>
          </cell>
          <cell r="I5555">
            <v>8700.94</v>
          </cell>
        </row>
        <row r="5556">
          <cell r="C5556" t="str">
            <v>Physdam</v>
          </cell>
          <cell r="E5556">
            <v>40779</v>
          </cell>
          <cell r="F5556">
            <v>40982</v>
          </cell>
          <cell r="G5556">
            <v>41016</v>
          </cell>
          <cell r="H5556">
            <v>11172.845566883447</v>
          </cell>
          <cell r="I5556">
            <v>12142.4</v>
          </cell>
        </row>
        <row r="5557">
          <cell r="C5557" t="str">
            <v>Physdam</v>
          </cell>
          <cell r="E5557">
            <v>40769</v>
          </cell>
          <cell r="F5557">
            <v>40772</v>
          </cell>
          <cell r="G5557">
            <v>40807</v>
          </cell>
          <cell r="H5557">
            <v>8962.9171847562702</v>
          </cell>
          <cell r="I5557">
            <v>8962.92</v>
          </cell>
        </row>
        <row r="5558">
          <cell r="C5558" t="str">
            <v>Physdam</v>
          </cell>
          <cell r="E5558">
            <v>40782</v>
          </cell>
          <cell r="F5558">
            <v>40816</v>
          </cell>
          <cell r="G5558">
            <v>40938</v>
          </cell>
          <cell r="H5558">
            <v>9218.7528324995801</v>
          </cell>
          <cell r="I5558">
            <v>9974.92</v>
          </cell>
        </row>
        <row r="5559">
          <cell r="C5559" t="str">
            <v>Physdam</v>
          </cell>
          <cell r="E5559">
            <v>40778</v>
          </cell>
          <cell r="F5559">
            <v>40841</v>
          </cell>
          <cell r="G5559">
            <v>40902</v>
          </cell>
          <cell r="H5559">
            <v>9437.9534419499705</v>
          </cell>
          <cell r="I5559">
            <v>9437.9500000000007</v>
          </cell>
        </row>
        <row r="5560">
          <cell r="C5560" t="str">
            <v>Physdam</v>
          </cell>
          <cell r="E5560">
            <v>40761</v>
          </cell>
          <cell r="F5560">
            <v>40903</v>
          </cell>
          <cell r="G5560">
            <v>40910</v>
          </cell>
          <cell r="H5560">
            <v>10200.43523682571</v>
          </cell>
          <cell r="I5560">
            <v>10222.98</v>
          </cell>
        </row>
        <row r="5561">
          <cell r="C5561" t="str">
            <v>Physdam</v>
          </cell>
          <cell r="E5561">
            <v>40776</v>
          </cell>
          <cell r="F5561">
            <v>41263</v>
          </cell>
          <cell r="G5561">
            <v>41263</v>
          </cell>
          <cell r="H5561">
            <v>11493.971973673863</v>
          </cell>
          <cell r="I5561">
            <v>11656.77</v>
          </cell>
        </row>
        <row r="5562">
          <cell r="C5562" t="str">
            <v>Physdam</v>
          </cell>
          <cell r="E5562">
            <v>40767</v>
          </cell>
          <cell r="F5562">
            <v>40954</v>
          </cell>
          <cell r="G5562">
            <v>41013</v>
          </cell>
          <cell r="H5562">
            <v>10745.449195607029</v>
          </cell>
          <cell r="I5562">
            <v>0</v>
          </cell>
        </row>
        <row r="5563">
          <cell r="C5563" t="str">
            <v>Physdam</v>
          </cell>
          <cell r="E5563">
            <v>40782</v>
          </cell>
          <cell r="F5563">
            <v>40881</v>
          </cell>
          <cell r="G5563">
            <v>40908</v>
          </cell>
          <cell r="H5563">
            <v>12917.1671614311</v>
          </cell>
          <cell r="I5563">
            <v>12917.17</v>
          </cell>
        </row>
        <row r="5564">
          <cell r="C5564" t="str">
            <v>Physdam</v>
          </cell>
          <cell r="E5564">
            <v>40759</v>
          </cell>
          <cell r="F5564">
            <v>40794</v>
          </cell>
          <cell r="G5564">
            <v>40977</v>
          </cell>
          <cell r="H5564">
            <v>11452.136837617138</v>
          </cell>
          <cell r="I5564">
            <v>12078.88</v>
          </cell>
        </row>
        <row r="5565">
          <cell r="C5565" t="str">
            <v>Physdam</v>
          </cell>
          <cell r="E5565">
            <v>40756</v>
          </cell>
          <cell r="F5565">
            <v>40762</v>
          </cell>
          <cell r="G5565">
            <v>40768</v>
          </cell>
          <cell r="H5565">
            <v>13413.6142842423</v>
          </cell>
          <cell r="I5565">
            <v>13413.61</v>
          </cell>
        </row>
        <row r="5566">
          <cell r="C5566" t="str">
            <v>Physdam</v>
          </cell>
          <cell r="E5566">
            <v>40782</v>
          </cell>
          <cell r="F5566">
            <v>40789</v>
          </cell>
          <cell r="G5566">
            <v>40857</v>
          </cell>
          <cell r="H5566">
            <v>9655.2538897806808</v>
          </cell>
          <cell r="I5566">
            <v>9655.25</v>
          </cell>
        </row>
        <row r="5567">
          <cell r="C5567" t="str">
            <v>Physdam</v>
          </cell>
          <cell r="E5567">
            <v>40763</v>
          </cell>
          <cell r="F5567">
            <v>40770</v>
          </cell>
          <cell r="G5567">
            <v>40868</v>
          </cell>
          <cell r="H5567">
            <v>11799.9201112235</v>
          </cell>
          <cell r="I5567">
            <v>0</v>
          </cell>
        </row>
        <row r="5568">
          <cell r="C5568" t="str">
            <v>Physdam</v>
          </cell>
          <cell r="E5568">
            <v>40767</v>
          </cell>
          <cell r="F5568">
            <v>40801</v>
          </cell>
          <cell r="G5568">
            <v>40882</v>
          </cell>
          <cell r="H5568">
            <v>8939.3886294999393</v>
          </cell>
          <cell r="I5568">
            <v>8939.39</v>
          </cell>
        </row>
        <row r="5569">
          <cell r="C5569" t="str">
            <v>Physdam</v>
          </cell>
          <cell r="E5569">
            <v>40772</v>
          </cell>
          <cell r="F5569">
            <v>40983</v>
          </cell>
          <cell r="G5569">
            <v>41016</v>
          </cell>
          <cell r="H5569">
            <v>9252.1742062833982</v>
          </cell>
          <cell r="I5569">
            <v>9288.2000000000007</v>
          </cell>
        </row>
        <row r="5570">
          <cell r="C5570" t="str">
            <v>Physdam</v>
          </cell>
          <cell r="E5570">
            <v>40772</v>
          </cell>
          <cell r="F5570">
            <v>40955</v>
          </cell>
          <cell r="G5570">
            <v>41009</v>
          </cell>
          <cell r="H5570">
            <v>8444.0201585017312</v>
          </cell>
          <cell r="I5570">
            <v>9433.34</v>
          </cell>
        </row>
        <row r="5571">
          <cell r="C5571" t="str">
            <v>Physdam</v>
          </cell>
          <cell r="E5571">
            <v>40802</v>
          </cell>
          <cell r="F5571">
            <v>40802</v>
          </cell>
          <cell r="G5571">
            <v>41112</v>
          </cell>
          <cell r="H5571">
            <v>12342.274340291251</v>
          </cell>
          <cell r="I5571">
            <v>12765.74</v>
          </cell>
        </row>
        <row r="5572">
          <cell r="C5572" t="str">
            <v>Physdam</v>
          </cell>
          <cell r="E5572">
            <v>40790</v>
          </cell>
          <cell r="F5572">
            <v>41241</v>
          </cell>
          <cell r="G5572">
            <v>41450</v>
          </cell>
          <cell r="H5572">
            <v>11168.889748240463</v>
          </cell>
          <cell r="I5572">
            <v>0</v>
          </cell>
        </row>
        <row r="5573">
          <cell r="C5573" t="str">
            <v>Physdam</v>
          </cell>
          <cell r="E5573">
            <v>40810</v>
          </cell>
          <cell r="F5573">
            <v>40841</v>
          </cell>
          <cell r="G5573">
            <v>40872</v>
          </cell>
          <cell r="H5573">
            <v>9333.1449733022091</v>
          </cell>
          <cell r="I5573">
            <v>9333.14</v>
          </cell>
        </row>
        <row r="5574">
          <cell r="C5574" t="str">
            <v>Physdam</v>
          </cell>
          <cell r="E5574">
            <v>40797</v>
          </cell>
          <cell r="F5574">
            <v>40882</v>
          </cell>
          <cell r="G5574">
            <v>41042</v>
          </cell>
          <cell r="H5574">
            <v>7568.9640750953749</v>
          </cell>
          <cell r="I5574">
            <v>7987.9</v>
          </cell>
        </row>
        <row r="5575">
          <cell r="C5575" t="str">
            <v>Physdam</v>
          </cell>
          <cell r="E5575">
            <v>40803</v>
          </cell>
          <cell r="F5575">
            <v>41650</v>
          </cell>
          <cell r="G5575">
            <v>41763</v>
          </cell>
          <cell r="H5575">
            <v>11950.438636077613</v>
          </cell>
          <cell r="I5575">
            <v>13036.94</v>
          </cell>
        </row>
        <row r="5576">
          <cell r="C5576" t="str">
            <v>Physdam</v>
          </cell>
          <cell r="E5576">
            <v>40800</v>
          </cell>
          <cell r="F5576">
            <v>40880</v>
          </cell>
          <cell r="G5576">
            <v>40996</v>
          </cell>
          <cell r="H5576">
            <v>9279.4960285208672</v>
          </cell>
          <cell r="I5576">
            <v>10158.049999999999</v>
          </cell>
        </row>
        <row r="5577">
          <cell r="C5577" t="str">
            <v>Physdam</v>
          </cell>
          <cell r="E5577">
            <v>40798</v>
          </cell>
          <cell r="F5577">
            <v>40864</v>
          </cell>
          <cell r="G5577">
            <v>40965</v>
          </cell>
          <cell r="H5577">
            <v>11531.249207963447</v>
          </cell>
          <cell r="I5577">
            <v>12093.67</v>
          </cell>
        </row>
        <row r="5578">
          <cell r="C5578" t="str">
            <v>Physdam</v>
          </cell>
          <cell r="E5578">
            <v>40803</v>
          </cell>
          <cell r="F5578">
            <v>40884</v>
          </cell>
          <cell r="G5578">
            <v>40929</v>
          </cell>
          <cell r="H5578">
            <v>10664.283900312908</v>
          </cell>
          <cell r="I5578">
            <v>10718.23</v>
          </cell>
        </row>
        <row r="5579">
          <cell r="C5579" t="str">
            <v>Physdam</v>
          </cell>
          <cell r="E5579">
            <v>40802</v>
          </cell>
          <cell r="F5579">
            <v>40808</v>
          </cell>
          <cell r="G5579">
            <v>40820</v>
          </cell>
          <cell r="H5579">
            <v>9698.9463488532892</v>
          </cell>
          <cell r="I5579">
            <v>9698.9500000000007</v>
          </cell>
        </row>
        <row r="5580">
          <cell r="C5580" t="str">
            <v>Physdam</v>
          </cell>
          <cell r="E5580">
            <v>40795</v>
          </cell>
          <cell r="F5580">
            <v>40864</v>
          </cell>
          <cell r="G5580">
            <v>40870</v>
          </cell>
          <cell r="H5580">
            <v>12369.293797171</v>
          </cell>
          <cell r="I5580">
            <v>12369.29</v>
          </cell>
        </row>
        <row r="5581">
          <cell r="C5581" t="str">
            <v>Physdam</v>
          </cell>
          <cell r="E5581">
            <v>40789</v>
          </cell>
          <cell r="F5581">
            <v>40840</v>
          </cell>
          <cell r="G5581">
            <v>40997</v>
          </cell>
          <cell r="H5581">
            <v>11748.015121710609</v>
          </cell>
          <cell r="I5581">
            <v>11896.46</v>
          </cell>
        </row>
        <row r="5582">
          <cell r="C5582" t="str">
            <v>Physdam</v>
          </cell>
          <cell r="E5582">
            <v>40791</v>
          </cell>
          <cell r="F5582">
            <v>40998</v>
          </cell>
          <cell r="G5582">
            <v>41094</v>
          </cell>
          <cell r="H5582">
            <v>8451.7550467915516</v>
          </cell>
          <cell r="I5582">
            <v>8734.6</v>
          </cell>
        </row>
        <row r="5583">
          <cell r="C5583" t="str">
            <v>Physdam</v>
          </cell>
          <cell r="E5583">
            <v>40799</v>
          </cell>
          <cell r="F5583">
            <v>41264</v>
          </cell>
          <cell r="G5583">
            <v>41274</v>
          </cell>
          <cell r="H5583">
            <v>12042.121974449665</v>
          </cell>
          <cell r="I5583">
            <v>13143.93</v>
          </cell>
        </row>
        <row r="5584">
          <cell r="C5584" t="str">
            <v>Physdam</v>
          </cell>
          <cell r="E5584">
            <v>40810</v>
          </cell>
          <cell r="F5584">
            <v>41177</v>
          </cell>
          <cell r="G5584">
            <v>41185</v>
          </cell>
          <cell r="H5584">
            <v>10747.538819176247</v>
          </cell>
          <cell r="I5584">
            <v>11701.38</v>
          </cell>
        </row>
        <row r="5585">
          <cell r="C5585" t="str">
            <v>Physdam</v>
          </cell>
          <cell r="E5585">
            <v>40791</v>
          </cell>
          <cell r="F5585">
            <v>41038</v>
          </cell>
          <cell r="G5585">
            <v>41072</v>
          </cell>
          <cell r="H5585">
            <v>10572.36223740857</v>
          </cell>
          <cell r="I5585">
            <v>10482.120000000001</v>
          </cell>
        </row>
        <row r="5586">
          <cell r="C5586" t="str">
            <v>Physdam</v>
          </cell>
          <cell r="E5586">
            <v>40816</v>
          </cell>
          <cell r="F5586">
            <v>40846</v>
          </cell>
          <cell r="G5586">
            <v>40887</v>
          </cell>
          <cell r="H5586">
            <v>8963.7206407127505</v>
          </cell>
          <cell r="I5586">
            <v>8963.7199999999993</v>
          </cell>
        </row>
        <row r="5587">
          <cell r="C5587" t="str">
            <v>Physdam</v>
          </cell>
          <cell r="E5587">
            <v>40807</v>
          </cell>
          <cell r="F5587">
            <v>40951</v>
          </cell>
          <cell r="G5587">
            <v>40976</v>
          </cell>
          <cell r="H5587">
            <v>8478.1904757549146</v>
          </cell>
          <cell r="I5587">
            <v>8969.2999999999993</v>
          </cell>
        </row>
        <row r="5588">
          <cell r="C5588" t="str">
            <v>Physdam</v>
          </cell>
          <cell r="E5588">
            <v>40808</v>
          </cell>
          <cell r="F5588">
            <v>40876</v>
          </cell>
          <cell r="G5588">
            <v>40888</v>
          </cell>
          <cell r="H5588">
            <v>12076.4069343713</v>
          </cell>
          <cell r="I5588">
            <v>0</v>
          </cell>
        </row>
        <row r="5589">
          <cell r="C5589" t="str">
            <v>Physdam</v>
          </cell>
          <cell r="E5589">
            <v>40816</v>
          </cell>
          <cell r="F5589">
            <v>40875</v>
          </cell>
          <cell r="G5589">
            <v>41066</v>
          </cell>
          <cell r="H5589">
            <v>9946.7552484236367</v>
          </cell>
          <cell r="I5589">
            <v>10095.06</v>
          </cell>
        </row>
        <row r="5590">
          <cell r="C5590" t="str">
            <v>Physdam</v>
          </cell>
          <cell r="E5590">
            <v>40792</v>
          </cell>
          <cell r="F5590">
            <v>40972</v>
          </cell>
          <cell r="G5590">
            <v>40993</v>
          </cell>
          <cell r="H5590">
            <v>8454.166776346523</v>
          </cell>
          <cell r="I5590">
            <v>8638.27</v>
          </cell>
        </row>
        <row r="5591">
          <cell r="C5591" t="str">
            <v>Physdam</v>
          </cell>
          <cell r="E5591">
            <v>40801</v>
          </cell>
          <cell r="F5591">
            <v>40864</v>
          </cell>
          <cell r="G5591">
            <v>40926</v>
          </cell>
          <cell r="H5591">
            <v>11870.956016930317</v>
          </cell>
          <cell r="I5591">
            <v>12160.76</v>
          </cell>
        </row>
        <row r="5592">
          <cell r="C5592" t="str">
            <v>Physdam</v>
          </cell>
          <cell r="E5592">
            <v>40803</v>
          </cell>
          <cell r="F5592">
            <v>40842</v>
          </cell>
          <cell r="G5592">
            <v>40875</v>
          </cell>
          <cell r="H5592">
            <v>11047.900287950401</v>
          </cell>
          <cell r="I5592">
            <v>11047.9</v>
          </cell>
        </row>
        <row r="5593">
          <cell r="C5593" t="str">
            <v>Physdam</v>
          </cell>
          <cell r="E5593">
            <v>40802</v>
          </cell>
          <cell r="F5593">
            <v>40844</v>
          </cell>
          <cell r="G5593">
            <v>40994</v>
          </cell>
          <cell r="H5593">
            <v>14979.597428120742</v>
          </cell>
          <cell r="I5593">
            <v>14836.02</v>
          </cell>
        </row>
        <row r="5594">
          <cell r="C5594" t="str">
            <v>Physdam</v>
          </cell>
          <cell r="E5594">
            <v>40791</v>
          </cell>
          <cell r="F5594">
            <v>40819</v>
          </cell>
          <cell r="G5594">
            <v>40827</v>
          </cell>
          <cell r="H5594">
            <v>11121.251399643201</v>
          </cell>
          <cell r="I5594">
            <v>11121.25</v>
          </cell>
        </row>
        <row r="5595">
          <cell r="C5595" t="str">
            <v>Physdam</v>
          </cell>
          <cell r="E5595">
            <v>40799</v>
          </cell>
          <cell r="F5595">
            <v>41063</v>
          </cell>
          <cell r="G5595">
            <v>41097</v>
          </cell>
          <cell r="H5595">
            <v>11625.673861371695</v>
          </cell>
          <cell r="I5595">
            <v>12585.74</v>
          </cell>
        </row>
        <row r="5596">
          <cell r="C5596" t="str">
            <v>Physdam</v>
          </cell>
          <cell r="E5596">
            <v>40795</v>
          </cell>
          <cell r="F5596">
            <v>40875</v>
          </cell>
          <cell r="G5596">
            <v>40898</v>
          </cell>
          <cell r="H5596">
            <v>7988.1254971092703</v>
          </cell>
          <cell r="I5596">
            <v>7988.13</v>
          </cell>
        </row>
        <row r="5597">
          <cell r="C5597" t="str">
            <v>Physdam</v>
          </cell>
          <cell r="E5597">
            <v>40815</v>
          </cell>
          <cell r="F5597">
            <v>40896</v>
          </cell>
          <cell r="G5597">
            <v>40901</v>
          </cell>
          <cell r="H5597">
            <v>11199.283736441501</v>
          </cell>
          <cell r="I5597">
            <v>11199.28</v>
          </cell>
        </row>
        <row r="5598">
          <cell r="C5598" t="str">
            <v>Physdam</v>
          </cell>
          <cell r="E5598">
            <v>40810</v>
          </cell>
          <cell r="F5598">
            <v>40933</v>
          </cell>
          <cell r="G5598">
            <v>40948</v>
          </cell>
          <cell r="H5598">
            <v>11852.650253057465</v>
          </cell>
          <cell r="I5598">
            <v>0</v>
          </cell>
        </row>
        <row r="5599">
          <cell r="C5599" t="str">
            <v>Physdam</v>
          </cell>
          <cell r="E5599">
            <v>40800</v>
          </cell>
          <cell r="F5599">
            <v>40915</v>
          </cell>
          <cell r="G5599">
            <v>41159</v>
          </cell>
          <cell r="H5599">
            <v>8090.7622737006077</v>
          </cell>
          <cell r="I5599">
            <v>0</v>
          </cell>
        </row>
        <row r="5600">
          <cell r="C5600" t="str">
            <v>Physdam</v>
          </cell>
          <cell r="E5600">
            <v>40793</v>
          </cell>
          <cell r="F5600">
            <v>40794</v>
          </cell>
          <cell r="G5600">
            <v>40796</v>
          </cell>
          <cell r="H5600">
            <v>12298.498077866299</v>
          </cell>
          <cell r="I5600">
            <v>12298.5</v>
          </cell>
        </row>
        <row r="5601">
          <cell r="C5601" t="str">
            <v>Physdam</v>
          </cell>
          <cell r="E5601">
            <v>40815</v>
          </cell>
          <cell r="F5601">
            <v>41564</v>
          </cell>
          <cell r="G5601">
            <v>41567</v>
          </cell>
          <cell r="H5601">
            <v>6985.9575217483543</v>
          </cell>
          <cell r="I5601">
            <v>7720.02</v>
          </cell>
        </row>
        <row r="5602">
          <cell r="C5602" t="str">
            <v>Physdam</v>
          </cell>
          <cell r="E5602">
            <v>40808</v>
          </cell>
          <cell r="F5602">
            <v>40869</v>
          </cell>
          <cell r="G5602">
            <v>40882</v>
          </cell>
          <cell r="H5602">
            <v>8706.0968744815891</v>
          </cell>
          <cell r="I5602">
            <v>8706.1</v>
          </cell>
        </row>
        <row r="5603">
          <cell r="C5603" t="str">
            <v>Physdam</v>
          </cell>
          <cell r="E5603">
            <v>40798</v>
          </cell>
          <cell r="F5603">
            <v>40835</v>
          </cell>
          <cell r="G5603">
            <v>40898</v>
          </cell>
          <cell r="H5603">
            <v>12205.463353852099</v>
          </cell>
          <cell r="I5603">
            <v>12205.46</v>
          </cell>
        </row>
        <row r="5604">
          <cell r="C5604" t="str">
            <v>Physdam</v>
          </cell>
          <cell r="E5604">
            <v>40790</v>
          </cell>
          <cell r="F5604">
            <v>40997</v>
          </cell>
          <cell r="G5604">
            <v>41119</v>
          </cell>
          <cell r="H5604">
            <v>10967.816909919764</v>
          </cell>
          <cell r="I5604">
            <v>10991.72</v>
          </cell>
        </row>
        <row r="5605">
          <cell r="C5605" t="str">
            <v>Physdam</v>
          </cell>
          <cell r="E5605">
            <v>40790</v>
          </cell>
          <cell r="F5605">
            <v>40795</v>
          </cell>
          <cell r="G5605">
            <v>40845</v>
          </cell>
          <cell r="H5605">
            <v>11706.9783669137</v>
          </cell>
          <cell r="I5605">
            <v>11706.98</v>
          </cell>
        </row>
        <row r="5606">
          <cell r="C5606" t="str">
            <v>Physdam</v>
          </cell>
          <cell r="E5606">
            <v>40808</v>
          </cell>
          <cell r="F5606">
            <v>40817</v>
          </cell>
          <cell r="G5606">
            <v>40940</v>
          </cell>
          <cell r="H5606">
            <v>9369.4240491968412</v>
          </cell>
          <cell r="I5606">
            <v>9786.5</v>
          </cell>
        </row>
        <row r="5607">
          <cell r="C5607" t="str">
            <v>Physdam</v>
          </cell>
          <cell r="E5607">
            <v>40789</v>
          </cell>
          <cell r="F5607">
            <v>40939</v>
          </cell>
          <cell r="G5607">
            <v>40949</v>
          </cell>
          <cell r="H5607">
            <v>7221.6201380813245</v>
          </cell>
          <cell r="I5607">
            <v>7846.28</v>
          </cell>
        </row>
        <row r="5608">
          <cell r="C5608" t="str">
            <v>Physdam</v>
          </cell>
          <cell r="E5608">
            <v>40815</v>
          </cell>
          <cell r="F5608">
            <v>40820</v>
          </cell>
          <cell r="G5608">
            <v>40867</v>
          </cell>
          <cell r="H5608">
            <v>13148.815145316699</v>
          </cell>
          <cell r="I5608">
            <v>0</v>
          </cell>
        </row>
        <row r="5609">
          <cell r="C5609" t="str">
            <v>Physdam</v>
          </cell>
          <cell r="E5609">
            <v>40806</v>
          </cell>
          <cell r="F5609">
            <v>40951</v>
          </cell>
          <cell r="G5609">
            <v>40959</v>
          </cell>
          <cell r="H5609">
            <v>13682.084212549173</v>
          </cell>
          <cell r="I5609">
            <v>14718.29</v>
          </cell>
        </row>
        <row r="5610">
          <cell r="C5610" t="str">
            <v>Physdam</v>
          </cell>
          <cell r="E5610">
            <v>40811</v>
          </cell>
          <cell r="F5610">
            <v>40901</v>
          </cell>
          <cell r="G5610">
            <v>40958</v>
          </cell>
          <cell r="H5610">
            <v>9595.837886152769</v>
          </cell>
          <cell r="I5610">
            <v>9782.17</v>
          </cell>
        </row>
        <row r="5611">
          <cell r="C5611" t="str">
            <v>Physdam</v>
          </cell>
          <cell r="E5611">
            <v>40800</v>
          </cell>
          <cell r="F5611">
            <v>40965</v>
          </cell>
          <cell r="G5611">
            <v>40994</v>
          </cell>
          <cell r="H5611">
            <v>6948.2376075474986</v>
          </cell>
          <cell r="I5611">
            <v>7775.94</v>
          </cell>
        </row>
        <row r="5612">
          <cell r="C5612" t="str">
            <v>Physdam</v>
          </cell>
          <cell r="E5612">
            <v>40808</v>
          </cell>
          <cell r="F5612">
            <v>40841</v>
          </cell>
          <cell r="G5612">
            <v>41131</v>
          </cell>
          <cell r="H5612">
            <v>10539.472942190871</v>
          </cell>
          <cell r="I5612">
            <v>11396.68</v>
          </cell>
        </row>
        <row r="5613">
          <cell r="C5613" t="str">
            <v>Physdam</v>
          </cell>
          <cell r="E5613">
            <v>40801</v>
          </cell>
          <cell r="F5613">
            <v>41589</v>
          </cell>
          <cell r="G5613">
            <v>41785</v>
          </cell>
          <cell r="H5613">
            <v>9516.6196057890793</v>
          </cell>
          <cell r="I5613">
            <v>9890.11</v>
          </cell>
        </row>
        <row r="5614">
          <cell r="C5614" t="str">
            <v>Physdam</v>
          </cell>
          <cell r="E5614">
            <v>40789</v>
          </cell>
          <cell r="F5614">
            <v>41069</v>
          </cell>
          <cell r="G5614">
            <v>41117</v>
          </cell>
          <cell r="H5614">
            <v>11779.435299514145</v>
          </cell>
          <cell r="I5614">
            <v>11742.99</v>
          </cell>
        </row>
        <row r="5615">
          <cell r="C5615" t="str">
            <v>Physdam</v>
          </cell>
          <cell r="E5615">
            <v>40788</v>
          </cell>
          <cell r="F5615">
            <v>40796</v>
          </cell>
          <cell r="G5615">
            <v>40898</v>
          </cell>
          <cell r="H5615">
            <v>8876.8572505491702</v>
          </cell>
          <cell r="I5615">
            <v>8876.86</v>
          </cell>
        </row>
        <row r="5616">
          <cell r="C5616" t="str">
            <v>Physdam</v>
          </cell>
          <cell r="E5616">
            <v>40812</v>
          </cell>
          <cell r="F5616">
            <v>41034</v>
          </cell>
          <cell r="G5616">
            <v>41148</v>
          </cell>
          <cell r="H5616">
            <v>10265.658821068901</v>
          </cell>
          <cell r="I5616">
            <v>10814.74</v>
          </cell>
        </row>
        <row r="5617">
          <cell r="C5617" t="str">
            <v>Physdam</v>
          </cell>
          <cell r="E5617">
            <v>40809</v>
          </cell>
          <cell r="F5617">
            <v>40904</v>
          </cell>
          <cell r="G5617">
            <v>40953</v>
          </cell>
          <cell r="H5617">
            <v>12021.148123478848</v>
          </cell>
          <cell r="I5617">
            <v>12469.15</v>
          </cell>
        </row>
        <row r="5618">
          <cell r="C5618" t="str">
            <v>Physdam</v>
          </cell>
          <cell r="E5618">
            <v>40795</v>
          </cell>
          <cell r="F5618">
            <v>40818</v>
          </cell>
          <cell r="G5618">
            <v>40858</v>
          </cell>
          <cell r="H5618">
            <v>10858.1381890514</v>
          </cell>
          <cell r="I5618">
            <v>10858.14</v>
          </cell>
        </row>
        <row r="5619">
          <cell r="C5619" t="str">
            <v>Physdam</v>
          </cell>
          <cell r="E5619">
            <v>40815</v>
          </cell>
          <cell r="F5619">
            <v>40835</v>
          </cell>
          <cell r="G5619">
            <v>40971</v>
          </cell>
          <cell r="H5619">
            <v>8367.7179423092402</v>
          </cell>
          <cell r="I5619">
            <v>8259.08</v>
          </cell>
        </row>
        <row r="5620">
          <cell r="C5620" t="str">
            <v>Physdam</v>
          </cell>
          <cell r="E5620">
            <v>40821</v>
          </cell>
          <cell r="F5620">
            <v>41223</v>
          </cell>
          <cell r="G5620">
            <v>41233</v>
          </cell>
          <cell r="H5620">
            <v>9035.2907585362318</v>
          </cell>
          <cell r="I5620">
            <v>9305.5300000000007</v>
          </cell>
        </row>
        <row r="5621">
          <cell r="C5621" t="str">
            <v>Physdam</v>
          </cell>
          <cell r="E5621">
            <v>40834</v>
          </cell>
          <cell r="F5621">
            <v>41020</v>
          </cell>
          <cell r="G5621">
            <v>41085</v>
          </cell>
          <cell r="H5621">
            <v>10683.778218184352</v>
          </cell>
          <cell r="I5621">
            <v>10713.1</v>
          </cell>
        </row>
        <row r="5622">
          <cell r="C5622" t="str">
            <v>Physdam</v>
          </cell>
          <cell r="E5622">
            <v>40844</v>
          </cell>
          <cell r="F5622">
            <v>40913</v>
          </cell>
          <cell r="G5622">
            <v>40946</v>
          </cell>
          <cell r="H5622">
            <v>10311.977557199831</v>
          </cell>
          <cell r="I5622">
            <v>10289.06</v>
          </cell>
        </row>
        <row r="5623">
          <cell r="C5623" t="str">
            <v>Physdam</v>
          </cell>
          <cell r="E5623">
            <v>40846</v>
          </cell>
          <cell r="F5623">
            <v>41016</v>
          </cell>
          <cell r="G5623">
            <v>41017</v>
          </cell>
          <cell r="H5623">
            <v>9373.7077634416764</v>
          </cell>
          <cell r="I5623">
            <v>9858.64</v>
          </cell>
        </row>
        <row r="5624">
          <cell r="C5624" t="str">
            <v>Physdam</v>
          </cell>
          <cell r="E5624">
            <v>40844</v>
          </cell>
          <cell r="F5624">
            <v>40911</v>
          </cell>
          <cell r="G5624">
            <v>41146</v>
          </cell>
          <cell r="H5624">
            <v>8794.3425832414487</v>
          </cell>
          <cell r="I5624">
            <v>9725.39</v>
          </cell>
        </row>
        <row r="5625">
          <cell r="C5625" t="str">
            <v>Physdam</v>
          </cell>
          <cell r="E5625">
            <v>40821</v>
          </cell>
          <cell r="F5625">
            <v>40871</v>
          </cell>
          <cell r="G5625">
            <v>41070</v>
          </cell>
          <cell r="H5625">
            <v>9011.6598031021604</v>
          </cell>
          <cell r="I5625">
            <v>9581.14</v>
          </cell>
        </row>
        <row r="5626">
          <cell r="C5626" t="str">
            <v>Physdam</v>
          </cell>
          <cell r="E5626">
            <v>40818</v>
          </cell>
          <cell r="F5626">
            <v>40882</v>
          </cell>
          <cell r="G5626">
            <v>40926</v>
          </cell>
          <cell r="H5626">
            <v>10453.118379372057</v>
          </cell>
          <cell r="I5626">
            <v>11104.18</v>
          </cell>
        </row>
        <row r="5627">
          <cell r="C5627" t="str">
            <v>Physdam</v>
          </cell>
          <cell r="E5627">
            <v>40841</v>
          </cell>
          <cell r="F5627">
            <v>40857</v>
          </cell>
          <cell r="G5627">
            <v>40935</v>
          </cell>
          <cell r="H5627">
            <v>10469.875548362961</v>
          </cell>
          <cell r="I5627">
            <v>10472.35</v>
          </cell>
        </row>
        <row r="5628">
          <cell r="C5628" t="str">
            <v>Physdam</v>
          </cell>
          <cell r="E5628">
            <v>40834</v>
          </cell>
          <cell r="F5628">
            <v>41185</v>
          </cell>
          <cell r="G5628">
            <v>41234</v>
          </cell>
          <cell r="H5628">
            <v>9234.6373523428538</v>
          </cell>
          <cell r="I5628">
            <v>10705.92</v>
          </cell>
        </row>
        <row r="5629">
          <cell r="C5629" t="str">
            <v>Physdam</v>
          </cell>
          <cell r="E5629">
            <v>40825</v>
          </cell>
          <cell r="F5629">
            <v>40907</v>
          </cell>
          <cell r="G5629">
            <v>40947</v>
          </cell>
          <cell r="H5629">
            <v>10058.320205795964</v>
          </cell>
          <cell r="I5629">
            <v>11000.64</v>
          </cell>
        </row>
        <row r="5630">
          <cell r="C5630" t="str">
            <v>Physdam</v>
          </cell>
          <cell r="E5630">
            <v>40835</v>
          </cell>
          <cell r="F5630">
            <v>40963</v>
          </cell>
          <cell r="G5630">
            <v>40964</v>
          </cell>
          <cell r="H5630">
            <v>10722.414056135247</v>
          </cell>
          <cell r="I5630">
            <v>11754.98</v>
          </cell>
        </row>
        <row r="5631">
          <cell r="C5631" t="str">
            <v>Physdam</v>
          </cell>
          <cell r="E5631">
            <v>40845</v>
          </cell>
          <cell r="F5631">
            <v>41208</v>
          </cell>
          <cell r="G5631">
            <v>41220</v>
          </cell>
          <cell r="H5631">
            <v>10755.364044645738</v>
          </cell>
          <cell r="I5631">
            <v>10767.45</v>
          </cell>
        </row>
        <row r="5632">
          <cell r="C5632" t="str">
            <v>Physdam</v>
          </cell>
          <cell r="E5632">
            <v>40842</v>
          </cell>
          <cell r="F5632">
            <v>41172</v>
          </cell>
          <cell r="G5632">
            <v>41248</v>
          </cell>
          <cell r="H5632">
            <v>13156.210761162083</v>
          </cell>
          <cell r="I5632">
            <v>13545.02</v>
          </cell>
        </row>
        <row r="5633">
          <cell r="C5633" t="str">
            <v>Physdam</v>
          </cell>
          <cell r="E5633">
            <v>40842</v>
          </cell>
          <cell r="F5633">
            <v>40854</v>
          </cell>
          <cell r="G5633">
            <v>40927</v>
          </cell>
          <cell r="H5633">
            <v>9149.9577541555736</v>
          </cell>
          <cell r="I5633">
            <v>10161.209999999999</v>
          </cell>
        </row>
        <row r="5634">
          <cell r="C5634" t="str">
            <v>Physdam</v>
          </cell>
          <cell r="E5634">
            <v>40847</v>
          </cell>
          <cell r="F5634">
            <v>41178</v>
          </cell>
          <cell r="G5634">
            <v>41200</v>
          </cell>
          <cell r="H5634">
            <v>13582.917429648571</v>
          </cell>
          <cell r="I5634">
            <v>13412.19</v>
          </cell>
        </row>
        <row r="5635">
          <cell r="C5635" t="str">
            <v>Physdam</v>
          </cell>
          <cell r="E5635">
            <v>40826</v>
          </cell>
          <cell r="F5635">
            <v>40887</v>
          </cell>
          <cell r="G5635">
            <v>40898</v>
          </cell>
          <cell r="H5635">
            <v>7007.9374156992499</v>
          </cell>
          <cell r="I5635">
            <v>7007.94</v>
          </cell>
        </row>
        <row r="5636">
          <cell r="C5636" t="str">
            <v>Physdam</v>
          </cell>
          <cell r="E5636">
            <v>40839</v>
          </cell>
          <cell r="F5636">
            <v>40874</v>
          </cell>
          <cell r="G5636">
            <v>40997</v>
          </cell>
          <cell r="H5636">
            <v>7843.9216226735662</v>
          </cell>
          <cell r="I5636">
            <v>0</v>
          </cell>
        </row>
        <row r="5637">
          <cell r="C5637" t="str">
            <v>Physdam</v>
          </cell>
          <cell r="E5637">
            <v>40839</v>
          </cell>
          <cell r="F5637">
            <v>40928</v>
          </cell>
          <cell r="G5637">
            <v>40937</v>
          </cell>
          <cell r="H5637">
            <v>7246.457446942045</v>
          </cell>
          <cell r="I5637">
            <v>7643.09</v>
          </cell>
        </row>
        <row r="5638">
          <cell r="C5638" t="str">
            <v>Physdam</v>
          </cell>
          <cell r="E5638">
            <v>40847</v>
          </cell>
          <cell r="F5638">
            <v>40986</v>
          </cell>
          <cell r="G5638">
            <v>41027</v>
          </cell>
          <cell r="H5638">
            <v>5576.3021205966279</v>
          </cell>
          <cell r="I5638">
            <v>6098.54</v>
          </cell>
        </row>
        <row r="5639">
          <cell r="C5639" t="str">
            <v>Physdam</v>
          </cell>
          <cell r="E5639">
            <v>40835</v>
          </cell>
          <cell r="F5639">
            <v>41048</v>
          </cell>
          <cell r="G5639">
            <v>41053</v>
          </cell>
          <cell r="H5639">
            <v>8280.3960593611391</v>
          </cell>
          <cell r="I5639">
            <v>8870.9500000000007</v>
          </cell>
        </row>
        <row r="5640">
          <cell r="C5640" t="str">
            <v>Physdam</v>
          </cell>
          <cell r="E5640">
            <v>40841</v>
          </cell>
          <cell r="F5640">
            <v>40872</v>
          </cell>
          <cell r="G5640">
            <v>40933</v>
          </cell>
          <cell r="H5640">
            <v>9146.02646744704</v>
          </cell>
          <cell r="I5640">
            <v>9331.7000000000007</v>
          </cell>
        </row>
        <row r="5641">
          <cell r="C5641" t="str">
            <v>Physdam</v>
          </cell>
          <cell r="E5641">
            <v>40827</v>
          </cell>
          <cell r="F5641">
            <v>41098</v>
          </cell>
          <cell r="G5641">
            <v>41103</v>
          </cell>
          <cell r="H5641">
            <v>10470.091632490326</v>
          </cell>
          <cell r="I5641">
            <v>10866.54</v>
          </cell>
        </row>
        <row r="5642">
          <cell r="C5642" t="str">
            <v>Physdam</v>
          </cell>
          <cell r="E5642">
            <v>40829</v>
          </cell>
          <cell r="F5642">
            <v>41143</v>
          </cell>
          <cell r="G5642">
            <v>41167</v>
          </cell>
          <cell r="H5642">
            <v>9933.762652506317</v>
          </cell>
          <cell r="I5642">
            <v>10261.64</v>
          </cell>
        </row>
        <row r="5643">
          <cell r="C5643" t="str">
            <v>Physdam</v>
          </cell>
          <cell r="E5643">
            <v>40823</v>
          </cell>
          <cell r="F5643">
            <v>40975</v>
          </cell>
          <cell r="G5643">
            <v>41141</v>
          </cell>
          <cell r="H5643">
            <v>9714.4375766327339</v>
          </cell>
          <cell r="I5643">
            <v>0</v>
          </cell>
        </row>
        <row r="5644">
          <cell r="C5644" t="str">
            <v>Physdam</v>
          </cell>
          <cell r="E5644">
            <v>40829</v>
          </cell>
          <cell r="F5644">
            <v>40845</v>
          </cell>
          <cell r="G5644">
            <v>40891</v>
          </cell>
          <cell r="H5644">
            <v>8358.1844394588898</v>
          </cell>
          <cell r="I5644">
            <v>8358.18</v>
          </cell>
        </row>
        <row r="5645">
          <cell r="C5645" t="str">
            <v>Physdam</v>
          </cell>
          <cell r="E5645">
            <v>40820</v>
          </cell>
          <cell r="F5645">
            <v>40889</v>
          </cell>
          <cell r="G5645">
            <v>40940</v>
          </cell>
          <cell r="H5645">
            <v>9995.7457576894776</v>
          </cell>
          <cell r="I5645">
            <v>10399.69</v>
          </cell>
        </row>
        <row r="5646">
          <cell r="C5646" t="str">
            <v>Physdam</v>
          </cell>
          <cell r="E5646">
            <v>40818</v>
          </cell>
          <cell r="F5646">
            <v>40981</v>
          </cell>
          <cell r="G5646">
            <v>40989</v>
          </cell>
          <cell r="H5646">
            <v>9775.7268569240605</v>
          </cell>
          <cell r="I5646">
            <v>10346.379999999999</v>
          </cell>
        </row>
        <row r="5647">
          <cell r="C5647" t="str">
            <v>Physdam</v>
          </cell>
          <cell r="E5647">
            <v>40831</v>
          </cell>
          <cell r="F5647">
            <v>41000</v>
          </cell>
          <cell r="G5647">
            <v>41028</v>
          </cell>
          <cell r="H5647">
            <v>9180.6924107199375</v>
          </cell>
          <cell r="I5647">
            <v>10044.39</v>
          </cell>
        </row>
        <row r="5648">
          <cell r="C5648" t="str">
            <v>Physdam</v>
          </cell>
          <cell r="E5648">
            <v>40832</v>
          </cell>
          <cell r="F5648">
            <v>40881</v>
          </cell>
          <cell r="G5648">
            <v>40943</v>
          </cell>
          <cell r="H5648">
            <v>9986.0402953876001</v>
          </cell>
          <cell r="I5648">
            <v>10537.21</v>
          </cell>
        </row>
        <row r="5649">
          <cell r="C5649" t="str">
            <v>Physdam</v>
          </cell>
          <cell r="E5649">
            <v>40843</v>
          </cell>
          <cell r="F5649">
            <v>40982</v>
          </cell>
          <cell r="G5649">
            <v>40988</v>
          </cell>
          <cell r="H5649">
            <v>9837.155267178503</v>
          </cell>
          <cell r="I5649">
            <v>10045.74</v>
          </cell>
        </row>
        <row r="5650">
          <cell r="C5650" t="str">
            <v>Physdam</v>
          </cell>
          <cell r="E5650">
            <v>40843</v>
          </cell>
          <cell r="F5650">
            <v>40924</v>
          </cell>
          <cell r="G5650">
            <v>41006</v>
          </cell>
          <cell r="H5650">
            <v>6822.6107689241198</v>
          </cell>
          <cell r="I5650">
            <v>7110.63</v>
          </cell>
        </row>
        <row r="5651">
          <cell r="C5651" t="str">
            <v>Physdam</v>
          </cell>
          <cell r="E5651">
            <v>40824</v>
          </cell>
          <cell r="F5651">
            <v>40993</v>
          </cell>
          <cell r="G5651">
            <v>41018</v>
          </cell>
          <cell r="H5651">
            <v>5127.4529636079578</v>
          </cell>
          <cell r="I5651">
            <v>5415.24</v>
          </cell>
        </row>
        <row r="5652">
          <cell r="C5652" t="str">
            <v>Physdam</v>
          </cell>
          <cell r="E5652">
            <v>40843</v>
          </cell>
          <cell r="F5652">
            <v>41004</v>
          </cell>
          <cell r="G5652">
            <v>41034</v>
          </cell>
          <cell r="H5652">
            <v>8345.620825355536</v>
          </cell>
          <cell r="I5652">
            <v>9693.0400000000009</v>
          </cell>
        </row>
        <row r="5653">
          <cell r="C5653" t="str">
            <v>Physdam</v>
          </cell>
          <cell r="E5653">
            <v>40839</v>
          </cell>
          <cell r="F5653">
            <v>40911</v>
          </cell>
          <cell r="G5653">
            <v>40986</v>
          </cell>
          <cell r="H5653">
            <v>8653.0847004895641</v>
          </cell>
          <cell r="I5653">
            <v>9104.49</v>
          </cell>
        </row>
        <row r="5654">
          <cell r="C5654" t="str">
            <v>Physdam</v>
          </cell>
          <cell r="E5654">
            <v>40846</v>
          </cell>
          <cell r="F5654">
            <v>40850</v>
          </cell>
          <cell r="G5654">
            <v>40977</v>
          </cell>
          <cell r="H5654">
            <v>6806.2704024194318</v>
          </cell>
          <cell r="I5654">
            <v>0</v>
          </cell>
        </row>
        <row r="5655">
          <cell r="C5655" t="str">
            <v>Physdam</v>
          </cell>
          <cell r="E5655">
            <v>40846</v>
          </cell>
          <cell r="F5655">
            <v>40884</v>
          </cell>
          <cell r="G5655">
            <v>40904</v>
          </cell>
          <cell r="H5655">
            <v>10321.1792269538</v>
          </cell>
          <cell r="I5655">
            <v>10321.18</v>
          </cell>
        </row>
        <row r="5656">
          <cell r="C5656" t="str">
            <v>Physdam</v>
          </cell>
          <cell r="E5656">
            <v>40831</v>
          </cell>
          <cell r="F5656">
            <v>40917</v>
          </cell>
          <cell r="G5656">
            <v>41061</v>
          </cell>
          <cell r="H5656">
            <v>11486.029094265827</v>
          </cell>
          <cell r="I5656">
            <v>12210.59</v>
          </cell>
        </row>
        <row r="5657">
          <cell r="C5657" t="str">
            <v>Physdam</v>
          </cell>
          <cell r="E5657">
            <v>40838</v>
          </cell>
          <cell r="F5657">
            <v>40950</v>
          </cell>
          <cell r="G5657">
            <v>41213</v>
          </cell>
          <cell r="H5657">
            <v>12600.089308993454</v>
          </cell>
          <cell r="I5657">
            <v>12949.34</v>
          </cell>
        </row>
        <row r="5658">
          <cell r="C5658" t="str">
            <v>Physdam</v>
          </cell>
          <cell r="E5658">
            <v>40829</v>
          </cell>
          <cell r="F5658">
            <v>40890</v>
          </cell>
          <cell r="G5658">
            <v>41021</v>
          </cell>
          <cell r="H5658">
            <v>10831.253710010762</v>
          </cell>
          <cell r="I5658">
            <v>11181.7</v>
          </cell>
        </row>
        <row r="5659">
          <cell r="C5659" t="str">
            <v>Physdam</v>
          </cell>
          <cell r="E5659">
            <v>40842</v>
          </cell>
          <cell r="F5659">
            <v>40962</v>
          </cell>
          <cell r="G5659">
            <v>41069</v>
          </cell>
          <cell r="H5659">
            <v>7003.7861198777618</v>
          </cell>
          <cell r="I5659">
            <v>7772.3</v>
          </cell>
        </row>
        <row r="5660">
          <cell r="C5660" t="str">
            <v>Physdam</v>
          </cell>
          <cell r="E5660">
            <v>40847</v>
          </cell>
          <cell r="F5660">
            <v>41050</v>
          </cell>
          <cell r="G5660">
            <v>41056</v>
          </cell>
          <cell r="H5660">
            <v>8776.4087215855634</v>
          </cell>
          <cell r="I5660">
            <v>9472.74</v>
          </cell>
        </row>
        <row r="5661">
          <cell r="C5661" t="str">
            <v>Physdam</v>
          </cell>
          <cell r="E5661">
            <v>40822</v>
          </cell>
          <cell r="F5661">
            <v>40976</v>
          </cell>
          <cell r="G5661">
            <v>41097</v>
          </cell>
          <cell r="H5661">
            <v>4342.8197520971489</v>
          </cell>
          <cell r="I5661">
            <v>4996.8</v>
          </cell>
        </row>
        <row r="5662">
          <cell r="C5662" t="str">
            <v>Physdam</v>
          </cell>
          <cell r="E5662">
            <v>40845</v>
          </cell>
          <cell r="F5662">
            <v>40973</v>
          </cell>
          <cell r="G5662">
            <v>40973</v>
          </cell>
          <cell r="H5662">
            <v>15617.734055390511</v>
          </cell>
          <cell r="I5662">
            <v>16279.76</v>
          </cell>
        </row>
        <row r="5663">
          <cell r="C5663" t="str">
            <v>Physdam</v>
          </cell>
          <cell r="E5663">
            <v>40821</v>
          </cell>
          <cell r="F5663">
            <v>40938</v>
          </cell>
          <cell r="G5663">
            <v>40984</v>
          </cell>
          <cell r="H5663">
            <v>7886.2957087006343</v>
          </cell>
          <cell r="I5663">
            <v>8349.44</v>
          </cell>
        </row>
        <row r="5664">
          <cell r="C5664" t="str">
            <v>Physdam</v>
          </cell>
          <cell r="E5664">
            <v>40825</v>
          </cell>
          <cell r="F5664">
            <v>40847</v>
          </cell>
          <cell r="G5664">
            <v>40942</v>
          </cell>
          <cell r="H5664">
            <v>7310.3100329003692</v>
          </cell>
          <cell r="I5664">
            <v>7768.23</v>
          </cell>
        </row>
        <row r="5665">
          <cell r="C5665" t="str">
            <v>Physdam</v>
          </cell>
          <cell r="E5665">
            <v>40831</v>
          </cell>
          <cell r="F5665">
            <v>40910</v>
          </cell>
          <cell r="G5665">
            <v>40943</v>
          </cell>
          <cell r="H5665">
            <v>12890.047278707973</v>
          </cell>
          <cell r="I5665">
            <v>13070.7</v>
          </cell>
        </row>
        <row r="5666">
          <cell r="C5666" t="str">
            <v>Physdam</v>
          </cell>
          <cell r="E5666">
            <v>40821</v>
          </cell>
          <cell r="F5666">
            <v>40840</v>
          </cell>
          <cell r="G5666">
            <v>41004</v>
          </cell>
          <cell r="H5666">
            <v>13226.220069203015</v>
          </cell>
          <cell r="I5666">
            <v>14176.47</v>
          </cell>
        </row>
        <row r="5667">
          <cell r="C5667" t="str">
            <v>Physdam</v>
          </cell>
          <cell r="E5667">
            <v>40829</v>
          </cell>
          <cell r="F5667">
            <v>40896</v>
          </cell>
          <cell r="G5667">
            <v>40964</v>
          </cell>
          <cell r="H5667">
            <v>7604.5913430083128</v>
          </cell>
          <cell r="I5667">
            <v>8104.95</v>
          </cell>
        </row>
        <row r="5668">
          <cell r="C5668" t="str">
            <v>Physdam</v>
          </cell>
          <cell r="E5668">
            <v>40838</v>
          </cell>
          <cell r="F5668">
            <v>40919</v>
          </cell>
          <cell r="G5668">
            <v>40920</v>
          </cell>
          <cell r="H5668">
            <v>8086.6343904171254</v>
          </cell>
          <cell r="I5668">
            <v>8397.18</v>
          </cell>
        </row>
        <row r="5669">
          <cell r="C5669" t="str">
            <v>Physdam</v>
          </cell>
          <cell r="E5669">
            <v>40830</v>
          </cell>
          <cell r="F5669">
            <v>41113</v>
          </cell>
          <cell r="G5669">
            <v>41189</v>
          </cell>
          <cell r="H5669">
            <v>10022.796836347001</v>
          </cell>
          <cell r="I5669">
            <v>9777.3799999999992</v>
          </cell>
        </row>
        <row r="5670">
          <cell r="C5670" t="str">
            <v>Physdam</v>
          </cell>
          <cell r="E5670">
            <v>40844</v>
          </cell>
          <cell r="F5670">
            <v>40867</v>
          </cell>
          <cell r="G5670">
            <v>40909</v>
          </cell>
          <cell r="H5670">
            <v>8613.353161412846</v>
          </cell>
          <cell r="I5670">
            <v>9359.26</v>
          </cell>
        </row>
        <row r="5671">
          <cell r="C5671" t="str">
            <v>Physdam</v>
          </cell>
          <cell r="E5671">
            <v>40845</v>
          </cell>
          <cell r="F5671">
            <v>40862</v>
          </cell>
          <cell r="G5671">
            <v>40945</v>
          </cell>
          <cell r="H5671">
            <v>10542.037407659904</v>
          </cell>
          <cell r="I5671">
            <v>11872.9</v>
          </cell>
        </row>
        <row r="5672">
          <cell r="C5672" t="str">
            <v>Physdam</v>
          </cell>
          <cell r="E5672">
            <v>40842</v>
          </cell>
          <cell r="F5672">
            <v>41023</v>
          </cell>
          <cell r="G5672">
            <v>41025</v>
          </cell>
          <cell r="H5672">
            <v>7862.7742971109083</v>
          </cell>
          <cell r="I5672">
            <v>0</v>
          </cell>
        </row>
        <row r="5673">
          <cell r="C5673" t="str">
            <v>Physdam</v>
          </cell>
          <cell r="E5673">
            <v>40819</v>
          </cell>
          <cell r="F5673">
            <v>40854</v>
          </cell>
          <cell r="G5673">
            <v>41071</v>
          </cell>
          <cell r="H5673">
            <v>9043.9326591125609</v>
          </cell>
          <cell r="I5673">
            <v>0</v>
          </cell>
        </row>
        <row r="5674">
          <cell r="C5674" t="str">
            <v>Physdam</v>
          </cell>
          <cell r="E5674">
            <v>40869</v>
          </cell>
          <cell r="F5674">
            <v>40900</v>
          </cell>
          <cell r="G5674">
            <v>40927</v>
          </cell>
          <cell r="H5674">
            <v>5271.8031873737718</v>
          </cell>
          <cell r="I5674">
            <v>0</v>
          </cell>
        </row>
        <row r="5675">
          <cell r="C5675" t="str">
            <v>Physdam</v>
          </cell>
          <cell r="E5675">
            <v>40853</v>
          </cell>
          <cell r="F5675">
            <v>40893</v>
          </cell>
          <cell r="G5675">
            <v>40953</v>
          </cell>
          <cell r="H5675">
            <v>7542.0944026727548</v>
          </cell>
          <cell r="I5675">
            <v>7897.1</v>
          </cell>
        </row>
        <row r="5676">
          <cell r="C5676" t="str">
            <v>Physdam</v>
          </cell>
          <cell r="E5676">
            <v>40856</v>
          </cell>
          <cell r="F5676">
            <v>40873</v>
          </cell>
          <cell r="G5676">
            <v>40970</v>
          </cell>
          <cell r="H5676">
            <v>6770.2967334973446</v>
          </cell>
          <cell r="I5676">
            <v>7158.93</v>
          </cell>
        </row>
        <row r="5677">
          <cell r="C5677" t="str">
            <v>Physdam</v>
          </cell>
          <cell r="E5677">
            <v>40863</v>
          </cell>
          <cell r="F5677">
            <v>40928</v>
          </cell>
          <cell r="G5677">
            <v>40929</v>
          </cell>
          <cell r="H5677">
            <v>7175.4603473656725</v>
          </cell>
          <cell r="I5677">
            <v>7573.19</v>
          </cell>
        </row>
        <row r="5678">
          <cell r="C5678" t="str">
            <v>Physdam</v>
          </cell>
          <cell r="E5678">
            <v>40853</v>
          </cell>
          <cell r="F5678">
            <v>40997</v>
          </cell>
          <cell r="G5678">
            <v>41051</v>
          </cell>
          <cell r="H5678">
            <v>6472.3444325824139</v>
          </cell>
          <cell r="I5678">
            <v>0</v>
          </cell>
        </row>
        <row r="5679">
          <cell r="C5679" t="str">
            <v>Physdam</v>
          </cell>
          <cell r="E5679">
            <v>40876</v>
          </cell>
          <cell r="F5679">
            <v>40894</v>
          </cell>
          <cell r="G5679">
            <v>40901</v>
          </cell>
          <cell r="H5679">
            <v>9432.8444673548092</v>
          </cell>
          <cell r="I5679">
            <v>0</v>
          </cell>
        </row>
        <row r="5680">
          <cell r="C5680" t="str">
            <v>Physdam</v>
          </cell>
          <cell r="E5680">
            <v>40872</v>
          </cell>
          <cell r="F5680">
            <v>40883</v>
          </cell>
          <cell r="G5680">
            <v>40918</v>
          </cell>
          <cell r="H5680">
            <v>8904.548063934546</v>
          </cell>
          <cell r="I5680">
            <v>9133.59</v>
          </cell>
        </row>
        <row r="5681">
          <cell r="C5681" t="str">
            <v>Physdam</v>
          </cell>
          <cell r="E5681">
            <v>40853</v>
          </cell>
          <cell r="F5681">
            <v>40911</v>
          </cell>
          <cell r="G5681">
            <v>41035</v>
          </cell>
          <cell r="H5681">
            <v>11563.583477406602</v>
          </cell>
          <cell r="I5681">
            <v>11304.48</v>
          </cell>
        </row>
        <row r="5682">
          <cell r="C5682" t="str">
            <v>Physdam</v>
          </cell>
          <cell r="E5682">
            <v>40867</v>
          </cell>
          <cell r="F5682">
            <v>41009</v>
          </cell>
          <cell r="G5682">
            <v>41059</v>
          </cell>
          <cell r="H5682">
            <v>7563.1901384256917</v>
          </cell>
          <cell r="I5682">
            <v>0</v>
          </cell>
        </row>
        <row r="5683">
          <cell r="C5683" t="str">
            <v>Physdam</v>
          </cell>
          <cell r="E5683">
            <v>40852</v>
          </cell>
          <cell r="F5683">
            <v>40957</v>
          </cell>
          <cell r="G5683">
            <v>41014</v>
          </cell>
          <cell r="H5683">
            <v>10516.617642834695</v>
          </cell>
          <cell r="I5683">
            <v>0</v>
          </cell>
        </row>
        <row r="5684">
          <cell r="C5684" t="str">
            <v>Physdam</v>
          </cell>
          <cell r="E5684">
            <v>40865</v>
          </cell>
          <cell r="F5684">
            <v>41034</v>
          </cell>
          <cell r="G5684">
            <v>41047</v>
          </cell>
          <cell r="H5684">
            <v>11053.875325081373</v>
          </cell>
          <cell r="I5684">
            <v>11255.04</v>
          </cell>
        </row>
        <row r="5685">
          <cell r="C5685" t="str">
            <v>Physdam</v>
          </cell>
          <cell r="E5685">
            <v>40875</v>
          </cell>
          <cell r="F5685">
            <v>40918</v>
          </cell>
          <cell r="G5685">
            <v>40928</v>
          </cell>
          <cell r="H5685">
            <v>8303.1437316996526</v>
          </cell>
          <cell r="I5685">
            <v>0</v>
          </cell>
        </row>
        <row r="5686">
          <cell r="C5686" t="str">
            <v>Physdam</v>
          </cell>
          <cell r="E5686">
            <v>40876</v>
          </cell>
          <cell r="F5686">
            <v>41004</v>
          </cell>
          <cell r="G5686">
            <v>41070</v>
          </cell>
          <cell r="H5686">
            <v>10209.669608714066</v>
          </cell>
          <cell r="I5686">
            <v>10456.17</v>
          </cell>
        </row>
        <row r="5687">
          <cell r="C5687" t="str">
            <v>Physdam</v>
          </cell>
          <cell r="E5687">
            <v>40864</v>
          </cell>
          <cell r="F5687">
            <v>40920</v>
          </cell>
          <cell r="G5687">
            <v>40932</v>
          </cell>
          <cell r="H5687">
            <v>11427.549047827679</v>
          </cell>
          <cell r="I5687">
            <v>11499.42</v>
          </cell>
        </row>
        <row r="5688">
          <cell r="C5688" t="str">
            <v>Physdam</v>
          </cell>
          <cell r="E5688">
            <v>40853</v>
          </cell>
          <cell r="F5688">
            <v>40968</v>
          </cell>
          <cell r="G5688">
            <v>40985</v>
          </cell>
          <cell r="H5688">
            <v>10140.224408824039</v>
          </cell>
          <cell r="I5688">
            <v>0</v>
          </cell>
        </row>
        <row r="5689">
          <cell r="C5689" t="str">
            <v>Physdam</v>
          </cell>
          <cell r="E5689">
            <v>40856</v>
          </cell>
          <cell r="F5689">
            <v>41001</v>
          </cell>
          <cell r="G5689">
            <v>41049</v>
          </cell>
          <cell r="H5689">
            <v>10006.895138262638</v>
          </cell>
          <cell r="I5689">
            <v>10801.92</v>
          </cell>
        </row>
        <row r="5690">
          <cell r="C5690" t="str">
            <v>Physdam</v>
          </cell>
          <cell r="E5690">
            <v>40850</v>
          </cell>
          <cell r="F5690">
            <v>41148</v>
          </cell>
          <cell r="G5690">
            <v>41231</v>
          </cell>
          <cell r="H5690">
            <v>8676.5276041009402</v>
          </cell>
          <cell r="I5690">
            <v>8959.34</v>
          </cell>
        </row>
        <row r="5691">
          <cell r="C5691" t="str">
            <v>Physdam</v>
          </cell>
          <cell r="E5691">
            <v>40854</v>
          </cell>
          <cell r="F5691">
            <v>40952</v>
          </cell>
          <cell r="G5691">
            <v>41102</v>
          </cell>
          <cell r="H5691">
            <v>12104.894976469959</v>
          </cell>
          <cell r="I5691">
            <v>12214.07</v>
          </cell>
        </row>
        <row r="5692">
          <cell r="C5692" t="str">
            <v>Physdam</v>
          </cell>
          <cell r="E5692">
            <v>40867</v>
          </cell>
          <cell r="F5692">
            <v>40895</v>
          </cell>
          <cell r="G5692">
            <v>41041</v>
          </cell>
          <cell r="H5692">
            <v>11826.973096055321</v>
          </cell>
          <cell r="I5692">
            <v>11949.82</v>
          </cell>
        </row>
        <row r="5693">
          <cell r="C5693" t="str">
            <v>Physdam</v>
          </cell>
          <cell r="E5693">
            <v>40864</v>
          </cell>
          <cell r="F5693">
            <v>40874</v>
          </cell>
          <cell r="G5693">
            <v>40896</v>
          </cell>
          <cell r="H5693">
            <v>15470.9141513008</v>
          </cell>
          <cell r="I5693">
            <v>15470.91</v>
          </cell>
        </row>
        <row r="5694">
          <cell r="C5694" t="str">
            <v>Physdam</v>
          </cell>
          <cell r="E5694">
            <v>40872</v>
          </cell>
          <cell r="F5694">
            <v>41105</v>
          </cell>
          <cell r="G5694">
            <v>41169</v>
          </cell>
          <cell r="H5694">
            <v>10233.341152245461</v>
          </cell>
          <cell r="I5694">
            <v>10614.47</v>
          </cell>
        </row>
        <row r="5695">
          <cell r="C5695" t="str">
            <v>Physdam</v>
          </cell>
          <cell r="E5695">
            <v>40855</v>
          </cell>
          <cell r="F5695">
            <v>40940</v>
          </cell>
          <cell r="G5695">
            <v>41056</v>
          </cell>
          <cell r="H5695">
            <v>13193.035561327837</v>
          </cell>
          <cell r="I5695">
            <v>13470.48</v>
          </cell>
        </row>
        <row r="5696">
          <cell r="C5696" t="str">
            <v>Physdam</v>
          </cell>
          <cell r="E5696">
            <v>40856</v>
          </cell>
          <cell r="F5696">
            <v>40956</v>
          </cell>
          <cell r="G5696">
            <v>41127</v>
          </cell>
          <cell r="H5696">
            <v>11429.147653340367</v>
          </cell>
          <cell r="I5696">
            <v>11793.48</v>
          </cell>
        </row>
        <row r="5697">
          <cell r="C5697" t="str">
            <v>Physdam</v>
          </cell>
          <cell r="E5697">
            <v>40868</v>
          </cell>
          <cell r="F5697">
            <v>41005</v>
          </cell>
          <cell r="G5697">
            <v>41071</v>
          </cell>
          <cell r="H5697">
            <v>9157.5661489049053</v>
          </cell>
          <cell r="I5697">
            <v>9312.09</v>
          </cell>
        </row>
        <row r="5698">
          <cell r="C5698" t="str">
            <v>Physdam</v>
          </cell>
          <cell r="E5698">
            <v>40850</v>
          </cell>
          <cell r="F5698">
            <v>41103</v>
          </cell>
          <cell r="G5698">
            <v>41130</v>
          </cell>
          <cell r="H5698">
            <v>10502.334172744755</v>
          </cell>
          <cell r="I5698">
            <v>10538.92</v>
          </cell>
        </row>
        <row r="5699">
          <cell r="C5699" t="str">
            <v>Physdam</v>
          </cell>
          <cell r="E5699">
            <v>40871</v>
          </cell>
          <cell r="F5699">
            <v>40874</v>
          </cell>
          <cell r="G5699">
            <v>40917</v>
          </cell>
          <cell r="H5699">
            <v>10336.869341929039</v>
          </cell>
          <cell r="I5699">
            <v>0</v>
          </cell>
        </row>
        <row r="5700">
          <cell r="C5700" t="str">
            <v>Physdam</v>
          </cell>
          <cell r="E5700">
            <v>40871</v>
          </cell>
          <cell r="F5700">
            <v>40940</v>
          </cell>
          <cell r="G5700">
            <v>40943</v>
          </cell>
          <cell r="H5700">
            <v>9540.9218835220108</v>
          </cell>
          <cell r="I5700">
            <v>0</v>
          </cell>
        </row>
        <row r="5701">
          <cell r="C5701" t="str">
            <v>Physdam</v>
          </cell>
          <cell r="E5701">
            <v>40850</v>
          </cell>
          <cell r="F5701">
            <v>40858</v>
          </cell>
          <cell r="G5701">
            <v>41069</v>
          </cell>
          <cell r="H5701">
            <v>9799.4517090349091</v>
          </cell>
          <cell r="I5701">
            <v>10608.11</v>
          </cell>
        </row>
        <row r="5702">
          <cell r="C5702" t="str">
            <v>Physdam</v>
          </cell>
          <cell r="E5702">
            <v>40854</v>
          </cell>
          <cell r="F5702">
            <v>40878</v>
          </cell>
          <cell r="G5702">
            <v>41067</v>
          </cell>
          <cell r="H5702">
            <v>10678.156730222705</v>
          </cell>
          <cell r="I5702">
            <v>11742.22</v>
          </cell>
        </row>
        <row r="5703">
          <cell r="C5703" t="str">
            <v>Physdam</v>
          </cell>
          <cell r="E5703">
            <v>40862</v>
          </cell>
          <cell r="F5703">
            <v>40994</v>
          </cell>
          <cell r="G5703">
            <v>41064</v>
          </cell>
          <cell r="H5703">
            <v>8756.5035103950031</v>
          </cell>
          <cell r="I5703">
            <v>8898.11</v>
          </cell>
        </row>
        <row r="5704">
          <cell r="C5704" t="str">
            <v>Physdam</v>
          </cell>
          <cell r="E5704">
            <v>40870</v>
          </cell>
          <cell r="F5704">
            <v>40928</v>
          </cell>
          <cell r="G5704">
            <v>40980</v>
          </cell>
          <cell r="H5704">
            <v>8240.3304896664849</v>
          </cell>
          <cell r="I5704">
            <v>8178.61</v>
          </cell>
        </row>
        <row r="5705">
          <cell r="C5705" t="str">
            <v>Physdam</v>
          </cell>
          <cell r="E5705">
            <v>40855</v>
          </cell>
          <cell r="F5705">
            <v>41181</v>
          </cell>
          <cell r="G5705">
            <v>41196</v>
          </cell>
          <cell r="H5705">
            <v>9765.8966176860758</v>
          </cell>
          <cell r="I5705">
            <v>9876.83</v>
          </cell>
        </row>
        <row r="5706">
          <cell r="C5706" t="str">
            <v>Physdam</v>
          </cell>
          <cell r="E5706">
            <v>40852</v>
          </cell>
          <cell r="F5706">
            <v>41053</v>
          </cell>
          <cell r="G5706">
            <v>41192</v>
          </cell>
          <cell r="H5706">
            <v>4669.3128275684358</v>
          </cell>
          <cell r="I5706">
            <v>5233.16</v>
          </cell>
        </row>
        <row r="5707">
          <cell r="C5707" t="str">
            <v>Physdam</v>
          </cell>
          <cell r="E5707">
            <v>40870</v>
          </cell>
          <cell r="F5707">
            <v>41034</v>
          </cell>
          <cell r="G5707">
            <v>41089</v>
          </cell>
          <cell r="H5707">
            <v>7897.0018213921066</v>
          </cell>
          <cell r="I5707">
            <v>9038.8700000000008</v>
          </cell>
        </row>
        <row r="5708">
          <cell r="C5708" t="str">
            <v>Physdam</v>
          </cell>
          <cell r="E5708">
            <v>40861</v>
          </cell>
          <cell r="F5708">
            <v>40925</v>
          </cell>
          <cell r="G5708">
            <v>40937</v>
          </cell>
          <cell r="H5708">
            <v>8667.45110297053</v>
          </cell>
          <cell r="I5708">
            <v>8918.16</v>
          </cell>
        </row>
        <row r="5709">
          <cell r="C5709" t="str">
            <v>Physdam</v>
          </cell>
          <cell r="E5709">
            <v>40872</v>
          </cell>
          <cell r="F5709">
            <v>40916</v>
          </cell>
          <cell r="G5709">
            <v>41030</v>
          </cell>
          <cell r="H5709">
            <v>11399.112154789513</v>
          </cell>
          <cell r="I5709">
            <v>12701.57</v>
          </cell>
        </row>
        <row r="5710">
          <cell r="C5710" t="str">
            <v>Physdam</v>
          </cell>
          <cell r="E5710">
            <v>40849</v>
          </cell>
          <cell r="F5710">
            <v>40921</v>
          </cell>
          <cell r="G5710">
            <v>40955</v>
          </cell>
          <cell r="H5710">
            <v>13784.946684969193</v>
          </cell>
          <cell r="I5710">
            <v>13600.04</v>
          </cell>
        </row>
        <row r="5711">
          <cell r="C5711" t="str">
            <v>Physdam</v>
          </cell>
          <cell r="E5711">
            <v>40858</v>
          </cell>
          <cell r="F5711">
            <v>41096</v>
          </cell>
          <cell r="G5711">
            <v>41278</v>
          </cell>
          <cell r="H5711">
            <v>11005.704595099562</v>
          </cell>
          <cell r="I5711">
            <v>12153.05</v>
          </cell>
        </row>
        <row r="5712">
          <cell r="C5712" t="str">
            <v>Physdam</v>
          </cell>
          <cell r="E5712">
            <v>40859</v>
          </cell>
          <cell r="F5712">
            <v>40908</v>
          </cell>
          <cell r="G5712">
            <v>41062</v>
          </cell>
          <cell r="H5712">
            <v>9660.1675707471768</v>
          </cell>
          <cell r="I5712">
            <v>10244.68</v>
          </cell>
        </row>
        <row r="5713">
          <cell r="C5713" t="str">
            <v>Physdam</v>
          </cell>
          <cell r="E5713">
            <v>40867</v>
          </cell>
          <cell r="F5713">
            <v>40892</v>
          </cell>
          <cell r="G5713">
            <v>40981</v>
          </cell>
          <cell r="H5713">
            <v>11024.563737707136</v>
          </cell>
          <cell r="I5713">
            <v>11134.59</v>
          </cell>
        </row>
        <row r="5714">
          <cell r="C5714" t="str">
            <v>Physdam</v>
          </cell>
          <cell r="E5714">
            <v>40857</v>
          </cell>
          <cell r="F5714">
            <v>40889</v>
          </cell>
          <cell r="G5714">
            <v>40946</v>
          </cell>
          <cell r="H5714">
            <v>8629.4766210930775</v>
          </cell>
          <cell r="I5714">
            <v>8722.34</v>
          </cell>
        </row>
        <row r="5715">
          <cell r="C5715" t="str">
            <v>Physdam</v>
          </cell>
          <cell r="E5715">
            <v>40870</v>
          </cell>
          <cell r="F5715">
            <v>40894</v>
          </cell>
          <cell r="G5715">
            <v>41262</v>
          </cell>
          <cell r="H5715">
            <v>11951.482800816662</v>
          </cell>
          <cell r="I5715">
            <v>13495.58</v>
          </cell>
        </row>
        <row r="5716">
          <cell r="C5716" t="str">
            <v>Physdam</v>
          </cell>
          <cell r="E5716">
            <v>40850</v>
          </cell>
          <cell r="F5716">
            <v>40907</v>
          </cell>
          <cell r="G5716">
            <v>40933</v>
          </cell>
          <cell r="H5716">
            <v>9260.0936705424774</v>
          </cell>
          <cell r="I5716">
            <v>9366.1</v>
          </cell>
        </row>
        <row r="5717">
          <cell r="C5717" t="str">
            <v>Physdam</v>
          </cell>
          <cell r="E5717">
            <v>40869</v>
          </cell>
          <cell r="F5717">
            <v>41287</v>
          </cell>
          <cell r="G5717">
            <v>41312</v>
          </cell>
          <cell r="H5717">
            <v>10279.042111665591</v>
          </cell>
          <cell r="I5717">
            <v>11325.67</v>
          </cell>
        </row>
        <row r="5718">
          <cell r="C5718" t="str">
            <v>Physdam</v>
          </cell>
          <cell r="E5718">
            <v>40873</v>
          </cell>
          <cell r="F5718">
            <v>40939</v>
          </cell>
          <cell r="G5718">
            <v>40949</v>
          </cell>
          <cell r="H5718">
            <v>6987.9209567062871</v>
          </cell>
          <cell r="I5718">
            <v>6894.51</v>
          </cell>
        </row>
        <row r="5719">
          <cell r="C5719" t="str">
            <v>Physdam</v>
          </cell>
          <cell r="E5719">
            <v>40853</v>
          </cell>
          <cell r="F5719">
            <v>40870</v>
          </cell>
          <cell r="G5719">
            <v>40965</v>
          </cell>
          <cell r="H5719">
            <v>7276.419766717936</v>
          </cell>
          <cell r="I5719">
            <v>7240.03</v>
          </cell>
        </row>
        <row r="5720">
          <cell r="C5720" t="str">
            <v>Physdam</v>
          </cell>
          <cell r="E5720">
            <v>40870</v>
          </cell>
          <cell r="F5720">
            <v>40954</v>
          </cell>
          <cell r="G5720">
            <v>40970</v>
          </cell>
          <cell r="H5720">
            <v>12382.114362822898</v>
          </cell>
          <cell r="I5720">
            <v>12499.86</v>
          </cell>
        </row>
        <row r="5721">
          <cell r="C5721" t="str">
            <v>Physdam</v>
          </cell>
          <cell r="E5721">
            <v>40873</v>
          </cell>
          <cell r="F5721">
            <v>41105</v>
          </cell>
          <cell r="G5721">
            <v>41167</v>
          </cell>
          <cell r="H5721">
            <v>10726.732620395383</v>
          </cell>
          <cell r="I5721">
            <v>11088.68</v>
          </cell>
        </row>
        <row r="5722">
          <cell r="C5722" t="str">
            <v>Physdam</v>
          </cell>
          <cell r="E5722">
            <v>40860</v>
          </cell>
          <cell r="F5722">
            <v>41063</v>
          </cell>
          <cell r="G5722">
            <v>41250</v>
          </cell>
          <cell r="H5722">
            <v>6887.272343567869</v>
          </cell>
          <cell r="I5722">
            <v>6950.82</v>
          </cell>
        </row>
        <row r="5723">
          <cell r="C5723" t="str">
            <v>Physdam</v>
          </cell>
          <cell r="E5723">
            <v>40857</v>
          </cell>
          <cell r="F5723">
            <v>41064</v>
          </cell>
          <cell r="G5723">
            <v>41138</v>
          </cell>
          <cell r="H5723">
            <v>11539.362091433128</v>
          </cell>
          <cell r="I5723">
            <v>12407.77</v>
          </cell>
        </row>
        <row r="5724">
          <cell r="C5724" t="str">
            <v>Physdam</v>
          </cell>
          <cell r="E5724">
            <v>40872</v>
          </cell>
          <cell r="F5724">
            <v>41143</v>
          </cell>
          <cell r="G5724">
            <v>41153</v>
          </cell>
          <cell r="H5724">
            <v>12553.232720743456</v>
          </cell>
          <cell r="I5724">
            <v>12945.56</v>
          </cell>
        </row>
        <row r="5725">
          <cell r="C5725" t="str">
            <v>Physdam</v>
          </cell>
          <cell r="E5725">
            <v>40858</v>
          </cell>
          <cell r="F5725">
            <v>40895</v>
          </cell>
          <cell r="G5725">
            <v>40939</v>
          </cell>
          <cell r="H5725">
            <v>7814.476070645339</v>
          </cell>
          <cell r="I5725">
            <v>8134.39</v>
          </cell>
        </row>
        <row r="5726">
          <cell r="C5726" t="str">
            <v>Physdam</v>
          </cell>
          <cell r="E5726">
            <v>40858</v>
          </cell>
          <cell r="F5726">
            <v>41097</v>
          </cell>
          <cell r="G5726">
            <v>41182</v>
          </cell>
          <cell r="H5726">
            <v>11983.856641082517</v>
          </cell>
          <cell r="I5726">
            <v>12044.78</v>
          </cell>
        </row>
        <row r="5727">
          <cell r="C5727" t="str">
            <v>Physdam</v>
          </cell>
          <cell r="E5727">
            <v>40870</v>
          </cell>
          <cell r="F5727">
            <v>41051</v>
          </cell>
          <cell r="G5727">
            <v>41106</v>
          </cell>
          <cell r="H5727">
            <v>13067.074351269735</v>
          </cell>
          <cell r="I5727">
            <v>0</v>
          </cell>
        </row>
        <row r="5728">
          <cell r="C5728" t="str">
            <v>Physdam</v>
          </cell>
          <cell r="E5728">
            <v>40860</v>
          </cell>
          <cell r="F5728">
            <v>41113</v>
          </cell>
          <cell r="G5728">
            <v>41173</v>
          </cell>
          <cell r="H5728">
            <v>7762.8150755908046</v>
          </cell>
          <cell r="I5728">
            <v>8078.38</v>
          </cell>
        </row>
        <row r="5729">
          <cell r="C5729" t="str">
            <v>Physdam</v>
          </cell>
          <cell r="E5729">
            <v>40869</v>
          </cell>
          <cell r="F5729">
            <v>41261</v>
          </cell>
          <cell r="G5729">
            <v>41337</v>
          </cell>
          <cell r="H5729">
            <v>11311.605029916102</v>
          </cell>
          <cell r="I5729">
            <v>11633.1</v>
          </cell>
        </row>
        <row r="5730">
          <cell r="C5730" t="str">
            <v>Physdam</v>
          </cell>
          <cell r="E5730">
            <v>40871</v>
          </cell>
          <cell r="F5730">
            <v>40996</v>
          </cell>
          <cell r="G5730">
            <v>41011</v>
          </cell>
          <cell r="H5730">
            <v>8263.9585709137391</v>
          </cell>
          <cell r="I5730">
            <v>9699.7999999999993</v>
          </cell>
        </row>
        <row r="5731">
          <cell r="C5731" t="str">
            <v>Physdam</v>
          </cell>
          <cell r="E5731">
            <v>40850</v>
          </cell>
          <cell r="F5731">
            <v>40945</v>
          </cell>
          <cell r="G5731">
            <v>41071</v>
          </cell>
          <cell r="H5731">
            <v>10643.704065463602</v>
          </cell>
          <cell r="I5731">
            <v>11006.79</v>
          </cell>
        </row>
        <row r="5732">
          <cell r="C5732" t="str">
            <v>Physdam</v>
          </cell>
          <cell r="E5732">
            <v>40868</v>
          </cell>
          <cell r="F5732">
            <v>40876</v>
          </cell>
          <cell r="G5732">
            <v>40995</v>
          </cell>
          <cell r="H5732">
            <v>12458.008792168835</v>
          </cell>
          <cell r="I5732">
            <v>13707.25</v>
          </cell>
        </row>
        <row r="5733">
          <cell r="C5733" t="str">
            <v>Physdam</v>
          </cell>
          <cell r="E5733">
            <v>40854</v>
          </cell>
          <cell r="F5733">
            <v>40875</v>
          </cell>
          <cell r="G5733">
            <v>41044</v>
          </cell>
          <cell r="H5733">
            <v>9107.7445147685903</v>
          </cell>
          <cell r="I5733">
            <v>9565.52</v>
          </cell>
        </row>
        <row r="5734">
          <cell r="C5734" t="str">
            <v>Physdam</v>
          </cell>
          <cell r="E5734">
            <v>40894</v>
          </cell>
          <cell r="F5734">
            <v>41075</v>
          </cell>
          <cell r="G5734">
            <v>41112</v>
          </cell>
          <cell r="H5734">
            <v>7782.4723452868329</v>
          </cell>
          <cell r="I5734">
            <v>8145.15</v>
          </cell>
        </row>
        <row r="5735">
          <cell r="C5735" t="str">
            <v>Physdam</v>
          </cell>
          <cell r="E5735">
            <v>40901</v>
          </cell>
          <cell r="F5735">
            <v>40912</v>
          </cell>
          <cell r="G5735">
            <v>41011</v>
          </cell>
          <cell r="H5735">
            <v>12516.872895997438</v>
          </cell>
          <cell r="I5735">
            <v>12678.74</v>
          </cell>
        </row>
        <row r="5736">
          <cell r="C5736" t="str">
            <v>Physdam</v>
          </cell>
          <cell r="E5736">
            <v>40900</v>
          </cell>
          <cell r="F5736">
            <v>41059</v>
          </cell>
          <cell r="G5736">
            <v>41088</v>
          </cell>
          <cell r="H5736">
            <v>9698.3669602423943</v>
          </cell>
          <cell r="I5736">
            <v>9964.7900000000009</v>
          </cell>
        </row>
        <row r="5737">
          <cell r="C5737" t="str">
            <v>Physdam</v>
          </cell>
          <cell r="E5737">
            <v>40908</v>
          </cell>
          <cell r="F5737">
            <v>41076</v>
          </cell>
          <cell r="G5737">
            <v>41094</v>
          </cell>
          <cell r="H5737">
            <v>12582.028477175349</v>
          </cell>
          <cell r="I5737">
            <v>12522.66</v>
          </cell>
        </row>
        <row r="5738">
          <cell r="C5738" t="str">
            <v>Physdam</v>
          </cell>
          <cell r="E5738">
            <v>40890</v>
          </cell>
          <cell r="F5738">
            <v>40935</v>
          </cell>
          <cell r="G5738">
            <v>40948</v>
          </cell>
          <cell r="H5738">
            <v>9318.2232229845267</v>
          </cell>
          <cell r="I5738">
            <v>10121.4</v>
          </cell>
        </row>
        <row r="5739">
          <cell r="C5739" t="str">
            <v>Physdam</v>
          </cell>
          <cell r="E5739">
            <v>40896</v>
          </cell>
          <cell r="F5739">
            <v>40978</v>
          </cell>
          <cell r="G5739">
            <v>41021</v>
          </cell>
          <cell r="H5739">
            <v>10135.783325976528</v>
          </cell>
          <cell r="I5739">
            <v>11458.55</v>
          </cell>
        </row>
        <row r="5740">
          <cell r="C5740" t="str">
            <v>Physdam</v>
          </cell>
          <cell r="E5740">
            <v>40895</v>
          </cell>
          <cell r="F5740">
            <v>41159</v>
          </cell>
          <cell r="G5740">
            <v>41323</v>
          </cell>
          <cell r="H5740">
            <v>10139.520152512863</v>
          </cell>
          <cell r="I5740">
            <v>11755.85</v>
          </cell>
        </row>
        <row r="5741">
          <cell r="C5741" t="str">
            <v>Physdam</v>
          </cell>
          <cell r="E5741">
            <v>40878</v>
          </cell>
          <cell r="F5741">
            <v>40938</v>
          </cell>
          <cell r="G5741">
            <v>40939</v>
          </cell>
          <cell r="H5741">
            <v>12390.695322871392</v>
          </cell>
          <cell r="I5741">
            <v>13216.11</v>
          </cell>
        </row>
        <row r="5742">
          <cell r="C5742" t="str">
            <v>Physdam</v>
          </cell>
          <cell r="E5742">
            <v>40893</v>
          </cell>
          <cell r="F5742">
            <v>41042</v>
          </cell>
          <cell r="G5742">
            <v>41066</v>
          </cell>
          <cell r="H5742">
            <v>7442.1732437044593</v>
          </cell>
          <cell r="I5742">
            <v>8553.5</v>
          </cell>
        </row>
        <row r="5743">
          <cell r="C5743" t="str">
            <v>Physdam</v>
          </cell>
          <cell r="E5743">
            <v>40887</v>
          </cell>
          <cell r="F5743">
            <v>40972</v>
          </cell>
          <cell r="G5743">
            <v>41181</v>
          </cell>
          <cell r="H5743">
            <v>7006.4665915572104</v>
          </cell>
          <cell r="I5743">
            <v>7339.16</v>
          </cell>
        </row>
        <row r="5744">
          <cell r="C5744" t="str">
            <v>Physdam</v>
          </cell>
          <cell r="E5744">
            <v>40893</v>
          </cell>
          <cell r="F5744">
            <v>40947</v>
          </cell>
          <cell r="G5744">
            <v>41019</v>
          </cell>
          <cell r="H5744">
            <v>11840.953739719034</v>
          </cell>
          <cell r="I5744">
            <v>12655.62</v>
          </cell>
        </row>
        <row r="5745">
          <cell r="C5745" t="str">
            <v>Physdam</v>
          </cell>
          <cell r="E5745">
            <v>40889</v>
          </cell>
          <cell r="F5745">
            <v>40945</v>
          </cell>
          <cell r="G5745">
            <v>41020</v>
          </cell>
          <cell r="H5745">
            <v>15526.753395739159</v>
          </cell>
          <cell r="I5745">
            <v>15576.91</v>
          </cell>
        </row>
        <row r="5746">
          <cell r="C5746" t="str">
            <v>Physdam</v>
          </cell>
          <cell r="E5746">
            <v>40886</v>
          </cell>
          <cell r="F5746">
            <v>40971</v>
          </cell>
          <cell r="G5746">
            <v>40992</v>
          </cell>
          <cell r="H5746">
            <v>7227.1517712861687</v>
          </cell>
          <cell r="I5746">
            <v>7245.7</v>
          </cell>
        </row>
        <row r="5747">
          <cell r="C5747" t="str">
            <v>Physdam</v>
          </cell>
          <cell r="E5747">
            <v>40889</v>
          </cell>
          <cell r="F5747">
            <v>41035</v>
          </cell>
          <cell r="G5747">
            <v>41100</v>
          </cell>
          <cell r="H5747">
            <v>7194.3857424129001</v>
          </cell>
          <cell r="I5747">
            <v>7898.21</v>
          </cell>
        </row>
        <row r="5748">
          <cell r="C5748" t="str">
            <v>Physdam</v>
          </cell>
          <cell r="E5748">
            <v>40904</v>
          </cell>
          <cell r="F5748">
            <v>40911</v>
          </cell>
          <cell r="G5748">
            <v>40978</v>
          </cell>
          <cell r="H5748">
            <v>5699.770234856669</v>
          </cell>
          <cell r="I5748">
            <v>6288.22</v>
          </cell>
        </row>
        <row r="5749">
          <cell r="C5749" t="str">
            <v>Physdam</v>
          </cell>
          <cell r="E5749">
            <v>40903</v>
          </cell>
          <cell r="F5749">
            <v>41063</v>
          </cell>
          <cell r="G5749">
            <v>41168</v>
          </cell>
          <cell r="H5749">
            <v>5586.0699048973283</v>
          </cell>
          <cell r="I5749">
            <v>5804.76</v>
          </cell>
        </row>
        <row r="5750">
          <cell r="C5750" t="str">
            <v>Physdam</v>
          </cell>
          <cell r="E5750">
            <v>40898</v>
          </cell>
          <cell r="F5750">
            <v>41075</v>
          </cell>
          <cell r="G5750">
            <v>41322</v>
          </cell>
          <cell r="H5750">
            <v>9637.048508915479</v>
          </cell>
          <cell r="I5750">
            <v>10144.1</v>
          </cell>
        </row>
        <row r="5751">
          <cell r="C5751" t="str">
            <v>Physdam</v>
          </cell>
          <cell r="E5751">
            <v>40893</v>
          </cell>
          <cell r="F5751">
            <v>40969</v>
          </cell>
          <cell r="G5751">
            <v>41037</v>
          </cell>
          <cell r="H5751">
            <v>9654.1570124743175</v>
          </cell>
          <cell r="I5751">
            <v>10200.35</v>
          </cell>
        </row>
        <row r="5752">
          <cell r="C5752" t="str">
            <v>Physdam</v>
          </cell>
          <cell r="E5752">
            <v>40881</v>
          </cell>
          <cell r="F5752">
            <v>41026</v>
          </cell>
          <cell r="G5752">
            <v>41070</v>
          </cell>
          <cell r="H5752">
            <v>10292.732331004101</v>
          </cell>
          <cell r="I5752">
            <v>11154.32</v>
          </cell>
        </row>
        <row r="5753">
          <cell r="C5753" t="str">
            <v>Physdam</v>
          </cell>
          <cell r="E5753">
            <v>40891</v>
          </cell>
          <cell r="F5753">
            <v>41104</v>
          </cell>
          <cell r="G5753">
            <v>41126</v>
          </cell>
          <cell r="H5753">
            <v>11134.350610606365</v>
          </cell>
          <cell r="I5753">
            <v>11065.29</v>
          </cell>
        </row>
        <row r="5754">
          <cell r="C5754" t="str">
            <v>Physdam</v>
          </cell>
          <cell r="E5754">
            <v>40894</v>
          </cell>
          <cell r="F5754">
            <v>41076</v>
          </cell>
          <cell r="G5754">
            <v>41135</v>
          </cell>
          <cell r="H5754">
            <v>8156.3593653468533</v>
          </cell>
          <cell r="I5754">
            <v>8506.16</v>
          </cell>
        </row>
        <row r="5755">
          <cell r="C5755" t="str">
            <v>Physdam</v>
          </cell>
          <cell r="E5755">
            <v>40885</v>
          </cell>
          <cell r="F5755">
            <v>40932</v>
          </cell>
          <cell r="G5755">
            <v>41120</v>
          </cell>
          <cell r="H5755">
            <v>8365.121368904076</v>
          </cell>
          <cell r="I5755">
            <v>9781.3799999999992</v>
          </cell>
        </row>
        <row r="5756">
          <cell r="C5756" t="str">
            <v>Physdam</v>
          </cell>
          <cell r="E5756">
            <v>40891</v>
          </cell>
          <cell r="F5756">
            <v>40937</v>
          </cell>
          <cell r="G5756">
            <v>40981</v>
          </cell>
          <cell r="H5756">
            <v>8360.647663600992</v>
          </cell>
          <cell r="I5756">
            <v>9131.6</v>
          </cell>
        </row>
        <row r="5757">
          <cell r="C5757" t="str">
            <v>Physdam</v>
          </cell>
          <cell r="E5757">
            <v>40902</v>
          </cell>
          <cell r="F5757">
            <v>40954</v>
          </cell>
          <cell r="G5757">
            <v>41061</v>
          </cell>
          <cell r="H5757">
            <v>8696.5788976094027</v>
          </cell>
          <cell r="I5757">
            <v>0</v>
          </cell>
        </row>
        <row r="5758">
          <cell r="C5758" t="str">
            <v>Physdam</v>
          </cell>
          <cell r="E5758">
            <v>40893</v>
          </cell>
          <cell r="F5758">
            <v>41016</v>
          </cell>
          <cell r="G5758">
            <v>41064</v>
          </cell>
          <cell r="H5758">
            <v>10773.618367653517</v>
          </cell>
          <cell r="I5758">
            <v>12488.3</v>
          </cell>
        </row>
        <row r="5759">
          <cell r="C5759" t="str">
            <v>Physdam</v>
          </cell>
          <cell r="E5759">
            <v>40904</v>
          </cell>
          <cell r="F5759">
            <v>41362</v>
          </cell>
          <cell r="G5759">
            <v>41527</v>
          </cell>
          <cell r="H5759">
            <v>9511.7162862426048</v>
          </cell>
          <cell r="I5759">
            <v>9854.7800000000007</v>
          </cell>
        </row>
        <row r="5760">
          <cell r="C5760" t="str">
            <v>Physdam</v>
          </cell>
          <cell r="E5760">
            <v>40901</v>
          </cell>
          <cell r="F5760">
            <v>41074</v>
          </cell>
          <cell r="G5760">
            <v>41200</v>
          </cell>
          <cell r="H5760">
            <v>11607.966672951014</v>
          </cell>
          <cell r="I5760">
            <v>12774.35</v>
          </cell>
        </row>
        <row r="5761">
          <cell r="C5761" t="str">
            <v>Physdam</v>
          </cell>
          <cell r="E5761">
            <v>40889</v>
          </cell>
          <cell r="F5761">
            <v>41046</v>
          </cell>
          <cell r="G5761">
            <v>41080</v>
          </cell>
          <cell r="H5761">
            <v>10151.779012111598</v>
          </cell>
          <cell r="I5761">
            <v>0</v>
          </cell>
        </row>
        <row r="5762">
          <cell r="C5762" t="str">
            <v>Physdam</v>
          </cell>
          <cell r="E5762">
            <v>40904</v>
          </cell>
          <cell r="F5762">
            <v>40929</v>
          </cell>
          <cell r="G5762">
            <v>40976</v>
          </cell>
          <cell r="H5762">
            <v>6704.377528038699</v>
          </cell>
          <cell r="I5762">
            <v>7338.5</v>
          </cell>
        </row>
        <row r="5763">
          <cell r="C5763" t="str">
            <v>Physdam</v>
          </cell>
          <cell r="E5763">
            <v>40883</v>
          </cell>
          <cell r="F5763">
            <v>41172</v>
          </cell>
          <cell r="G5763">
            <v>41223</v>
          </cell>
          <cell r="H5763">
            <v>6745.013172562567</v>
          </cell>
          <cell r="I5763">
            <v>7202.82</v>
          </cell>
        </row>
        <row r="5764">
          <cell r="C5764" t="str">
            <v>Physdam</v>
          </cell>
          <cell r="E5764">
            <v>40900</v>
          </cell>
          <cell r="F5764">
            <v>41077</v>
          </cell>
          <cell r="G5764">
            <v>41115</v>
          </cell>
          <cell r="H5764">
            <v>11700.844809153054</v>
          </cell>
          <cell r="I5764">
            <v>11842.65</v>
          </cell>
        </row>
        <row r="5765">
          <cell r="C5765" t="str">
            <v>Physdam</v>
          </cell>
          <cell r="E5765">
            <v>40899</v>
          </cell>
          <cell r="F5765">
            <v>40921</v>
          </cell>
          <cell r="G5765">
            <v>40957</v>
          </cell>
          <cell r="H5765">
            <v>6284.4319968460459</v>
          </cell>
          <cell r="I5765">
            <v>6941.1</v>
          </cell>
        </row>
        <row r="5766">
          <cell r="C5766" t="str">
            <v>Physdam</v>
          </cell>
          <cell r="E5766">
            <v>40881</v>
          </cell>
          <cell r="F5766">
            <v>41075</v>
          </cell>
          <cell r="G5766">
            <v>41079</v>
          </cell>
          <cell r="H5766">
            <v>11281.470130660027</v>
          </cell>
          <cell r="I5766">
            <v>12415.32</v>
          </cell>
        </row>
        <row r="5767">
          <cell r="C5767" t="str">
            <v>Physdam</v>
          </cell>
          <cell r="E5767">
            <v>40904</v>
          </cell>
          <cell r="F5767">
            <v>40952</v>
          </cell>
          <cell r="G5767">
            <v>40963</v>
          </cell>
          <cell r="H5767">
            <v>11002.200072085552</v>
          </cell>
          <cell r="I5767">
            <v>10801.44</v>
          </cell>
        </row>
        <row r="5768">
          <cell r="C5768" t="str">
            <v>Physdam</v>
          </cell>
          <cell r="E5768">
            <v>40881</v>
          </cell>
          <cell r="F5768">
            <v>40921</v>
          </cell>
          <cell r="G5768">
            <v>40946</v>
          </cell>
          <cell r="H5768">
            <v>12717.995988947061</v>
          </cell>
          <cell r="I5768">
            <v>13686.29</v>
          </cell>
        </row>
        <row r="5769">
          <cell r="C5769" t="str">
            <v>Physdam</v>
          </cell>
          <cell r="E5769">
            <v>40878</v>
          </cell>
          <cell r="F5769">
            <v>41040</v>
          </cell>
          <cell r="G5769">
            <v>41270</v>
          </cell>
          <cell r="H5769">
            <v>9297.6748577814069</v>
          </cell>
          <cell r="I5769">
            <v>10281.83</v>
          </cell>
        </row>
        <row r="5770">
          <cell r="C5770" t="str">
            <v>Physdam</v>
          </cell>
          <cell r="E5770">
            <v>40906</v>
          </cell>
          <cell r="F5770">
            <v>41088</v>
          </cell>
          <cell r="G5770">
            <v>41147</v>
          </cell>
          <cell r="H5770">
            <v>7805.3486226621817</v>
          </cell>
          <cell r="I5770">
            <v>7887.9</v>
          </cell>
        </row>
        <row r="5771">
          <cell r="C5771" t="str">
            <v>Physdam</v>
          </cell>
          <cell r="E5771">
            <v>40903</v>
          </cell>
          <cell r="F5771">
            <v>41027</v>
          </cell>
          <cell r="G5771">
            <v>41097</v>
          </cell>
          <cell r="H5771">
            <v>10950.305525915752</v>
          </cell>
          <cell r="I5771">
            <v>12230.48</v>
          </cell>
        </row>
        <row r="5772">
          <cell r="C5772" t="str">
            <v>Physdam</v>
          </cell>
          <cell r="E5772">
            <v>40885</v>
          </cell>
          <cell r="F5772">
            <v>41288</v>
          </cell>
          <cell r="G5772">
            <v>41414</v>
          </cell>
          <cell r="H5772">
            <v>9103.7836493558116</v>
          </cell>
          <cell r="I5772">
            <v>9497.25</v>
          </cell>
        </row>
        <row r="5773">
          <cell r="C5773" t="str">
            <v>Physdam</v>
          </cell>
          <cell r="E5773">
            <v>40904</v>
          </cell>
          <cell r="F5773">
            <v>40909</v>
          </cell>
          <cell r="G5773">
            <v>41104</v>
          </cell>
          <cell r="H5773">
            <v>8164.398989512184</v>
          </cell>
          <cell r="I5773">
            <v>8847.8799999999992</v>
          </cell>
        </row>
        <row r="5774">
          <cell r="C5774" t="str">
            <v>Physdam</v>
          </cell>
          <cell r="E5774">
            <v>40887</v>
          </cell>
          <cell r="F5774">
            <v>41025</v>
          </cell>
          <cell r="G5774">
            <v>41046</v>
          </cell>
          <cell r="H5774">
            <v>10149.300748159838</v>
          </cell>
          <cell r="I5774">
            <v>10593.8</v>
          </cell>
        </row>
        <row r="5775">
          <cell r="C5775" t="str">
            <v>Physdam</v>
          </cell>
          <cell r="E5775">
            <v>40879</v>
          </cell>
          <cell r="F5775">
            <v>40944</v>
          </cell>
          <cell r="G5775">
            <v>41158</v>
          </cell>
          <cell r="H5775">
            <v>7966.1975348727938</v>
          </cell>
          <cell r="I5775">
            <v>0</v>
          </cell>
        </row>
        <row r="5776">
          <cell r="C5776" t="str">
            <v>Physdam</v>
          </cell>
          <cell r="E5776">
            <v>40904</v>
          </cell>
          <cell r="F5776">
            <v>41086</v>
          </cell>
          <cell r="G5776">
            <v>41119</v>
          </cell>
          <cell r="H5776">
            <v>8741.2015695083519</v>
          </cell>
          <cell r="I5776">
            <v>9205.16</v>
          </cell>
        </row>
        <row r="5777">
          <cell r="C5777" t="str">
            <v>Physdam</v>
          </cell>
          <cell r="E5777">
            <v>40881</v>
          </cell>
          <cell r="F5777">
            <v>40889</v>
          </cell>
          <cell r="G5777">
            <v>40931</v>
          </cell>
          <cell r="H5777">
            <v>8700.0085305285738</v>
          </cell>
          <cell r="I5777">
            <v>0</v>
          </cell>
        </row>
        <row r="5778">
          <cell r="C5778" t="str">
            <v>Physdam</v>
          </cell>
          <cell r="E5778">
            <v>40892</v>
          </cell>
          <cell r="F5778">
            <v>41317</v>
          </cell>
          <cell r="G5778">
            <v>41331</v>
          </cell>
          <cell r="H5778">
            <v>12154.950421218267</v>
          </cell>
          <cell r="I5778">
            <v>13105.59</v>
          </cell>
        </row>
        <row r="5779">
          <cell r="C5779" t="str">
            <v>Physdam</v>
          </cell>
          <cell r="E5779">
            <v>40898</v>
          </cell>
          <cell r="F5779">
            <v>40953</v>
          </cell>
          <cell r="G5779">
            <v>40997</v>
          </cell>
          <cell r="H5779">
            <v>9297.3415316010287</v>
          </cell>
          <cell r="I5779">
            <v>10247.200000000001</v>
          </cell>
        </row>
        <row r="5780">
          <cell r="C5780" t="str">
            <v>Physdam</v>
          </cell>
          <cell r="E5780">
            <v>40882</v>
          </cell>
          <cell r="F5780">
            <v>40988</v>
          </cell>
          <cell r="G5780">
            <v>41009</v>
          </cell>
          <cell r="H5780">
            <v>6710.5429157981762</v>
          </cell>
          <cell r="I5780">
            <v>8394.9599999999991</v>
          </cell>
        </row>
        <row r="5781">
          <cell r="C5781" t="str">
            <v>Physdam</v>
          </cell>
          <cell r="E5781">
            <v>40894</v>
          </cell>
          <cell r="F5781">
            <v>40965</v>
          </cell>
          <cell r="G5781">
            <v>41019</v>
          </cell>
          <cell r="H5781">
            <v>11485.26405191969</v>
          </cell>
          <cell r="I5781">
            <v>0</v>
          </cell>
        </row>
        <row r="5782">
          <cell r="C5782" t="str">
            <v>Physdam</v>
          </cell>
          <cell r="E5782">
            <v>40888</v>
          </cell>
          <cell r="F5782">
            <v>41104</v>
          </cell>
          <cell r="G5782">
            <v>41182</v>
          </cell>
          <cell r="H5782">
            <v>9579.6360273097762</v>
          </cell>
          <cell r="I5782">
            <v>10589.44</v>
          </cell>
        </row>
        <row r="5783">
          <cell r="C5783" t="str">
            <v>Physdam</v>
          </cell>
          <cell r="E5783">
            <v>40892</v>
          </cell>
          <cell r="F5783">
            <v>41054</v>
          </cell>
          <cell r="G5783">
            <v>41146</v>
          </cell>
          <cell r="H5783">
            <v>7215.5150811376843</v>
          </cell>
          <cell r="I5783">
            <v>7977.21</v>
          </cell>
        </row>
        <row r="5784">
          <cell r="C5784" t="str">
            <v>Physdam</v>
          </cell>
          <cell r="E5784">
            <v>40896</v>
          </cell>
          <cell r="F5784">
            <v>40901</v>
          </cell>
          <cell r="G5784">
            <v>41021</v>
          </cell>
          <cell r="H5784">
            <v>11002.402257774076</v>
          </cell>
          <cell r="I5784">
            <v>11004.34</v>
          </cell>
        </row>
        <row r="5785">
          <cell r="C5785" t="str">
            <v>Physdam</v>
          </cell>
          <cell r="E5785">
            <v>40901</v>
          </cell>
          <cell r="F5785">
            <v>41017</v>
          </cell>
          <cell r="G5785">
            <v>41059</v>
          </cell>
          <cell r="H5785">
            <v>9165.8699372485389</v>
          </cell>
          <cell r="I5785">
            <v>9193.4699999999993</v>
          </cell>
        </row>
        <row r="5786">
          <cell r="C5786" t="str">
            <v>Physdam</v>
          </cell>
          <cell r="E5786">
            <v>40901</v>
          </cell>
          <cell r="F5786">
            <v>41161</v>
          </cell>
          <cell r="G5786">
            <v>41221</v>
          </cell>
          <cell r="H5786">
            <v>11459.771469365503</v>
          </cell>
          <cell r="I5786">
            <v>12305.78</v>
          </cell>
        </row>
        <row r="5787">
          <cell r="C5787" t="str">
            <v>Physdam</v>
          </cell>
          <cell r="E5787">
            <v>40880</v>
          </cell>
          <cell r="F5787">
            <v>40903</v>
          </cell>
          <cell r="G5787">
            <v>41031</v>
          </cell>
          <cell r="H5787">
            <v>9609.6916407335775</v>
          </cell>
          <cell r="I5787">
            <v>9708.93</v>
          </cell>
        </row>
        <row r="5788">
          <cell r="C5788" t="str">
            <v>Physdam</v>
          </cell>
          <cell r="E5788">
            <v>40899</v>
          </cell>
          <cell r="F5788">
            <v>40943</v>
          </cell>
          <cell r="G5788">
            <v>40974</v>
          </cell>
          <cell r="H5788">
            <v>10157.579632484394</v>
          </cell>
          <cell r="I5788">
            <v>10976.71</v>
          </cell>
        </row>
        <row r="5789">
          <cell r="C5789" t="str">
            <v>Physdam</v>
          </cell>
          <cell r="E5789">
            <v>40886</v>
          </cell>
          <cell r="F5789">
            <v>40991</v>
          </cell>
          <cell r="G5789">
            <v>40995</v>
          </cell>
          <cell r="H5789">
            <v>9459.7144834840183</v>
          </cell>
          <cell r="I5789">
            <v>9843.0400000000009</v>
          </cell>
        </row>
        <row r="5790">
          <cell r="C5790" t="str">
            <v>Physdam</v>
          </cell>
          <cell r="E5790">
            <v>40904</v>
          </cell>
          <cell r="F5790">
            <v>40931</v>
          </cell>
          <cell r="G5790">
            <v>40951</v>
          </cell>
          <cell r="H5790">
            <v>11784.931549227818</v>
          </cell>
          <cell r="I5790">
            <v>12266.53</v>
          </cell>
        </row>
        <row r="5791">
          <cell r="C5791" t="str">
            <v>Physdam</v>
          </cell>
          <cell r="E5791">
            <v>40898</v>
          </cell>
          <cell r="F5791">
            <v>40920</v>
          </cell>
          <cell r="G5791">
            <v>40930</v>
          </cell>
          <cell r="H5791">
            <v>9049.6856244562441</v>
          </cell>
          <cell r="I5791">
            <v>9273.51</v>
          </cell>
        </row>
        <row r="5792">
          <cell r="C5792" t="str">
            <v>Physdam</v>
          </cell>
          <cell r="E5792">
            <v>40906</v>
          </cell>
          <cell r="F5792">
            <v>41227</v>
          </cell>
          <cell r="G5792">
            <v>41250</v>
          </cell>
          <cell r="H5792">
            <v>11740.053850038074</v>
          </cell>
          <cell r="I5792">
            <v>11459.29</v>
          </cell>
        </row>
        <row r="5793">
          <cell r="C5793" t="str">
            <v>Physdam</v>
          </cell>
          <cell r="E5793">
            <v>40888</v>
          </cell>
          <cell r="F5793">
            <v>40983</v>
          </cell>
          <cell r="G5793">
            <v>41084</v>
          </cell>
          <cell r="H5793">
            <v>10836.420521103119</v>
          </cell>
          <cell r="I5793">
            <v>11756.02</v>
          </cell>
        </row>
        <row r="5794">
          <cell r="C5794" t="str">
            <v>Physdam</v>
          </cell>
          <cell r="E5794">
            <v>40885</v>
          </cell>
          <cell r="F5794">
            <v>40927</v>
          </cell>
          <cell r="G5794">
            <v>40941</v>
          </cell>
          <cell r="H5794">
            <v>14464.626764152323</v>
          </cell>
          <cell r="I5794">
            <v>14336.6</v>
          </cell>
        </row>
        <row r="5795">
          <cell r="C5795" t="str">
            <v>Physdam</v>
          </cell>
          <cell r="E5795">
            <v>40879</v>
          </cell>
          <cell r="F5795">
            <v>40890</v>
          </cell>
          <cell r="G5795">
            <v>40893</v>
          </cell>
          <cell r="H5795">
            <v>6862.5770223546097</v>
          </cell>
          <cell r="I5795">
            <v>6862.58</v>
          </cell>
        </row>
        <row r="5796">
          <cell r="C5796" t="str">
            <v>Physdam</v>
          </cell>
          <cell r="E5796">
            <v>40911</v>
          </cell>
          <cell r="F5796">
            <v>41243</v>
          </cell>
          <cell r="G5796">
            <v>41311</v>
          </cell>
          <cell r="H5796">
            <v>10707.784148570394</v>
          </cell>
          <cell r="I5796">
            <v>12493.97</v>
          </cell>
        </row>
        <row r="5797">
          <cell r="C5797" t="str">
            <v>Physdam</v>
          </cell>
          <cell r="E5797">
            <v>40930</v>
          </cell>
          <cell r="F5797">
            <v>40946</v>
          </cell>
          <cell r="G5797">
            <v>41071</v>
          </cell>
          <cell r="H5797">
            <v>12592.526622576001</v>
          </cell>
          <cell r="I5797">
            <v>12592.53</v>
          </cell>
        </row>
        <row r="5798">
          <cell r="C5798" t="str">
            <v>Physdam</v>
          </cell>
          <cell r="E5798">
            <v>40916</v>
          </cell>
          <cell r="F5798">
            <v>41007</v>
          </cell>
          <cell r="G5798">
            <v>41019</v>
          </cell>
          <cell r="H5798">
            <v>9651.2338181916093</v>
          </cell>
          <cell r="I5798">
            <v>9651.23</v>
          </cell>
        </row>
        <row r="5799">
          <cell r="C5799" t="str">
            <v>Physdam</v>
          </cell>
          <cell r="E5799">
            <v>40912</v>
          </cell>
          <cell r="F5799">
            <v>41368</v>
          </cell>
          <cell r="G5799">
            <v>41424</v>
          </cell>
          <cell r="H5799">
            <v>8715.3297895371306</v>
          </cell>
          <cell r="I5799">
            <v>9069.3700000000008</v>
          </cell>
        </row>
        <row r="5800">
          <cell r="C5800" t="str">
            <v>Physdam</v>
          </cell>
          <cell r="E5800">
            <v>40934</v>
          </cell>
          <cell r="F5800">
            <v>41096</v>
          </cell>
          <cell r="G5800">
            <v>41281</v>
          </cell>
          <cell r="H5800">
            <v>13952.783231558937</v>
          </cell>
          <cell r="I5800">
            <v>13636.04</v>
          </cell>
        </row>
        <row r="5801">
          <cell r="C5801" t="str">
            <v>Physdam</v>
          </cell>
          <cell r="E5801">
            <v>40922</v>
          </cell>
          <cell r="F5801">
            <v>41050</v>
          </cell>
          <cell r="G5801">
            <v>41147</v>
          </cell>
          <cell r="H5801">
            <v>8590.5070410568296</v>
          </cell>
          <cell r="I5801">
            <v>8590.51</v>
          </cell>
        </row>
        <row r="5802">
          <cell r="C5802" t="str">
            <v>Physdam</v>
          </cell>
          <cell r="E5802">
            <v>40931</v>
          </cell>
          <cell r="F5802">
            <v>41209</v>
          </cell>
          <cell r="G5802">
            <v>41396</v>
          </cell>
          <cell r="H5802">
            <v>9483.8100149821366</v>
          </cell>
          <cell r="I5802">
            <v>0</v>
          </cell>
        </row>
        <row r="5803">
          <cell r="C5803" t="str">
            <v>Physdam</v>
          </cell>
          <cell r="E5803">
            <v>40934</v>
          </cell>
          <cell r="F5803">
            <v>41110</v>
          </cell>
          <cell r="G5803">
            <v>41178</v>
          </cell>
          <cell r="H5803">
            <v>12755.1421520822</v>
          </cell>
          <cell r="I5803">
            <v>12755.14</v>
          </cell>
        </row>
        <row r="5804">
          <cell r="C5804" t="str">
            <v>Physdam</v>
          </cell>
          <cell r="E5804">
            <v>40915</v>
          </cell>
          <cell r="F5804">
            <v>41236</v>
          </cell>
          <cell r="G5804">
            <v>41358</v>
          </cell>
          <cell r="H5804">
            <v>7019.9638378935879</v>
          </cell>
          <cell r="I5804">
            <v>7752.27</v>
          </cell>
        </row>
        <row r="5805">
          <cell r="C5805" t="str">
            <v>Physdam</v>
          </cell>
          <cell r="E5805">
            <v>40927</v>
          </cell>
          <cell r="F5805">
            <v>41052</v>
          </cell>
          <cell r="G5805">
            <v>41103</v>
          </cell>
          <cell r="H5805">
            <v>10407.522286494001</v>
          </cell>
          <cell r="I5805">
            <v>10407.52</v>
          </cell>
        </row>
        <row r="5806">
          <cell r="C5806" t="str">
            <v>Physdam</v>
          </cell>
          <cell r="E5806">
            <v>40914</v>
          </cell>
          <cell r="F5806">
            <v>41121</v>
          </cell>
          <cell r="G5806">
            <v>41140</v>
          </cell>
          <cell r="H5806">
            <v>11522.011661100099</v>
          </cell>
          <cell r="I5806">
            <v>11522.01</v>
          </cell>
        </row>
        <row r="5807">
          <cell r="C5807" t="str">
            <v>Physdam</v>
          </cell>
          <cell r="E5807">
            <v>40928</v>
          </cell>
          <cell r="F5807">
            <v>41233</v>
          </cell>
          <cell r="G5807">
            <v>41380</v>
          </cell>
          <cell r="H5807">
            <v>8656.6292990582679</v>
          </cell>
          <cell r="I5807">
            <v>9749.69</v>
          </cell>
        </row>
        <row r="5808">
          <cell r="C5808" t="str">
            <v>Physdam</v>
          </cell>
          <cell r="E5808">
            <v>40925</v>
          </cell>
          <cell r="F5808">
            <v>40937</v>
          </cell>
          <cell r="G5808">
            <v>41013</v>
          </cell>
          <cell r="H5808">
            <v>9170.4839008854397</v>
          </cell>
          <cell r="I5808">
            <v>0</v>
          </cell>
        </row>
        <row r="5809">
          <cell r="C5809" t="str">
            <v>Physdam</v>
          </cell>
          <cell r="E5809">
            <v>40919</v>
          </cell>
          <cell r="F5809">
            <v>40926</v>
          </cell>
          <cell r="G5809">
            <v>41059</v>
          </cell>
          <cell r="H5809">
            <v>12105.127634525699</v>
          </cell>
          <cell r="I5809">
            <v>12105.13</v>
          </cell>
        </row>
        <row r="5810">
          <cell r="C5810" t="str">
            <v>Physdam</v>
          </cell>
          <cell r="E5810">
            <v>40931</v>
          </cell>
          <cell r="F5810">
            <v>41101</v>
          </cell>
          <cell r="G5810">
            <v>41127</v>
          </cell>
          <cell r="H5810">
            <v>11126.534176110399</v>
          </cell>
          <cell r="I5810">
            <v>11126.53</v>
          </cell>
        </row>
        <row r="5811">
          <cell r="C5811" t="str">
            <v>Physdam</v>
          </cell>
          <cell r="E5811">
            <v>40925</v>
          </cell>
          <cell r="F5811">
            <v>40994</v>
          </cell>
          <cell r="G5811">
            <v>41000</v>
          </cell>
          <cell r="H5811">
            <v>5751.8347894203598</v>
          </cell>
          <cell r="I5811">
            <v>5751.83</v>
          </cell>
        </row>
        <row r="5812">
          <cell r="C5812" t="str">
            <v>Physdam</v>
          </cell>
          <cell r="E5812">
            <v>40913</v>
          </cell>
          <cell r="F5812">
            <v>41062</v>
          </cell>
          <cell r="G5812">
            <v>41135</v>
          </cell>
          <cell r="H5812">
            <v>10751.504605978</v>
          </cell>
          <cell r="I5812">
            <v>10751.5</v>
          </cell>
        </row>
        <row r="5813">
          <cell r="C5813" t="str">
            <v>Physdam</v>
          </cell>
          <cell r="E5813">
            <v>40931</v>
          </cell>
          <cell r="F5813">
            <v>41038</v>
          </cell>
          <cell r="G5813">
            <v>41039</v>
          </cell>
          <cell r="H5813">
            <v>13250.491461502301</v>
          </cell>
          <cell r="I5813">
            <v>13250.49</v>
          </cell>
        </row>
        <row r="5814">
          <cell r="C5814" t="str">
            <v>Physdam</v>
          </cell>
          <cell r="E5814">
            <v>40910</v>
          </cell>
          <cell r="F5814">
            <v>41274</v>
          </cell>
          <cell r="G5814">
            <v>41423</v>
          </cell>
          <cell r="H5814">
            <v>12860.24517526889</v>
          </cell>
          <cell r="I5814">
            <v>13043.17</v>
          </cell>
        </row>
        <row r="5815">
          <cell r="C5815" t="str">
            <v>Physdam</v>
          </cell>
          <cell r="E5815">
            <v>40924</v>
          </cell>
          <cell r="F5815">
            <v>40994</v>
          </cell>
          <cell r="G5815">
            <v>41053</v>
          </cell>
          <cell r="H5815">
            <v>8680.5802670276607</v>
          </cell>
          <cell r="I5815">
            <v>8680.58</v>
          </cell>
        </row>
        <row r="5816">
          <cell r="C5816" t="str">
            <v>Physdam</v>
          </cell>
          <cell r="E5816">
            <v>40918</v>
          </cell>
          <cell r="F5816">
            <v>41067</v>
          </cell>
          <cell r="G5816">
            <v>41111</v>
          </cell>
          <cell r="H5816">
            <v>10625.114564474799</v>
          </cell>
          <cell r="I5816">
            <v>10625.11</v>
          </cell>
        </row>
        <row r="5817">
          <cell r="C5817" t="str">
            <v>Physdam</v>
          </cell>
          <cell r="E5817">
            <v>40930</v>
          </cell>
          <cell r="F5817">
            <v>40965</v>
          </cell>
          <cell r="G5817">
            <v>41183</v>
          </cell>
          <cell r="H5817">
            <v>12626.930125626601</v>
          </cell>
          <cell r="I5817">
            <v>0</v>
          </cell>
        </row>
        <row r="5818">
          <cell r="C5818" t="str">
            <v>Physdam</v>
          </cell>
          <cell r="E5818">
            <v>40920</v>
          </cell>
          <cell r="F5818">
            <v>40923</v>
          </cell>
          <cell r="G5818">
            <v>40925</v>
          </cell>
          <cell r="H5818">
            <v>7184.5948753010898</v>
          </cell>
          <cell r="I5818">
            <v>0</v>
          </cell>
        </row>
        <row r="5819">
          <cell r="C5819" t="str">
            <v>Physdam</v>
          </cell>
          <cell r="E5819">
            <v>40910</v>
          </cell>
          <cell r="F5819">
            <v>40981</v>
          </cell>
          <cell r="G5819">
            <v>41014</v>
          </cell>
          <cell r="H5819">
            <v>15174.433478970501</v>
          </cell>
          <cell r="I5819">
            <v>15174.43</v>
          </cell>
        </row>
        <row r="5820">
          <cell r="C5820" t="str">
            <v>Physdam</v>
          </cell>
          <cell r="E5820">
            <v>40928</v>
          </cell>
          <cell r="F5820">
            <v>40957</v>
          </cell>
          <cell r="G5820">
            <v>41147</v>
          </cell>
          <cell r="H5820">
            <v>9998.03984186448</v>
          </cell>
          <cell r="I5820">
            <v>9998.0400000000009</v>
          </cell>
        </row>
        <row r="5821">
          <cell r="C5821" t="str">
            <v>Physdam</v>
          </cell>
          <cell r="E5821">
            <v>40938</v>
          </cell>
          <cell r="F5821">
            <v>41116</v>
          </cell>
          <cell r="G5821">
            <v>41275</v>
          </cell>
          <cell r="H5821">
            <v>10663.029773766619</v>
          </cell>
          <cell r="I5821">
            <v>11248.13</v>
          </cell>
        </row>
        <row r="5822">
          <cell r="C5822" t="str">
            <v>Physdam</v>
          </cell>
          <cell r="E5822">
            <v>40911</v>
          </cell>
          <cell r="F5822">
            <v>40919</v>
          </cell>
          <cell r="G5822">
            <v>41026</v>
          </cell>
          <cell r="H5822">
            <v>9548.7935765839102</v>
          </cell>
          <cell r="I5822">
            <v>9548.7900000000009</v>
          </cell>
        </row>
        <row r="5823">
          <cell r="C5823" t="str">
            <v>Physdam</v>
          </cell>
          <cell r="E5823">
            <v>40939</v>
          </cell>
          <cell r="F5823">
            <v>41004</v>
          </cell>
          <cell r="G5823">
            <v>41117</v>
          </cell>
          <cell r="H5823">
            <v>10086.997687936801</v>
          </cell>
          <cell r="I5823">
            <v>10087</v>
          </cell>
        </row>
        <row r="5824">
          <cell r="C5824" t="str">
            <v>Physdam</v>
          </cell>
          <cell r="E5824">
            <v>40937</v>
          </cell>
          <cell r="F5824">
            <v>40941</v>
          </cell>
          <cell r="G5824">
            <v>40992</v>
          </cell>
          <cell r="H5824">
            <v>10580.988689973199</v>
          </cell>
          <cell r="I5824">
            <v>10580.99</v>
          </cell>
        </row>
        <row r="5825">
          <cell r="C5825" t="str">
            <v>Physdam</v>
          </cell>
          <cell r="E5825">
            <v>40932</v>
          </cell>
          <cell r="F5825">
            <v>41048</v>
          </cell>
          <cell r="G5825">
            <v>41119</v>
          </cell>
          <cell r="H5825">
            <v>9101.3251891982</v>
          </cell>
          <cell r="I5825">
            <v>9101.33</v>
          </cell>
        </row>
        <row r="5826">
          <cell r="C5826" t="str">
            <v>Physdam</v>
          </cell>
          <cell r="E5826">
            <v>40911</v>
          </cell>
          <cell r="F5826">
            <v>40939</v>
          </cell>
          <cell r="G5826">
            <v>40967</v>
          </cell>
          <cell r="H5826">
            <v>8980.1813698463102</v>
          </cell>
          <cell r="I5826">
            <v>8980.18</v>
          </cell>
        </row>
        <row r="5827">
          <cell r="C5827" t="str">
            <v>Physdam</v>
          </cell>
          <cell r="E5827">
            <v>40916</v>
          </cell>
          <cell r="F5827">
            <v>40992</v>
          </cell>
          <cell r="G5827">
            <v>41067</v>
          </cell>
          <cell r="H5827">
            <v>10700.1434656702</v>
          </cell>
          <cell r="I5827">
            <v>10700.14</v>
          </cell>
        </row>
        <row r="5828">
          <cell r="C5828" t="str">
            <v>Physdam</v>
          </cell>
          <cell r="E5828">
            <v>40916</v>
          </cell>
          <cell r="F5828">
            <v>40964</v>
          </cell>
          <cell r="G5828">
            <v>40999</v>
          </cell>
          <cell r="H5828">
            <v>8178.2333814950098</v>
          </cell>
          <cell r="I5828">
            <v>8178.23</v>
          </cell>
        </row>
        <row r="5829">
          <cell r="C5829" t="str">
            <v>Physdam</v>
          </cell>
          <cell r="E5829">
            <v>40923</v>
          </cell>
          <cell r="F5829">
            <v>41110</v>
          </cell>
          <cell r="G5829">
            <v>41120</v>
          </cell>
          <cell r="H5829">
            <v>12302.085021303399</v>
          </cell>
          <cell r="I5829">
            <v>12302.09</v>
          </cell>
        </row>
        <row r="5830">
          <cell r="C5830" t="str">
            <v>Physdam</v>
          </cell>
          <cell r="E5830">
            <v>40930</v>
          </cell>
          <cell r="F5830">
            <v>41019</v>
          </cell>
          <cell r="G5830">
            <v>41080</v>
          </cell>
          <cell r="H5830">
            <v>9496.4752706520194</v>
          </cell>
          <cell r="I5830">
            <v>9496.48</v>
          </cell>
        </row>
        <row r="5831">
          <cell r="C5831" t="str">
            <v>Physdam</v>
          </cell>
          <cell r="E5831">
            <v>40923</v>
          </cell>
          <cell r="F5831">
            <v>41148</v>
          </cell>
          <cell r="G5831">
            <v>41168</v>
          </cell>
          <cell r="H5831">
            <v>8461.1557096225697</v>
          </cell>
          <cell r="I5831">
            <v>8461.16</v>
          </cell>
        </row>
        <row r="5832">
          <cell r="C5832" t="str">
            <v>Physdam</v>
          </cell>
          <cell r="E5832">
            <v>40917</v>
          </cell>
          <cell r="F5832">
            <v>40943</v>
          </cell>
          <cell r="G5832">
            <v>40980</v>
          </cell>
          <cell r="H5832">
            <v>11246.8479299503</v>
          </cell>
          <cell r="I5832">
            <v>0</v>
          </cell>
        </row>
        <row r="5833">
          <cell r="C5833" t="str">
            <v>Physdam</v>
          </cell>
          <cell r="E5833">
            <v>40939</v>
          </cell>
          <cell r="F5833">
            <v>41104</v>
          </cell>
          <cell r="G5833">
            <v>41226</v>
          </cell>
          <cell r="H5833">
            <v>10607.4938153365</v>
          </cell>
          <cell r="I5833">
            <v>10607.49</v>
          </cell>
        </row>
        <row r="5834">
          <cell r="C5834" t="str">
            <v>Physdam</v>
          </cell>
          <cell r="E5834">
            <v>40921</v>
          </cell>
          <cell r="F5834">
            <v>40969</v>
          </cell>
          <cell r="G5834">
            <v>41045</v>
          </cell>
          <cell r="H5834">
            <v>11865.295367705199</v>
          </cell>
          <cell r="I5834">
            <v>0</v>
          </cell>
        </row>
        <row r="5835">
          <cell r="C5835" t="str">
            <v>Physdam</v>
          </cell>
          <cell r="E5835">
            <v>40917</v>
          </cell>
          <cell r="F5835">
            <v>41171</v>
          </cell>
          <cell r="G5835">
            <v>41492</v>
          </cell>
          <cell r="H5835">
            <v>9766.6990071762993</v>
          </cell>
          <cell r="I5835">
            <v>10343.219999999999</v>
          </cell>
        </row>
        <row r="5836">
          <cell r="C5836" t="str">
            <v>Physdam</v>
          </cell>
          <cell r="E5836">
            <v>40916</v>
          </cell>
          <cell r="F5836">
            <v>40934</v>
          </cell>
          <cell r="G5836">
            <v>41012</v>
          </cell>
          <cell r="H5836">
            <v>9599.6450694346004</v>
          </cell>
          <cell r="I5836">
            <v>9599.65</v>
          </cell>
        </row>
        <row r="5837">
          <cell r="C5837" t="str">
            <v>Physdam</v>
          </cell>
          <cell r="E5837">
            <v>40912</v>
          </cell>
          <cell r="F5837">
            <v>41001</v>
          </cell>
          <cell r="G5837">
            <v>41042</v>
          </cell>
          <cell r="H5837">
            <v>10937.4690231614</v>
          </cell>
          <cell r="I5837">
            <v>10937.47</v>
          </cell>
        </row>
        <row r="5838">
          <cell r="C5838" t="str">
            <v>Physdam</v>
          </cell>
          <cell r="E5838">
            <v>40935</v>
          </cell>
          <cell r="F5838">
            <v>40944</v>
          </cell>
          <cell r="G5838">
            <v>41253</v>
          </cell>
          <cell r="H5838">
            <v>10754.945446838101</v>
          </cell>
          <cell r="I5838">
            <v>10754.95</v>
          </cell>
        </row>
        <row r="5839">
          <cell r="C5839" t="str">
            <v>Physdam</v>
          </cell>
          <cell r="E5839">
            <v>40916</v>
          </cell>
          <cell r="F5839">
            <v>41287</v>
          </cell>
          <cell r="G5839">
            <v>41295</v>
          </cell>
          <cell r="H5839">
            <v>7025.6923658710502</v>
          </cell>
          <cell r="I5839">
            <v>7626.33</v>
          </cell>
        </row>
        <row r="5840">
          <cell r="C5840" t="str">
            <v>Physdam</v>
          </cell>
          <cell r="E5840">
            <v>40929</v>
          </cell>
          <cell r="F5840">
            <v>41017</v>
          </cell>
          <cell r="G5840">
            <v>41025</v>
          </cell>
          <cell r="H5840">
            <v>13441.5742237869</v>
          </cell>
          <cell r="I5840">
            <v>13441.57</v>
          </cell>
        </row>
        <row r="5841">
          <cell r="C5841" t="str">
            <v>Physdam</v>
          </cell>
          <cell r="E5841">
            <v>40918</v>
          </cell>
          <cell r="F5841">
            <v>41010</v>
          </cell>
          <cell r="G5841">
            <v>41034</v>
          </cell>
          <cell r="H5841">
            <v>13825.8611851851</v>
          </cell>
          <cell r="I5841">
            <v>13825.86</v>
          </cell>
        </row>
        <row r="5842">
          <cell r="C5842" t="str">
            <v>Physdam</v>
          </cell>
          <cell r="E5842">
            <v>40914</v>
          </cell>
          <cell r="F5842">
            <v>40983</v>
          </cell>
          <cell r="G5842">
            <v>40985</v>
          </cell>
          <cell r="H5842">
            <v>11557.10892364</v>
          </cell>
          <cell r="I5842">
            <v>0</v>
          </cell>
        </row>
        <row r="5843">
          <cell r="C5843" t="str">
            <v>Physdam</v>
          </cell>
          <cell r="E5843">
            <v>40916</v>
          </cell>
          <cell r="F5843">
            <v>40997</v>
          </cell>
          <cell r="G5843">
            <v>41012</v>
          </cell>
          <cell r="H5843">
            <v>12193.2280145326</v>
          </cell>
          <cell r="I5843">
            <v>12193.23</v>
          </cell>
        </row>
        <row r="5844">
          <cell r="C5844" t="str">
            <v>Physdam</v>
          </cell>
          <cell r="E5844">
            <v>40912</v>
          </cell>
          <cell r="F5844">
            <v>41055</v>
          </cell>
          <cell r="G5844">
            <v>41078</v>
          </cell>
          <cell r="H5844">
            <v>13032.9812703342</v>
          </cell>
          <cell r="I5844">
            <v>0</v>
          </cell>
        </row>
        <row r="5845">
          <cell r="C5845" t="str">
            <v>Physdam</v>
          </cell>
          <cell r="E5845">
            <v>40937</v>
          </cell>
          <cell r="F5845">
            <v>41404</v>
          </cell>
          <cell r="G5845">
            <v>41462</v>
          </cell>
          <cell r="H5845">
            <v>7213.0535999447357</v>
          </cell>
          <cell r="I5845">
            <v>9021.06</v>
          </cell>
        </row>
        <row r="5846">
          <cell r="C5846" t="str">
            <v>Physdam</v>
          </cell>
          <cell r="E5846">
            <v>40919</v>
          </cell>
          <cell r="F5846">
            <v>41101</v>
          </cell>
          <cell r="G5846">
            <v>41149</v>
          </cell>
          <cell r="H5846">
            <v>14545.686131959201</v>
          </cell>
          <cell r="I5846">
            <v>14545.69</v>
          </cell>
        </row>
        <row r="5847">
          <cell r="C5847" t="str">
            <v>Physdam</v>
          </cell>
          <cell r="E5847">
            <v>40934</v>
          </cell>
          <cell r="F5847">
            <v>40963</v>
          </cell>
          <cell r="G5847">
            <v>41087</v>
          </cell>
          <cell r="H5847">
            <v>7439.89066176286</v>
          </cell>
          <cell r="I5847">
            <v>7439.89</v>
          </cell>
        </row>
        <row r="5848">
          <cell r="C5848" t="str">
            <v>Physdam</v>
          </cell>
          <cell r="E5848">
            <v>40909</v>
          </cell>
          <cell r="F5848">
            <v>40937</v>
          </cell>
          <cell r="G5848">
            <v>40946</v>
          </cell>
          <cell r="H5848">
            <v>8405.3070347979792</v>
          </cell>
          <cell r="I5848">
            <v>8405.31</v>
          </cell>
        </row>
        <row r="5849">
          <cell r="C5849" t="str">
            <v>Physdam</v>
          </cell>
          <cell r="E5849">
            <v>40935</v>
          </cell>
          <cell r="F5849">
            <v>40986</v>
          </cell>
          <cell r="G5849">
            <v>41004</v>
          </cell>
          <cell r="H5849">
            <v>9920.4760510025699</v>
          </cell>
          <cell r="I5849">
            <v>0</v>
          </cell>
        </row>
        <row r="5850">
          <cell r="C5850" t="str">
            <v>Physdam</v>
          </cell>
          <cell r="E5850">
            <v>40936</v>
          </cell>
          <cell r="F5850">
            <v>41236</v>
          </cell>
          <cell r="G5850">
            <v>41305</v>
          </cell>
          <cell r="H5850">
            <v>8484.4944504435261</v>
          </cell>
          <cell r="I5850">
            <v>8728.73</v>
          </cell>
        </row>
        <row r="5851">
          <cell r="C5851" t="str">
            <v>Physdam</v>
          </cell>
          <cell r="E5851">
            <v>40926</v>
          </cell>
          <cell r="F5851">
            <v>41053</v>
          </cell>
          <cell r="G5851">
            <v>41117</v>
          </cell>
          <cell r="H5851">
            <v>8361.2155314468691</v>
          </cell>
          <cell r="I5851">
            <v>8361.2199999999993</v>
          </cell>
        </row>
        <row r="5852">
          <cell r="C5852" t="str">
            <v>Physdam</v>
          </cell>
          <cell r="E5852">
            <v>40919</v>
          </cell>
          <cell r="F5852">
            <v>40987</v>
          </cell>
          <cell r="G5852">
            <v>41068</v>
          </cell>
          <cell r="H5852">
            <v>8875.4836386623592</v>
          </cell>
          <cell r="I5852">
            <v>8875.48</v>
          </cell>
        </row>
        <row r="5853">
          <cell r="C5853" t="str">
            <v>Physdam</v>
          </cell>
          <cell r="E5853">
            <v>40917</v>
          </cell>
          <cell r="F5853">
            <v>41218</v>
          </cell>
          <cell r="G5853">
            <v>41254</v>
          </cell>
          <cell r="H5853">
            <v>13102.333989017699</v>
          </cell>
          <cell r="I5853">
            <v>13102.33</v>
          </cell>
        </row>
        <row r="5854">
          <cell r="C5854" t="str">
            <v>Physdam</v>
          </cell>
          <cell r="E5854">
            <v>40913</v>
          </cell>
          <cell r="F5854">
            <v>40920</v>
          </cell>
          <cell r="G5854">
            <v>40949</v>
          </cell>
          <cell r="H5854">
            <v>9171.8358014406003</v>
          </cell>
          <cell r="I5854">
            <v>9171.84</v>
          </cell>
        </row>
        <row r="5855">
          <cell r="C5855" t="str">
            <v>Physdam</v>
          </cell>
          <cell r="E5855">
            <v>40961</v>
          </cell>
          <cell r="F5855">
            <v>40984</v>
          </cell>
          <cell r="G5855">
            <v>41021</v>
          </cell>
          <cell r="H5855">
            <v>8173.2262276503498</v>
          </cell>
          <cell r="I5855">
            <v>8173.23</v>
          </cell>
        </row>
        <row r="5856">
          <cell r="C5856" t="str">
            <v>Physdam</v>
          </cell>
          <cell r="E5856">
            <v>40942</v>
          </cell>
          <cell r="F5856">
            <v>41071</v>
          </cell>
          <cell r="G5856">
            <v>41100</v>
          </cell>
          <cell r="H5856">
            <v>9768.6532506305703</v>
          </cell>
          <cell r="I5856">
            <v>9768.65</v>
          </cell>
        </row>
        <row r="5857">
          <cell r="C5857" t="str">
            <v>Physdam</v>
          </cell>
          <cell r="E5857">
            <v>40960</v>
          </cell>
          <cell r="F5857">
            <v>41082</v>
          </cell>
          <cell r="G5857">
            <v>41112</v>
          </cell>
          <cell r="H5857">
            <v>11823.1691220923</v>
          </cell>
          <cell r="I5857">
            <v>11823.17</v>
          </cell>
        </row>
        <row r="5858">
          <cell r="C5858" t="str">
            <v>Physdam</v>
          </cell>
          <cell r="E5858">
            <v>40965</v>
          </cell>
          <cell r="F5858">
            <v>41047</v>
          </cell>
          <cell r="G5858">
            <v>41073</v>
          </cell>
          <cell r="H5858">
            <v>10734.899404101599</v>
          </cell>
          <cell r="I5858">
            <v>10734.9</v>
          </cell>
        </row>
        <row r="5859">
          <cell r="C5859" t="str">
            <v>Physdam</v>
          </cell>
          <cell r="E5859">
            <v>40950</v>
          </cell>
          <cell r="F5859">
            <v>40964</v>
          </cell>
          <cell r="G5859">
            <v>41048</v>
          </cell>
          <cell r="H5859">
            <v>15202.5416912685</v>
          </cell>
          <cell r="I5859">
            <v>15202.54</v>
          </cell>
        </row>
        <row r="5860">
          <cell r="C5860" t="str">
            <v>Physdam</v>
          </cell>
          <cell r="E5860">
            <v>40963</v>
          </cell>
          <cell r="F5860">
            <v>41276</v>
          </cell>
          <cell r="G5860">
            <v>41302</v>
          </cell>
          <cell r="H5860">
            <v>9098.7304602645308</v>
          </cell>
          <cell r="I5860">
            <v>0</v>
          </cell>
        </row>
        <row r="5861">
          <cell r="C5861" t="str">
            <v>Physdam</v>
          </cell>
          <cell r="E5861">
            <v>40964</v>
          </cell>
          <cell r="F5861">
            <v>40969</v>
          </cell>
          <cell r="G5861">
            <v>41018</v>
          </cell>
          <cell r="H5861">
            <v>9672.6388370692093</v>
          </cell>
          <cell r="I5861">
            <v>9672.64</v>
          </cell>
        </row>
        <row r="5862">
          <cell r="C5862" t="str">
            <v>Physdam</v>
          </cell>
          <cell r="E5862">
            <v>40954</v>
          </cell>
          <cell r="F5862">
            <v>40963</v>
          </cell>
          <cell r="G5862">
            <v>40977</v>
          </cell>
          <cell r="H5862">
            <v>12956.3666003628</v>
          </cell>
          <cell r="I5862">
            <v>12956.37</v>
          </cell>
        </row>
        <row r="5863">
          <cell r="C5863" t="str">
            <v>Physdam</v>
          </cell>
          <cell r="E5863">
            <v>40945</v>
          </cell>
          <cell r="F5863">
            <v>41385</v>
          </cell>
          <cell r="G5863">
            <v>41713</v>
          </cell>
          <cell r="H5863">
            <v>7398.3803241334917</v>
          </cell>
          <cell r="I5863">
            <v>7832.38</v>
          </cell>
        </row>
        <row r="5864">
          <cell r="C5864" t="str">
            <v>Physdam</v>
          </cell>
          <cell r="E5864">
            <v>40954</v>
          </cell>
          <cell r="F5864">
            <v>41022</v>
          </cell>
          <cell r="G5864">
            <v>41160</v>
          </cell>
          <cell r="H5864">
            <v>11063.4888929176</v>
          </cell>
          <cell r="I5864">
            <v>11063.49</v>
          </cell>
        </row>
        <row r="5865">
          <cell r="C5865" t="str">
            <v>Physdam</v>
          </cell>
          <cell r="E5865">
            <v>40948</v>
          </cell>
          <cell r="F5865">
            <v>40957</v>
          </cell>
          <cell r="G5865">
            <v>41303</v>
          </cell>
          <cell r="H5865">
            <v>9664.7099866977642</v>
          </cell>
          <cell r="I5865">
            <v>9834.2000000000007</v>
          </cell>
        </row>
        <row r="5866">
          <cell r="C5866" t="str">
            <v>Physdam</v>
          </cell>
          <cell r="E5866">
            <v>40942</v>
          </cell>
          <cell r="F5866">
            <v>41066</v>
          </cell>
          <cell r="G5866">
            <v>41137</v>
          </cell>
          <cell r="H5866">
            <v>10897.670591387099</v>
          </cell>
          <cell r="I5866">
            <v>10897.67</v>
          </cell>
        </row>
        <row r="5867">
          <cell r="C5867" t="str">
            <v>Physdam</v>
          </cell>
          <cell r="E5867">
            <v>40967</v>
          </cell>
          <cell r="F5867">
            <v>41262</v>
          </cell>
          <cell r="G5867">
            <v>41334</v>
          </cell>
          <cell r="H5867">
            <v>13410.992720489361</v>
          </cell>
          <cell r="I5867">
            <v>13283.4</v>
          </cell>
        </row>
        <row r="5868">
          <cell r="C5868" t="str">
            <v>Physdam</v>
          </cell>
          <cell r="E5868">
            <v>40952</v>
          </cell>
          <cell r="F5868">
            <v>41108</v>
          </cell>
          <cell r="G5868">
            <v>41125</v>
          </cell>
          <cell r="H5868">
            <v>9352.39131429999</v>
          </cell>
          <cell r="I5868">
            <v>9352.39</v>
          </cell>
        </row>
        <row r="5869">
          <cell r="C5869" t="str">
            <v>Physdam</v>
          </cell>
          <cell r="E5869">
            <v>40946</v>
          </cell>
          <cell r="F5869">
            <v>41171</v>
          </cell>
          <cell r="G5869">
            <v>41219</v>
          </cell>
          <cell r="H5869">
            <v>12289.087078106901</v>
          </cell>
          <cell r="I5869">
            <v>0</v>
          </cell>
        </row>
        <row r="5870">
          <cell r="C5870" t="str">
            <v>Physdam</v>
          </cell>
          <cell r="E5870">
            <v>40940</v>
          </cell>
          <cell r="F5870">
            <v>41113</v>
          </cell>
          <cell r="G5870">
            <v>41177</v>
          </cell>
          <cell r="H5870">
            <v>10554.1309996252</v>
          </cell>
          <cell r="I5870">
            <v>10554.13</v>
          </cell>
        </row>
        <row r="5871">
          <cell r="C5871" t="str">
            <v>Physdam</v>
          </cell>
          <cell r="E5871">
            <v>40961</v>
          </cell>
          <cell r="F5871">
            <v>41358</v>
          </cell>
          <cell r="G5871">
            <v>41444</v>
          </cell>
          <cell r="H5871">
            <v>11590.724906935116</v>
          </cell>
          <cell r="I5871">
            <v>13798.56</v>
          </cell>
        </row>
        <row r="5872">
          <cell r="C5872" t="str">
            <v>Physdam</v>
          </cell>
          <cell r="E5872">
            <v>40947</v>
          </cell>
          <cell r="F5872">
            <v>41106</v>
          </cell>
          <cell r="G5872">
            <v>41214</v>
          </cell>
          <cell r="H5872">
            <v>9911.2313630016706</v>
          </cell>
          <cell r="I5872">
            <v>0</v>
          </cell>
        </row>
        <row r="5873">
          <cell r="C5873" t="str">
            <v>Physdam</v>
          </cell>
          <cell r="E5873">
            <v>40949</v>
          </cell>
          <cell r="F5873">
            <v>41090</v>
          </cell>
          <cell r="G5873">
            <v>41100</v>
          </cell>
          <cell r="H5873">
            <v>9951.0322536062195</v>
          </cell>
          <cell r="I5873">
            <v>9951.0300000000007</v>
          </cell>
        </row>
        <row r="5874">
          <cell r="C5874" t="str">
            <v>Physdam</v>
          </cell>
          <cell r="E5874">
            <v>40949</v>
          </cell>
          <cell r="F5874">
            <v>40954</v>
          </cell>
          <cell r="G5874">
            <v>41075</v>
          </cell>
          <cell r="H5874">
            <v>10735.109397497299</v>
          </cell>
          <cell r="I5874">
            <v>10735.11</v>
          </cell>
        </row>
        <row r="5875">
          <cell r="C5875" t="str">
            <v>Physdam</v>
          </cell>
          <cell r="E5875">
            <v>40946</v>
          </cell>
          <cell r="F5875">
            <v>41044</v>
          </cell>
          <cell r="G5875">
            <v>41073</v>
          </cell>
          <cell r="H5875">
            <v>10604.1023337429</v>
          </cell>
          <cell r="I5875">
            <v>10604.1</v>
          </cell>
        </row>
        <row r="5876">
          <cell r="C5876" t="str">
            <v>Physdam</v>
          </cell>
          <cell r="E5876">
            <v>40962</v>
          </cell>
          <cell r="F5876">
            <v>41382</v>
          </cell>
          <cell r="G5876">
            <v>41408</v>
          </cell>
          <cell r="H5876">
            <v>13326.33928851265</v>
          </cell>
          <cell r="I5876">
            <v>13709.06</v>
          </cell>
        </row>
        <row r="5877">
          <cell r="C5877" t="str">
            <v>Physdam</v>
          </cell>
          <cell r="E5877">
            <v>40946</v>
          </cell>
          <cell r="F5877">
            <v>41045</v>
          </cell>
          <cell r="G5877">
            <v>41091</v>
          </cell>
          <cell r="H5877">
            <v>8916.3173314687592</v>
          </cell>
          <cell r="I5877">
            <v>8916.32</v>
          </cell>
        </row>
        <row r="5878">
          <cell r="C5878" t="str">
            <v>Physdam</v>
          </cell>
          <cell r="E5878">
            <v>40955</v>
          </cell>
          <cell r="F5878">
            <v>41027</v>
          </cell>
          <cell r="G5878">
            <v>41027</v>
          </cell>
          <cell r="H5878">
            <v>11635.2779983447</v>
          </cell>
          <cell r="I5878">
            <v>11635.28</v>
          </cell>
        </row>
        <row r="5879">
          <cell r="C5879" t="str">
            <v>Physdam</v>
          </cell>
          <cell r="E5879">
            <v>40942</v>
          </cell>
          <cell r="F5879">
            <v>41080</v>
          </cell>
          <cell r="G5879">
            <v>41090</v>
          </cell>
          <cell r="H5879">
            <v>12232.710231655599</v>
          </cell>
          <cell r="I5879">
            <v>12232.71</v>
          </cell>
        </row>
        <row r="5880">
          <cell r="C5880" t="str">
            <v>Physdam</v>
          </cell>
          <cell r="E5880">
            <v>40953</v>
          </cell>
          <cell r="F5880">
            <v>41065</v>
          </cell>
          <cell r="G5880">
            <v>41072</v>
          </cell>
          <cell r="H5880">
            <v>10464.605925179299</v>
          </cell>
          <cell r="I5880">
            <v>10464.61</v>
          </cell>
        </row>
        <row r="5881">
          <cell r="C5881" t="str">
            <v>Physdam</v>
          </cell>
          <cell r="E5881">
            <v>40965</v>
          </cell>
          <cell r="F5881">
            <v>41108</v>
          </cell>
          <cell r="G5881">
            <v>41146</v>
          </cell>
          <cell r="H5881">
            <v>11579.172589973499</v>
          </cell>
          <cell r="I5881">
            <v>11579.17</v>
          </cell>
        </row>
        <row r="5882">
          <cell r="C5882" t="str">
            <v>Physdam</v>
          </cell>
          <cell r="E5882">
            <v>40959</v>
          </cell>
          <cell r="F5882">
            <v>41267</v>
          </cell>
          <cell r="G5882">
            <v>41284</v>
          </cell>
          <cell r="H5882">
            <v>11031.726181248032</v>
          </cell>
          <cell r="I5882">
            <v>0</v>
          </cell>
        </row>
        <row r="5883">
          <cell r="C5883" t="str">
            <v>Physdam</v>
          </cell>
          <cell r="E5883">
            <v>40944</v>
          </cell>
          <cell r="F5883">
            <v>40972</v>
          </cell>
          <cell r="G5883">
            <v>41054</v>
          </cell>
          <cell r="H5883">
            <v>9714.5875860964607</v>
          </cell>
          <cell r="I5883">
            <v>9714.59</v>
          </cell>
        </row>
        <row r="5884">
          <cell r="C5884" t="str">
            <v>Physdam</v>
          </cell>
          <cell r="E5884">
            <v>40947</v>
          </cell>
          <cell r="F5884">
            <v>41014</v>
          </cell>
          <cell r="G5884">
            <v>41115</v>
          </cell>
          <cell r="H5884">
            <v>8602.4435330175802</v>
          </cell>
          <cell r="I5884">
            <v>8602.44</v>
          </cell>
        </row>
        <row r="5885">
          <cell r="C5885" t="str">
            <v>Physdam</v>
          </cell>
          <cell r="E5885">
            <v>40961</v>
          </cell>
          <cell r="F5885">
            <v>41328</v>
          </cell>
          <cell r="G5885">
            <v>41369</v>
          </cell>
          <cell r="H5885">
            <v>6308.1157257396726</v>
          </cell>
          <cell r="I5885">
            <v>6719.2</v>
          </cell>
        </row>
        <row r="5886">
          <cell r="C5886" t="str">
            <v>Physdam</v>
          </cell>
          <cell r="E5886">
            <v>40958</v>
          </cell>
          <cell r="F5886">
            <v>41046</v>
          </cell>
          <cell r="G5886">
            <v>41076</v>
          </cell>
          <cell r="H5886">
            <v>5600.3938691494104</v>
          </cell>
          <cell r="I5886">
            <v>5600.39</v>
          </cell>
        </row>
        <row r="5887">
          <cell r="C5887" t="str">
            <v>Physdam</v>
          </cell>
          <cell r="E5887">
            <v>40965</v>
          </cell>
          <cell r="F5887">
            <v>41019</v>
          </cell>
          <cell r="G5887">
            <v>41089</v>
          </cell>
          <cell r="H5887">
            <v>10122.8682878527</v>
          </cell>
          <cell r="I5887">
            <v>10122.870000000001</v>
          </cell>
        </row>
        <row r="5888">
          <cell r="C5888" t="str">
            <v>Physdam</v>
          </cell>
          <cell r="E5888">
            <v>40947</v>
          </cell>
          <cell r="F5888">
            <v>41002</v>
          </cell>
          <cell r="G5888">
            <v>41059</v>
          </cell>
          <cell r="H5888">
            <v>10112.3712124674</v>
          </cell>
          <cell r="I5888">
            <v>10112.370000000001</v>
          </cell>
        </row>
        <row r="5889">
          <cell r="C5889" t="str">
            <v>Physdam</v>
          </cell>
          <cell r="E5889">
            <v>40962</v>
          </cell>
          <cell r="F5889">
            <v>40986</v>
          </cell>
          <cell r="G5889">
            <v>40992</v>
          </cell>
          <cell r="H5889">
            <v>9759.0767399977303</v>
          </cell>
          <cell r="I5889">
            <v>9759.08</v>
          </cell>
        </row>
        <row r="5890">
          <cell r="C5890" t="str">
            <v>Physdam</v>
          </cell>
          <cell r="E5890">
            <v>40967</v>
          </cell>
          <cell r="F5890">
            <v>41091</v>
          </cell>
          <cell r="G5890">
            <v>41135</v>
          </cell>
          <cell r="H5890">
            <v>12607.529751558301</v>
          </cell>
          <cell r="I5890">
            <v>12607.53</v>
          </cell>
        </row>
        <row r="5891">
          <cell r="C5891" t="str">
            <v>Physdam</v>
          </cell>
          <cell r="E5891">
            <v>40959</v>
          </cell>
          <cell r="F5891">
            <v>41157</v>
          </cell>
          <cell r="G5891">
            <v>41173</v>
          </cell>
          <cell r="H5891">
            <v>9421.0170753235107</v>
          </cell>
          <cell r="I5891">
            <v>9421.02</v>
          </cell>
        </row>
        <row r="5892">
          <cell r="C5892" t="str">
            <v>Physdam</v>
          </cell>
          <cell r="E5892">
            <v>40966</v>
          </cell>
          <cell r="F5892">
            <v>41267</v>
          </cell>
          <cell r="G5892">
            <v>41386</v>
          </cell>
          <cell r="H5892">
            <v>10083.429168214117</v>
          </cell>
          <cell r="I5892">
            <v>10271.24</v>
          </cell>
        </row>
        <row r="5893">
          <cell r="C5893" t="str">
            <v>Physdam</v>
          </cell>
          <cell r="E5893">
            <v>40947</v>
          </cell>
          <cell r="F5893">
            <v>41172</v>
          </cell>
          <cell r="G5893">
            <v>41260</v>
          </cell>
          <cell r="H5893">
            <v>12552.2929511078</v>
          </cell>
          <cell r="I5893">
            <v>0</v>
          </cell>
        </row>
        <row r="5894">
          <cell r="C5894" t="str">
            <v>Physdam</v>
          </cell>
          <cell r="E5894">
            <v>40966</v>
          </cell>
          <cell r="F5894">
            <v>41142</v>
          </cell>
          <cell r="G5894">
            <v>41163</v>
          </cell>
          <cell r="H5894">
            <v>10208.674421269799</v>
          </cell>
          <cell r="I5894">
            <v>10208.67</v>
          </cell>
        </row>
        <row r="5895">
          <cell r="C5895" t="str">
            <v>Physdam</v>
          </cell>
          <cell r="E5895">
            <v>40958</v>
          </cell>
          <cell r="F5895">
            <v>41096</v>
          </cell>
          <cell r="G5895">
            <v>41310</v>
          </cell>
          <cell r="H5895">
            <v>6841.7176013794669</v>
          </cell>
          <cell r="I5895">
            <v>7543.02</v>
          </cell>
        </row>
        <row r="5896">
          <cell r="C5896" t="str">
            <v>Physdam</v>
          </cell>
          <cell r="E5896">
            <v>40941</v>
          </cell>
          <cell r="F5896">
            <v>41108</v>
          </cell>
          <cell r="G5896">
            <v>41158</v>
          </cell>
          <cell r="H5896">
            <v>7596.1510986615203</v>
          </cell>
          <cell r="I5896">
            <v>7596.15</v>
          </cell>
        </row>
        <row r="5897">
          <cell r="C5897" t="str">
            <v>Physdam</v>
          </cell>
          <cell r="E5897">
            <v>40951</v>
          </cell>
          <cell r="F5897">
            <v>41030</v>
          </cell>
          <cell r="G5897">
            <v>41173</v>
          </cell>
          <cell r="H5897">
            <v>9914.0432770595598</v>
          </cell>
          <cell r="I5897">
            <v>9914.0400000000009</v>
          </cell>
        </row>
        <row r="5898">
          <cell r="C5898" t="str">
            <v>Physdam</v>
          </cell>
          <cell r="E5898">
            <v>40946</v>
          </cell>
          <cell r="F5898">
            <v>40982</v>
          </cell>
          <cell r="G5898">
            <v>40989</v>
          </cell>
          <cell r="H5898">
            <v>11999.3058526527</v>
          </cell>
          <cell r="I5898">
            <v>11999.31</v>
          </cell>
        </row>
        <row r="5899">
          <cell r="C5899" t="str">
            <v>Physdam</v>
          </cell>
          <cell r="E5899">
            <v>40940</v>
          </cell>
          <cell r="F5899">
            <v>41156</v>
          </cell>
          <cell r="G5899">
            <v>41302</v>
          </cell>
          <cell r="H5899">
            <v>12321.774371319207</v>
          </cell>
          <cell r="I5899">
            <v>0</v>
          </cell>
        </row>
        <row r="5900">
          <cell r="C5900" t="str">
            <v>Physdam</v>
          </cell>
          <cell r="E5900">
            <v>40942</v>
          </cell>
          <cell r="F5900">
            <v>40943</v>
          </cell>
          <cell r="G5900">
            <v>40973</v>
          </cell>
          <cell r="H5900">
            <v>9437.9304033752796</v>
          </cell>
          <cell r="I5900">
            <v>9437.93</v>
          </cell>
        </row>
        <row r="5901">
          <cell r="C5901" t="str">
            <v>Physdam</v>
          </cell>
          <cell r="E5901">
            <v>40949</v>
          </cell>
          <cell r="F5901">
            <v>41106</v>
          </cell>
          <cell r="G5901">
            <v>41131</v>
          </cell>
          <cell r="H5901">
            <v>12723.3574395946</v>
          </cell>
          <cell r="I5901">
            <v>0</v>
          </cell>
        </row>
        <row r="5902">
          <cell r="C5902" t="str">
            <v>Physdam</v>
          </cell>
          <cell r="E5902">
            <v>40946</v>
          </cell>
          <cell r="F5902">
            <v>40990</v>
          </cell>
          <cell r="G5902">
            <v>40994</v>
          </cell>
          <cell r="H5902">
            <v>9097.0179721709901</v>
          </cell>
          <cell r="I5902">
            <v>9097.02</v>
          </cell>
        </row>
        <row r="5903">
          <cell r="C5903" t="str">
            <v>Physdam</v>
          </cell>
          <cell r="E5903">
            <v>40948</v>
          </cell>
          <cell r="F5903">
            <v>41015</v>
          </cell>
          <cell r="G5903">
            <v>41034</v>
          </cell>
          <cell r="H5903">
            <v>8935.4254109994508</v>
          </cell>
          <cell r="I5903">
            <v>8935.43</v>
          </cell>
        </row>
        <row r="5904">
          <cell r="C5904" t="str">
            <v>Physdam</v>
          </cell>
          <cell r="E5904">
            <v>40960</v>
          </cell>
          <cell r="F5904">
            <v>41111</v>
          </cell>
          <cell r="G5904">
            <v>41188</v>
          </cell>
          <cell r="H5904">
            <v>8436.7286611498403</v>
          </cell>
          <cell r="I5904">
            <v>8436.73</v>
          </cell>
        </row>
        <row r="5905">
          <cell r="C5905" t="str">
            <v>Physdam</v>
          </cell>
          <cell r="E5905">
            <v>40943</v>
          </cell>
          <cell r="F5905">
            <v>40963</v>
          </cell>
          <cell r="G5905">
            <v>40983</v>
          </cell>
          <cell r="H5905">
            <v>8049.6117818088396</v>
          </cell>
          <cell r="I5905">
            <v>8049.61</v>
          </cell>
        </row>
        <row r="5906">
          <cell r="C5906" t="str">
            <v>Physdam</v>
          </cell>
          <cell r="E5906">
            <v>40955</v>
          </cell>
          <cell r="F5906">
            <v>41155</v>
          </cell>
          <cell r="G5906">
            <v>41155</v>
          </cell>
          <cell r="H5906">
            <v>7397.43384795988</v>
          </cell>
          <cell r="I5906">
            <v>7397.43</v>
          </cell>
        </row>
        <row r="5907">
          <cell r="C5907" t="str">
            <v>Physdam</v>
          </cell>
          <cell r="E5907">
            <v>40960</v>
          </cell>
          <cell r="F5907">
            <v>40999</v>
          </cell>
          <cell r="G5907">
            <v>41060</v>
          </cell>
          <cell r="H5907">
            <v>14945.7588297482</v>
          </cell>
          <cell r="I5907">
            <v>14945.76</v>
          </cell>
        </row>
        <row r="5908">
          <cell r="C5908" t="str">
            <v>Physdam</v>
          </cell>
          <cell r="E5908">
            <v>40961</v>
          </cell>
          <cell r="F5908">
            <v>41091</v>
          </cell>
          <cell r="G5908">
            <v>41108</v>
          </cell>
          <cell r="H5908">
            <v>9627.8595122312599</v>
          </cell>
          <cell r="I5908">
            <v>0</v>
          </cell>
        </row>
        <row r="5909">
          <cell r="C5909" t="str">
            <v>Physdam</v>
          </cell>
          <cell r="E5909">
            <v>40960</v>
          </cell>
          <cell r="F5909">
            <v>41127</v>
          </cell>
          <cell r="G5909">
            <v>41190</v>
          </cell>
          <cell r="H5909">
            <v>11147.653887996799</v>
          </cell>
          <cell r="I5909">
            <v>11147.65</v>
          </cell>
        </row>
        <row r="5910">
          <cell r="C5910" t="str">
            <v>Physdam</v>
          </cell>
          <cell r="E5910">
            <v>40961</v>
          </cell>
          <cell r="F5910">
            <v>41062</v>
          </cell>
          <cell r="G5910">
            <v>41305</v>
          </cell>
          <cell r="H5910">
            <v>8642.5157397717358</v>
          </cell>
          <cell r="I5910">
            <v>8960.8700000000008</v>
          </cell>
        </row>
        <row r="5911">
          <cell r="C5911" t="str">
            <v>Physdam</v>
          </cell>
          <cell r="E5911">
            <v>40942</v>
          </cell>
          <cell r="F5911">
            <v>40943</v>
          </cell>
          <cell r="G5911">
            <v>41052</v>
          </cell>
          <cell r="H5911">
            <v>6520.6336245473203</v>
          </cell>
          <cell r="I5911">
            <v>6520.63</v>
          </cell>
        </row>
        <row r="5912">
          <cell r="C5912" t="str">
            <v>Physdam</v>
          </cell>
          <cell r="E5912">
            <v>40948</v>
          </cell>
          <cell r="F5912">
            <v>41357</v>
          </cell>
          <cell r="G5912">
            <v>41370</v>
          </cell>
          <cell r="H5912">
            <v>8816.948667320863</v>
          </cell>
          <cell r="I5912">
            <v>9347.7099999999991</v>
          </cell>
        </row>
        <row r="5913">
          <cell r="C5913" t="str">
            <v>Physdam</v>
          </cell>
          <cell r="E5913">
            <v>40945</v>
          </cell>
          <cell r="F5913">
            <v>40953</v>
          </cell>
          <cell r="G5913">
            <v>40972</v>
          </cell>
          <cell r="H5913">
            <v>12206.120428108001</v>
          </cell>
          <cell r="I5913">
            <v>0</v>
          </cell>
        </row>
        <row r="5914">
          <cell r="C5914" t="str">
            <v>Physdam</v>
          </cell>
          <cell r="E5914">
            <v>40964</v>
          </cell>
          <cell r="F5914">
            <v>40966</v>
          </cell>
          <cell r="G5914">
            <v>41010</v>
          </cell>
          <cell r="H5914">
            <v>11427.0276005837</v>
          </cell>
          <cell r="I5914">
            <v>11427.03</v>
          </cell>
        </row>
        <row r="5915">
          <cell r="C5915" t="str">
            <v>Physdam</v>
          </cell>
          <cell r="E5915">
            <v>40965</v>
          </cell>
          <cell r="F5915">
            <v>41116</v>
          </cell>
          <cell r="G5915">
            <v>41151</v>
          </cell>
          <cell r="H5915">
            <v>9718.4485286720592</v>
          </cell>
          <cell r="I5915">
            <v>9718.4500000000007</v>
          </cell>
        </row>
        <row r="5916">
          <cell r="C5916" t="str">
            <v>Physdam</v>
          </cell>
          <cell r="E5916">
            <v>40955</v>
          </cell>
          <cell r="F5916">
            <v>41030</v>
          </cell>
          <cell r="G5916">
            <v>41250</v>
          </cell>
          <cell r="H5916">
            <v>9921.92194919959</v>
          </cell>
          <cell r="I5916">
            <v>9921.92</v>
          </cell>
        </row>
        <row r="5917">
          <cell r="C5917" t="str">
            <v>Physdam</v>
          </cell>
          <cell r="E5917">
            <v>40965</v>
          </cell>
          <cell r="F5917">
            <v>41202</v>
          </cell>
          <cell r="G5917">
            <v>41209</v>
          </cell>
          <cell r="H5917">
            <v>12980.2178585771</v>
          </cell>
          <cell r="I5917">
            <v>12980.22</v>
          </cell>
        </row>
        <row r="5918">
          <cell r="C5918" t="str">
            <v>Physdam</v>
          </cell>
          <cell r="E5918">
            <v>40945</v>
          </cell>
          <cell r="F5918">
            <v>41064</v>
          </cell>
          <cell r="G5918">
            <v>41080</v>
          </cell>
          <cell r="H5918">
            <v>11245.2080087594</v>
          </cell>
          <cell r="I5918">
            <v>11245.21</v>
          </cell>
        </row>
        <row r="5919">
          <cell r="C5919" t="str">
            <v>Physdam</v>
          </cell>
          <cell r="E5919">
            <v>40957</v>
          </cell>
          <cell r="F5919">
            <v>40973</v>
          </cell>
          <cell r="G5919">
            <v>41130</v>
          </cell>
          <cell r="H5919">
            <v>10769.1915342227</v>
          </cell>
          <cell r="I5919">
            <v>10769.19</v>
          </cell>
        </row>
        <row r="5920">
          <cell r="C5920" t="str">
            <v>Physdam</v>
          </cell>
          <cell r="E5920">
            <v>40954</v>
          </cell>
          <cell r="F5920">
            <v>41216</v>
          </cell>
          <cell r="G5920">
            <v>41351</v>
          </cell>
          <cell r="H5920">
            <v>10813.317492024771</v>
          </cell>
          <cell r="I5920">
            <v>11226.66</v>
          </cell>
        </row>
        <row r="5921">
          <cell r="C5921" t="str">
            <v>Physdam</v>
          </cell>
          <cell r="E5921">
            <v>40971</v>
          </cell>
          <cell r="F5921">
            <v>41029</v>
          </cell>
          <cell r="G5921">
            <v>41144</v>
          </cell>
          <cell r="H5921">
            <v>14434.0166340409</v>
          </cell>
          <cell r="I5921">
            <v>14434.02</v>
          </cell>
        </row>
        <row r="5922">
          <cell r="C5922" t="str">
            <v>Physdam</v>
          </cell>
          <cell r="E5922">
            <v>40980</v>
          </cell>
          <cell r="F5922">
            <v>40986</v>
          </cell>
          <cell r="G5922">
            <v>41292</v>
          </cell>
          <cell r="H5922">
            <v>11751.7931073415</v>
          </cell>
          <cell r="I5922">
            <v>12206.37</v>
          </cell>
        </row>
        <row r="5923">
          <cell r="C5923" t="str">
            <v>Physdam</v>
          </cell>
          <cell r="E5923">
            <v>40978</v>
          </cell>
          <cell r="F5923">
            <v>40993</v>
          </cell>
          <cell r="G5923">
            <v>41181</v>
          </cell>
          <cell r="H5923">
            <v>9671.1195965059105</v>
          </cell>
          <cell r="I5923">
            <v>9671.1200000000008</v>
          </cell>
        </row>
        <row r="5924">
          <cell r="C5924" t="str">
            <v>Physdam</v>
          </cell>
          <cell r="E5924">
            <v>40972</v>
          </cell>
          <cell r="F5924">
            <v>41100</v>
          </cell>
          <cell r="G5924">
            <v>41347</v>
          </cell>
          <cell r="H5924">
            <v>11011.414409240424</v>
          </cell>
          <cell r="I5924">
            <v>12171.46</v>
          </cell>
        </row>
        <row r="5925">
          <cell r="C5925" t="str">
            <v>Physdam</v>
          </cell>
          <cell r="E5925">
            <v>40978</v>
          </cell>
          <cell r="F5925">
            <v>41488</v>
          </cell>
          <cell r="G5925">
            <v>41733</v>
          </cell>
          <cell r="H5925">
            <v>9932.8472611230736</v>
          </cell>
          <cell r="I5925">
            <v>10512.63</v>
          </cell>
        </row>
        <row r="5926">
          <cell r="C5926" t="str">
            <v>Physdam</v>
          </cell>
          <cell r="E5926">
            <v>40993</v>
          </cell>
          <cell r="F5926">
            <v>41204</v>
          </cell>
          <cell r="G5926">
            <v>41215</v>
          </cell>
          <cell r="H5926">
            <v>11713.5962424109</v>
          </cell>
          <cell r="I5926">
            <v>11713.6</v>
          </cell>
        </row>
        <row r="5927">
          <cell r="C5927" t="str">
            <v>Physdam</v>
          </cell>
          <cell r="E5927">
            <v>40990</v>
          </cell>
          <cell r="F5927">
            <v>41098</v>
          </cell>
          <cell r="G5927">
            <v>41218</v>
          </cell>
          <cell r="H5927">
            <v>10586.960844543601</v>
          </cell>
          <cell r="I5927">
            <v>10586.96</v>
          </cell>
        </row>
        <row r="5928">
          <cell r="C5928" t="str">
            <v>Physdam</v>
          </cell>
          <cell r="E5928">
            <v>40981</v>
          </cell>
          <cell r="F5928">
            <v>41028</v>
          </cell>
          <cell r="G5928">
            <v>41056</v>
          </cell>
          <cell r="H5928">
            <v>10740.831478763501</v>
          </cell>
          <cell r="I5928">
            <v>10740.83</v>
          </cell>
        </row>
        <row r="5929">
          <cell r="C5929" t="str">
            <v>Physdam</v>
          </cell>
          <cell r="E5929">
            <v>40987</v>
          </cell>
          <cell r="F5929">
            <v>41105</v>
          </cell>
          <cell r="G5929">
            <v>41202</v>
          </cell>
          <cell r="H5929">
            <v>12743.1350277977</v>
          </cell>
          <cell r="I5929">
            <v>12743.14</v>
          </cell>
        </row>
        <row r="5930">
          <cell r="C5930" t="str">
            <v>Physdam</v>
          </cell>
          <cell r="E5930">
            <v>40990</v>
          </cell>
          <cell r="F5930">
            <v>41263</v>
          </cell>
          <cell r="G5930">
            <v>41589</v>
          </cell>
          <cell r="H5930">
            <v>11366.488442970964</v>
          </cell>
          <cell r="I5930">
            <v>0</v>
          </cell>
        </row>
        <row r="5931">
          <cell r="C5931" t="str">
            <v>Physdam</v>
          </cell>
          <cell r="E5931">
            <v>40987</v>
          </cell>
          <cell r="F5931">
            <v>41042</v>
          </cell>
          <cell r="G5931">
            <v>41057</v>
          </cell>
          <cell r="H5931">
            <v>13719.8213449797</v>
          </cell>
          <cell r="I5931">
            <v>13719.82</v>
          </cell>
        </row>
        <row r="5932">
          <cell r="C5932" t="str">
            <v>Physdam</v>
          </cell>
          <cell r="E5932">
            <v>40981</v>
          </cell>
          <cell r="F5932">
            <v>40984</v>
          </cell>
          <cell r="G5932">
            <v>41017</v>
          </cell>
          <cell r="H5932">
            <v>6539.8054386863096</v>
          </cell>
          <cell r="I5932">
            <v>6539.81</v>
          </cell>
        </row>
        <row r="5933">
          <cell r="C5933" t="str">
            <v>Physdam</v>
          </cell>
          <cell r="E5933">
            <v>40986</v>
          </cell>
          <cell r="F5933">
            <v>41073</v>
          </cell>
          <cell r="G5933">
            <v>41074</v>
          </cell>
          <cell r="H5933">
            <v>8999.4398555313692</v>
          </cell>
          <cell r="I5933">
            <v>8999.44</v>
          </cell>
        </row>
        <row r="5934">
          <cell r="C5934" t="str">
            <v>Physdam</v>
          </cell>
          <cell r="E5934">
            <v>40979</v>
          </cell>
          <cell r="F5934">
            <v>40989</v>
          </cell>
          <cell r="G5934">
            <v>41164</v>
          </cell>
          <cell r="H5934">
            <v>11256.480359630499</v>
          </cell>
          <cell r="I5934">
            <v>11256.48</v>
          </cell>
        </row>
        <row r="5935">
          <cell r="C5935" t="str">
            <v>Physdam</v>
          </cell>
          <cell r="E5935">
            <v>40976</v>
          </cell>
          <cell r="F5935">
            <v>41094</v>
          </cell>
          <cell r="G5935">
            <v>41122</v>
          </cell>
          <cell r="H5935">
            <v>6632.0712408167601</v>
          </cell>
          <cell r="I5935">
            <v>6632.07</v>
          </cell>
        </row>
        <row r="5936">
          <cell r="C5936" t="str">
            <v>Physdam</v>
          </cell>
          <cell r="E5936">
            <v>40996</v>
          </cell>
          <cell r="F5936">
            <v>41007</v>
          </cell>
          <cell r="G5936">
            <v>41223</v>
          </cell>
          <cell r="H5936">
            <v>8261.0599716214601</v>
          </cell>
          <cell r="I5936">
            <v>8261.06</v>
          </cell>
        </row>
        <row r="5937">
          <cell r="C5937" t="str">
            <v>Physdam</v>
          </cell>
          <cell r="E5937">
            <v>40978</v>
          </cell>
          <cell r="F5937">
            <v>41156</v>
          </cell>
          <cell r="G5937">
            <v>41215</v>
          </cell>
          <cell r="H5937">
            <v>7396.4492018465298</v>
          </cell>
          <cell r="I5937">
            <v>7396.45</v>
          </cell>
        </row>
        <row r="5938">
          <cell r="C5938" t="str">
            <v>Physdam</v>
          </cell>
          <cell r="E5938">
            <v>40973</v>
          </cell>
          <cell r="F5938">
            <v>41263</v>
          </cell>
          <cell r="G5938">
            <v>41276</v>
          </cell>
          <cell r="H5938">
            <v>10897.749258199328</v>
          </cell>
          <cell r="I5938">
            <v>12086.8</v>
          </cell>
        </row>
        <row r="5939">
          <cell r="C5939" t="str">
            <v>Physdam</v>
          </cell>
          <cell r="E5939">
            <v>40979</v>
          </cell>
          <cell r="F5939">
            <v>41035</v>
          </cell>
          <cell r="G5939">
            <v>41217</v>
          </cell>
          <cell r="H5939">
            <v>9180.6898763872196</v>
          </cell>
          <cell r="I5939">
            <v>9180.69</v>
          </cell>
        </row>
        <row r="5940">
          <cell r="C5940" t="str">
            <v>Physdam</v>
          </cell>
          <cell r="E5940">
            <v>40996</v>
          </cell>
          <cell r="F5940">
            <v>41067</v>
          </cell>
          <cell r="G5940">
            <v>41123</v>
          </cell>
          <cell r="H5940">
            <v>10674.0366942196</v>
          </cell>
          <cell r="I5940">
            <v>10674.04</v>
          </cell>
        </row>
        <row r="5941">
          <cell r="C5941" t="str">
            <v>Physdam</v>
          </cell>
          <cell r="E5941">
            <v>40993</v>
          </cell>
          <cell r="F5941">
            <v>41120</v>
          </cell>
          <cell r="G5941">
            <v>41171</v>
          </cell>
          <cell r="H5941">
            <v>13512.186449213599</v>
          </cell>
          <cell r="I5941">
            <v>13512.19</v>
          </cell>
        </row>
        <row r="5942">
          <cell r="C5942" t="str">
            <v>Physdam</v>
          </cell>
          <cell r="E5942">
            <v>40987</v>
          </cell>
          <cell r="F5942">
            <v>41118</v>
          </cell>
          <cell r="G5942">
            <v>41132</v>
          </cell>
          <cell r="H5942">
            <v>13628.754261374301</v>
          </cell>
          <cell r="I5942">
            <v>13628.75</v>
          </cell>
        </row>
        <row r="5943">
          <cell r="C5943" t="str">
            <v>Physdam</v>
          </cell>
          <cell r="E5943">
            <v>40983</v>
          </cell>
          <cell r="F5943">
            <v>41088</v>
          </cell>
          <cell r="G5943">
            <v>41094</v>
          </cell>
          <cell r="H5943">
            <v>6214.3205507376097</v>
          </cell>
          <cell r="I5943">
            <v>6214.32</v>
          </cell>
        </row>
        <row r="5944">
          <cell r="C5944" t="str">
            <v>Physdam</v>
          </cell>
          <cell r="E5944">
            <v>40998</v>
          </cell>
          <cell r="F5944">
            <v>41056</v>
          </cell>
          <cell r="G5944">
            <v>41068</v>
          </cell>
          <cell r="H5944">
            <v>8593.3951515565495</v>
          </cell>
          <cell r="I5944">
            <v>8593.4</v>
          </cell>
        </row>
        <row r="5945">
          <cell r="C5945" t="str">
            <v>Physdam</v>
          </cell>
          <cell r="E5945">
            <v>40998</v>
          </cell>
          <cell r="F5945">
            <v>41239</v>
          </cell>
          <cell r="G5945">
            <v>41460</v>
          </cell>
          <cell r="H5945">
            <v>7627.232177581328</v>
          </cell>
          <cell r="I5945">
            <v>7660.84</v>
          </cell>
        </row>
        <row r="5946">
          <cell r="C5946" t="str">
            <v>Physdam</v>
          </cell>
          <cell r="E5946">
            <v>40995</v>
          </cell>
          <cell r="F5946">
            <v>41240</v>
          </cell>
          <cell r="G5946">
            <v>41240</v>
          </cell>
          <cell r="H5946">
            <v>8589.2909210805992</v>
          </cell>
          <cell r="I5946">
            <v>8589.2900000000009</v>
          </cell>
        </row>
        <row r="5947">
          <cell r="C5947" t="str">
            <v>Physdam</v>
          </cell>
          <cell r="E5947">
            <v>40995</v>
          </cell>
          <cell r="F5947">
            <v>40998</v>
          </cell>
          <cell r="G5947">
            <v>41009</v>
          </cell>
          <cell r="H5947">
            <v>8906.4916463556092</v>
          </cell>
          <cell r="I5947">
            <v>8906.49</v>
          </cell>
        </row>
        <row r="5948">
          <cell r="C5948" t="str">
            <v>Physdam</v>
          </cell>
          <cell r="E5948">
            <v>40982</v>
          </cell>
          <cell r="F5948">
            <v>41195</v>
          </cell>
          <cell r="G5948">
            <v>41319</v>
          </cell>
          <cell r="H5948">
            <v>13708.374458951832</v>
          </cell>
          <cell r="I5948">
            <v>14068.39</v>
          </cell>
        </row>
        <row r="5949">
          <cell r="C5949" t="str">
            <v>Physdam</v>
          </cell>
          <cell r="E5949">
            <v>40993</v>
          </cell>
          <cell r="F5949">
            <v>41095</v>
          </cell>
          <cell r="G5949">
            <v>41114</v>
          </cell>
          <cell r="H5949">
            <v>10292.108142258299</v>
          </cell>
          <cell r="I5949">
            <v>10292.11</v>
          </cell>
        </row>
        <row r="5950">
          <cell r="C5950" t="str">
            <v>Physdam</v>
          </cell>
          <cell r="E5950">
            <v>40990</v>
          </cell>
          <cell r="F5950">
            <v>41047</v>
          </cell>
          <cell r="G5950">
            <v>41048</v>
          </cell>
          <cell r="H5950">
            <v>9359.4006229370898</v>
          </cell>
          <cell r="I5950">
            <v>9359.4</v>
          </cell>
        </row>
        <row r="5951">
          <cell r="C5951" t="str">
            <v>Physdam</v>
          </cell>
          <cell r="E5951">
            <v>40988</v>
          </cell>
          <cell r="F5951">
            <v>40990</v>
          </cell>
          <cell r="G5951">
            <v>41123</v>
          </cell>
          <cell r="H5951">
            <v>12938.7776083116</v>
          </cell>
          <cell r="I5951">
            <v>12938.78</v>
          </cell>
        </row>
        <row r="5952">
          <cell r="C5952" t="str">
            <v>Physdam</v>
          </cell>
          <cell r="E5952">
            <v>40970</v>
          </cell>
          <cell r="F5952">
            <v>40975</v>
          </cell>
          <cell r="G5952">
            <v>41125</v>
          </cell>
          <cell r="H5952">
            <v>9994.6257520189502</v>
          </cell>
          <cell r="I5952">
            <v>9994.6299999999992</v>
          </cell>
        </row>
        <row r="5953">
          <cell r="C5953" t="str">
            <v>Physdam</v>
          </cell>
          <cell r="E5953">
            <v>40976</v>
          </cell>
          <cell r="F5953">
            <v>41295</v>
          </cell>
          <cell r="G5953">
            <v>41375</v>
          </cell>
          <cell r="H5953">
            <v>10593.108849728165</v>
          </cell>
          <cell r="I5953">
            <v>11018.21</v>
          </cell>
        </row>
        <row r="5954">
          <cell r="C5954" t="str">
            <v>Physdam</v>
          </cell>
          <cell r="E5954">
            <v>40970</v>
          </cell>
          <cell r="F5954">
            <v>40976</v>
          </cell>
          <cell r="G5954">
            <v>41107</v>
          </cell>
          <cell r="H5954">
            <v>10922.342422198401</v>
          </cell>
          <cell r="I5954">
            <v>10922.34</v>
          </cell>
        </row>
        <row r="5955">
          <cell r="C5955" t="str">
            <v>Physdam</v>
          </cell>
          <cell r="E5955">
            <v>40976</v>
          </cell>
          <cell r="F5955">
            <v>41139</v>
          </cell>
          <cell r="G5955">
            <v>41314</v>
          </cell>
          <cell r="H5955">
            <v>9963.4481704934497</v>
          </cell>
          <cell r="I5955">
            <v>10343.09</v>
          </cell>
        </row>
        <row r="5956">
          <cell r="C5956" t="str">
            <v>Physdam</v>
          </cell>
          <cell r="E5956">
            <v>40997</v>
          </cell>
          <cell r="F5956">
            <v>41104</v>
          </cell>
          <cell r="G5956">
            <v>41224</v>
          </cell>
          <cell r="H5956">
            <v>9574.5130338621202</v>
          </cell>
          <cell r="I5956">
            <v>9574.51</v>
          </cell>
        </row>
        <row r="5957">
          <cell r="C5957" t="str">
            <v>Physdam</v>
          </cell>
          <cell r="E5957">
            <v>40976</v>
          </cell>
          <cell r="F5957">
            <v>40996</v>
          </cell>
          <cell r="G5957">
            <v>41017</v>
          </cell>
          <cell r="H5957">
            <v>10654.451154395199</v>
          </cell>
          <cell r="I5957">
            <v>10654.45</v>
          </cell>
        </row>
        <row r="5958">
          <cell r="C5958" t="str">
            <v>Physdam</v>
          </cell>
          <cell r="E5958">
            <v>40996</v>
          </cell>
          <cell r="F5958">
            <v>41001</v>
          </cell>
          <cell r="G5958">
            <v>41016</v>
          </cell>
          <cell r="H5958">
            <v>10365.1056184597</v>
          </cell>
          <cell r="I5958">
            <v>10365.11</v>
          </cell>
        </row>
        <row r="5959">
          <cell r="C5959" t="str">
            <v>Physdam</v>
          </cell>
          <cell r="E5959">
            <v>40977</v>
          </cell>
          <cell r="F5959">
            <v>41085</v>
          </cell>
          <cell r="G5959">
            <v>41093</v>
          </cell>
          <cell r="H5959">
            <v>6840.5704384704604</v>
          </cell>
          <cell r="I5959">
            <v>0</v>
          </cell>
        </row>
        <row r="5960">
          <cell r="C5960" t="str">
            <v>Physdam</v>
          </cell>
          <cell r="E5960">
            <v>40971</v>
          </cell>
          <cell r="F5960">
            <v>41037</v>
          </cell>
          <cell r="G5960">
            <v>41052</v>
          </cell>
          <cell r="H5960">
            <v>11189.0989774138</v>
          </cell>
          <cell r="I5960">
            <v>11189.1</v>
          </cell>
        </row>
        <row r="5961">
          <cell r="C5961" t="str">
            <v>Physdam</v>
          </cell>
          <cell r="E5961">
            <v>40981</v>
          </cell>
          <cell r="F5961">
            <v>41031</v>
          </cell>
          <cell r="G5961">
            <v>41045</v>
          </cell>
          <cell r="H5961">
            <v>9492.00685840183</v>
          </cell>
          <cell r="I5961">
            <v>9492.01</v>
          </cell>
        </row>
        <row r="5962">
          <cell r="C5962" t="str">
            <v>Physdam</v>
          </cell>
          <cell r="E5962">
            <v>40997</v>
          </cell>
          <cell r="F5962">
            <v>41045</v>
          </cell>
          <cell r="G5962">
            <v>41102</v>
          </cell>
          <cell r="H5962">
            <v>8283.0451411101894</v>
          </cell>
          <cell r="I5962">
            <v>8283.0499999999993</v>
          </cell>
        </row>
        <row r="5963">
          <cell r="C5963" t="str">
            <v>Physdam</v>
          </cell>
          <cell r="E5963">
            <v>40991</v>
          </cell>
          <cell r="F5963">
            <v>41241</v>
          </cell>
          <cell r="G5963">
            <v>41311</v>
          </cell>
          <cell r="H5963">
            <v>10553.455228054354</v>
          </cell>
          <cell r="I5963">
            <v>11570.36</v>
          </cell>
        </row>
        <row r="5964">
          <cell r="C5964" t="str">
            <v>Physdam</v>
          </cell>
          <cell r="E5964">
            <v>40976</v>
          </cell>
          <cell r="F5964">
            <v>41028</v>
          </cell>
          <cell r="G5964">
            <v>41048</v>
          </cell>
          <cell r="H5964">
            <v>12217.764147514499</v>
          </cell>
          <cell r="I5964">
            <v>12217.76</v>
          </cell>
        </row>
        <row r="5965">
          <cell r="C5965" t="str">
            <v>Physdam</v>
          </cell>
          <cell r="E5965">
            <v>40995</v>
          </cell>
          <cell r="F5965">
            <v>41648</v>
          </cell>
          <cell r="G5965">
            <v>41677</v>
          </cell>
          <cell r="H5965">
            <v>6012.7378982208947</v>
          </cell>
          <cell r="I5965">
            <v>0</v>
          </cell>
        </row>
        <row r="5966">
          <cell r="C5966" t="str">
            <v>Physdam</v>
          </cell>
          <cell r="E5966">
            <v>40979</v>
          </cell>
          <cell r="F5966">
            <v>41104</v>
          </cell>
          <cell r="G5966">
            <v>41109</v>
          </cell>
          <cell r="H5966">
            <v>12200.351108597801</v>
          </cell>
          <cell r="I5966">
            <v>12200.35</v>
          </cell>
        </row>
        <row r="5967">
          <cell r="C5967" t="str">
            <v>Physdam</v>
          </cell>
          <cell r="E5967">
            <v>40977</v>
          </cell>
          <cell r="F5967">
            <v>41086</v>
          </cell>
          <cell r="G5967">
            <v>41169</v>
          </cell>
          <cell r="H5967">
            <v>10543.573021590501</v>
          </cell>
          <cell r="I5967">
            <v>10543.57</v>
          </cell>
        </row>
        <row r="5968">
          <cell r="C5968" t="str">
            <v>Physdam</v>
          </cell>
          <cell r="E5968">
            <v>40986</v>
          </cell>
          <cell r="F5968">
            <v>41072</v>
          </cell>
          <cell r="G5968">
            <v>41108</v>
          </cell>
          <cell r="H5968">
            <v>12870.581993248899</v>
          </cell>
          <cell r="I5968">
            <v>12870.58</v>
          </cell>
        </row>
        <row r="5969">
          <cell r="C5969" t="str">
            <v>Physdam</v>
          </cell>
          <cell r="E5969">
            <v>40978</v>
          </cell>
          <cell r="F5969">
            <v>41084</v>
          </cell>
          <cell r="G5969">
            <v>41108</v>
          </cell>
          <cell r="H5969">
            <v>15258.306263738201</v>
          </cell>
          <cell r="I5969">
            <v>0</v>
          </cell>
        </row>
        <row r="5970">
          <cell r="C5970" t="str">
            <v>Physdam</v>
          </cell>
          <cell r="E5970">
            <v>40982</v>
          </cell>
          <cell r="F5970">
            <v>41184</v>
          </cell>
          <cell r="G5970">
            <v>41227</v>
          </cell>
          <cell r="H5970">
            <v>9878.8912746155092</v>
          </cell>
          <cell r="I5970">
            <v>9878.89</v>
          </cell>
        </row>
        <row r="5971">
          <cell r="C5971" t="str">
            <v>Physdam</v>
          </cell>
          <cell r="E5971">
            <v>40977</v>
          </cell>
          <cell r="F5971">
            <v>41019</v>
          </cell>
          <cell r="G5971">
            <v>41067</v>
          </cell>
          <cell r="H5971">
            <v>9064.05056627882</v>
          </cell>
          <cell r="I5971">
            <v>9064.0499999999993</v>
          </cell>
        </row>
        <row r="5972">
          <cell r="C5972" t="str">
            <v>Physdam</v>
          </cell>
          <cell r="E5972">
            <v>40997</v>
          </cell>
          <cell r="F5972">
            <v>41199</v>
          </cell>
          <cell r="G5972">
            <v>41369</v>
          </cell>
          <cell r="H5972">
            <v>9063.4689680218071</v>
          </cell>
          <cell r="I5972">
            <v>9430.02</v>
          </cell>
        </row>
        <row r="5973">
          <cell r="C5973" t="str">
            <v>Physdam</v>
          </cell>
          <cell r="E5973">
            <v>40981</v>
          </cell>
          <cell r="F5973">
            <v>41125</v>
          </cell>
          <cell r="G5973">
            <v>41149</v>
          </cell>
          <cell r="H5973">
            <v>6912.4181130754596</v>
          </cell>
          <cell r="I5973">
            <v>6912.42</v>
          </cell>
        </row>
        <row r="5974">
          <cell r="C5974" t="str">
            <v>Physdam</v>
          </cell>
          <cell r="E5974">
            <v>40989</v>
          </cell>
          <cell r="F5974">
            <v>41084</v>
          </cell>
          <cell r="G5974">
            <v>41121</v>
          </cell>
          <cell r="H5974">
            <v>7782.0047362647001</v>
          </cell>
          <cell r="I5974">
            <v>7782</v>
          </cell>
        </row>
        <row r="5975">
          <cell r="C5975" t="str">
            <v>Physdam</v>
          </cell>
          <cell r="E5975">
            <v>40996</v>
          </cell>
          <cell r="F5975">
            <v>41426</v>
          </cell>
          <cell r="G5975">
            <v>41525</v>
          </cell>
          <cell r="H5975">
            <v>7935.6804643735704</v>
          </cell>
          <cell r="I5975">
            <v>8250.73</v>
          </cell>
        </row>
        <row r="5976">
          <cell r="C5976" t="str">
            <v>Physdam</v>
          </cell>
          <cell r="E5976">
            <v>40978</v>
          </cell>
          <cell r="F5976">
            <v>40999</v>
          </cell>
          <cell r="G5976">
            <v>41170</v>
          </cell>
          <cell r="H5976">
            <v>12184.6012381161</v>
          </cell>
          <cell r="I5976">
            <v>12184.6</v>
          </cell>
        </row>
        <row r="5977">
          <cell r="C5977" t="str">
            <v>Physdam</v>
          </cell>
          <cell r="E5977">
            <v>40984</v>
          </cell>
          <cell r="F5977">
            <v>41025</v>
          </cell>
          <cell r="G5977">
            <v>41123</v>
          </cell>
          <cell r="H5977">
            <v>10311.7199797576</v>
          </cell>
          <cell r="I5977">
            <v>10311.719999999999</v>
          </cell>
        </row>
        <row r="5978">
          <cell r="C5978" t="str">
            <v>Physdam</v>
          </cell>
          <cell r="E5978">
            <v>41007</v>
          </cell>
          <cell r="F5978">
            <v>41162</v>
          </cell>
          <cell r="G5978">
            <v>41280</v>
          </cell>
          <cell r="H5978">
            <v>10271.667014110797</v>
          </cell>
          <cell r="I5978">
            <v>0</v>
          </cell>
        </row>
        <row r="5979">
          <cell r="C5979" t="str">
            <v>Physdam</v>
          </cell>
          <cell r="E5979">
            <v>41001</v>
          </cell>
          <cell r="F5979">
            <v>41047</v>
          </cell>
          <cell r="G5979">
            <v>41162</v>
          </cell>
          <cell r="H5979">
            <v>14192.344292522301</v>
          </cell>
          <cell r="I5979">
            <v>14192.34</v>
          </cell>
        </row>
        <row r="5980">
          <cell r="C5980" t="str">
            <v>Physdam</v>
          </cell>
          <cell r="E5980">
            <v>41011</v>
          </cell>
          <cell r="F5980">
            <v>41089</v>
          </cell>
          <cell r="G5980">
            <v>41127</v>
          </cell>
          <cell r="H5980">
            <v>8111.7307963093499</v>
          </cell>
          <cell r="I5980">
            <v>8111.73</v>
          </cell>
        </row>
        <row r="5981">
          <cell r="C5981" t="str">
            <v>Physdam</v>
          </cell>
          <cell r="E5981">
            <v>41006</v>
          </cell>
          <cell r="F5981">
            <v>41130</v>
          </cell>
          <cell r="G5981">
            <v>41207</v>
          </cell>
          <cell r="H5981">
            <v>8062.3718900754302</v>
          </cell>
          <cell r="I5981">
            <v>8062.37</v>
          </cell>
        </row>
        <row r="5982">
          <cell r="C5982" t="str">
            <v>Physdam</v>
          </cell>
          <cell r="E5982">
            <v>41014</v>
          </cell>
          <cell r="F5982">
            <v>41034</v>
          </cell>
          <cell r="G5982">
            <v>41047</v>
          </cell>
          <cell r="H5982">
            <v>7283.2158505760499</v>
          </cell>
          <cell r="I5982">
            <v>7283.22</v>
          </cell>
        </row>
        <row r="5983">
          <cell r="C5983" t="str">
            <v>Physdam</v>
          </cell>
          <cell r="E5983">
            <v>41003</v>
          </cell>
          <cell r="F5983">
            <v>41182</v>
          </cell>
          <cell r="G5983">
            <v>41197</v>
          </cell>
          <cell r="H5983">
            <v>8287.1164109649199</v>
          </cell>
          <cell r="I5983">
            <v>8287.1200000000008</v>
          </cell>
        </row>
        <row r="5984">
          <cell r="C5984" t="str">
            <v>Physdam</v>
          </cell>
          <cell r="E5984">
            <v>41012</v>
          </cell>
          <cell r="F5984">
            <v>41139</v>
          </cell>
          <cell r="G5984">
            <v>41182</v>
          </cell>
          <cell r="H5984">
            <v>11874.194616802</v>
          </cell>
          <cell r="I5984">
            <v>11874.19</v>
          </cell>
        </row>
        <row r="5985">
          <cell r="C5985" t="str">
            <v>Physdam</v>
          </cell>
          <cell r="E5985">
            <v>41011</v>
          </cell>
          <cell r="F5985">
            <v>41513</v>
          </cell>
          <cell r="G5985">
            <v>41718</v>
          </cell>
          <cell r="H5985">
            <v>10911.045391867327</v>
          </cell>
          <cell r="I5985">
            <v>10934.7</v>
          </cell>
        </row>
        <row r="5986">
          <cell r="C5986" t="str">
            <v>Physdam</v>
          </cell>
          <cell r="E5986">
            <v>41008</v>
          </cell>
          <cell r="F5986">
            <v>41080</v>
          </cell>
          <cell r="G5986">
            <v>41359</v>
          </cell>
          <cell r="H5986">
            <v>11149.911445891878</v>
          </cell>
          <cell r="I5986">
            <v>12072.47</v>
          </cell>
        </row>
        <row r="5987">
          <cell r="C5987" t="str">
            <v>Physdam</v>
          </cell>
          <cell r="E5987">
            <v>41015</v>
          </cell>
          <cell r="F5987">
            <v>41305</v>
          </cell>
          <cell r="G5987">
            <v>41360</v>
          </cell>
          <cell r="H5987">
            <v>10042.802221938453</v>
          </cell>
          <cell r="I5987">
            <v>10834.73</v>
          </cell>
        </row>
        <row r="5988">
          <cell r="C5988" t="str">
            <v>Physdam</v>
          </cell>
          <cell r="E5988">
            <v>41019</v>
          </cell>
          <cell r="F5988">
            <v>41040</v>
          </cell>
          <cell r="G5988">
            <v>41059</v>
          </cell>
          <cell r="H5988">
            <v>9817.7100767860193</v>
          </cell>
          <cell r="I5988">
            <v>9817.7099999999991</v>
          </cell>
        </row>
        <row r="5989">
          <cell r="C5989" t="str">
            <v>Physdam</v>
          </cell>
          <cell r="E5989">
            <v>41015</v>
          </cell>
          <cell r="F5989">
            <v>41083</v>
          </cell>
          <cell r="G5989">
            <v>41137</v>
          </cell>
          <cell r="H5989">
            <v>11143.2196398664</v>
          </cell>
          <cell r="I5989">
            <v>11143.22</v>
          </cell>
        </row>
        <row r="5990">
          <cell r="C5990" t="str">
            <v>Physdam</v>
          </cell>
          <cell r="E5990">
            <v>41005</v>
          </cell>
          <cell r="F5990">
            <v>41321</v>
          </cell>
          <cell r="G5990">
            <v>41373</v>
          </cell>
          <cell r="H5990">
            <v>7977.8735808560932</v>
          </cell>
          <cell r="I5990">
            <v>8689.64</v>
          </cell>
        </row>
        <row r="5991">
          <cell r="C5991" t="str">
            <v>Physdam</v>
          </cell>
          <cell r="E5991">
            <v>41000</v>
          </cell>
          <cell r="F5991">
            <v>41138</v>
          </cell>
          <cell r="G5991">
            <v>41254</v>
          </cell>
          <cell r="H5991">
            <v>11498.5856023952</v>
          </cell>
          <cell r="I5991">
            <v>11498.59</v>
          </cell>
        </row>
        <row r="5992">
          <cell r="C5992" t="str">
            <v>Physdam</v>
          </cell>
          <cell r="E5992">
            <v>41023</v>
          </cell>
          <cell r="F5992">
            <v>41158</v>
          </cell>
          <cell r="G5992">
            <v>41170</v>
          </cell>
          <cell r="H5992">
            <v>7256.3575984995196</v>
          </cell>
          <cell r="I5992">
            <v>7256.36</v>
          </cell>
        </row>
        <row r="5993">
          <cell r="C5993" t="str">
            <v>Physdam</v>
          </cell>
          <cell r="E5993">
            <v>41012</v>
          </cell>
          <cell r="F5993">
            <v>41108</v>
          </cell>
          <cell r="G5993">
            <v>41119</v>
          </cell>
          <cell r="H5993">
            <v>9600.8831319696001</v>
          </cell>
          <cell r="I5993">
            <v>9600.8799999999992</v>
          </cell>
        </row>
        <row r="5994">
          <cell r="C5994" t="str">
            <v>Physdam</v>
          </cell>
          <cell r="E5994">
            <v>41026</v>
          </cell>
          <cell r="F5994">
            <v>41154</v>
          </cell>
          <cell r="G5994">
            <v>41176</v>
          </cell>
          <cell r="H5994">
            <v>13565.2323930068</v>
          </cell>
          <cell r="I5994">
            <v>13565.23</v>
          </cell>
        </row>
        <row r="5995">
          <cell r="C5995" t="str">
            <v>Physdam</v>
          </cell>
          <cell r="E5995">
            <v>41025</v>
          </cell>
          <cell r="F5995">
            <v>41221</v>
          </cell>
          <cell r="G5995">
            <v>41262</v>
          </cell>
          <cell r="H5995">
            <v>13929.662461354201</v>
          </cell>
          <cell r="I5995">
            <v>13929.66</v>
          </cell>
        </row>
        <row r="5996">
          <cell r="C5996" t="str">
            <v>Physdam</v>
          </cell>
          <cell r="E5996">
            <v>41028</v>
          </cell>
          <cell r="F5996">
            <v>41040</v>
          </cell>
          <cell r="G5996">
            <v>41094</v>
          </cell>
          <cell r="H5996">
            <v>9716.8340719843109</v>
          </cell>
          <cell r="I5996">
            <v>9716.83</v>
          </cell>
        </row>
        <row r="5997">
          <cell r="C5997" t="str">
            <v>Physdam</v>
          </cell>
          <cell r="E5997">
            <v>41005</v>
          </cell>
          <cell r="F5997">
            <v>41007</v>
          </cell>
          <cell r="G5997">
            <v>41136</v>
          </cell>
          <cell r="H5997">
            <v>6907.2749082234004</v>
          </cell>
          <cell r="I5997">
            <v>6907.27</v>
          </cell>
        </row>
        <row r="5998">
          <cell r="C5998" t="str">
            <v>Physdam</v>
          </cell>
          <cell r="E5998">
            <v>41026</v>
          </cell>
          <cell r="F5998">
            <v>41036</v>
          </cell>
          <cell r="G5998">
            <v>41045</v>
          </cell>
          <cell r="H5998">
            <v>9491.8414565229596</v>
          </cell>
          <cell r="I5998">
            <v>9491.84</v>
          </cell>
        </row>
        <row r="5999">
          <cell r="C5999" t="str">
            <v>Physdam</v>
          </cell>
          <cell r="E5999">
            <v>41021</v>
          </cell>
          <cell r="F5999">
            <v>41036</v>
          </cell>
          <cell r="G5999">
            <v>41100</v>
          </cell>
          <cell r="H5999">
            <v>13888.010555369399</v>
          </cell>
          <cell r="I5999">
            <v>13888.01</v>
          </cell>
        </row>
        <row r="6000">
          <cell r="C6000" t="str">
            <v>Physdam</v>
          </cell>
          <cell r="E6000">
            <v>41009</v>
          </cell>
          <cell r="F6000">
            <v>41010</v>
          </cell>
          <cell r="G6000">
            <v>41030</v>
          </cell>
          <cell r="H6000">
            <v>9232.9078202260098</v>
          </cell>
          <cell r="I6000">
            <v>9232.91</v>
          </cell>
        </row>
        <row r="6001">
          <cell r="C6001" t="str">
            <v>Physdam</v>
          </cell>
          <cell r="E6001">
            <v>41010</v>
          </cell>
          <cell r="F6001">
            <v>41026</v>
          </cell>
          <cell r="G6001">
            <v>41029</v>
          </cell>
          <cell r="H6001">
            <v>8198.0508780207892</v>
          </cell>
          <cell r="I6001">
            <v>8198.0499999999993</v>
          </cell>
        </row>
        <row r="6002">
          <cell r="C6002" t="str">
            <v>Physdam</v>
          </cell>
          <cell r="E6002">
            <v>41024</v>
          </cell>
          <cell r="F6002">
            <v>41105</v>
          </cell>
          <cell r="G6002">
            <v>41170</v>
          </cell>
          <cell r="H6002">
            <v>13064.054905609</v>
          </cell>
          <cell r="I6002">
            <v>13064.05</v>
          </cell>
        </row>
        <row r="6003">
          <cell r="C6003" t="str">
            <v>Physdam</v>
          </cell>
          <cell r="E6003">
            <v>41027</v>
          </cell>
          <cell r="F6003">
            <v>41298</v>
          </cell>
          <cell r="G6003">
            <v>41712</v>
          </cell>
          <cell r="H6003">
            <v>12007.402191278901</v>
          </cell>
          <cell r="I6003">
            <v>12042.31</v>
          </cell>
        </row>
        <row r="6004">
          <cell r="C6004" t="str">
            <v>Physdam</v>
          </cell>
          <cell r="E6004">
            <v>41013</v>
          </cell>
          <cell r="F6004">
            <v>41083</v>
          </cell>
          <cell r="G6004">
            <v>41113</v>
          </cell>
          <cell r="H6004">
            <v>11123.845191078501</v>
          </cell>
          <cell r="I6004">
            <v>11123.85</v>
          </cell>
        </row>
        <row r="6005">
          <cell r="C6005" t="str">
            <v>Physdam</v>
          </cell>
          <cell r="E6005">
            <v>41017</v>
          </cell>
          <cell r="F6005">
            <v>41302</v>
          </cell>
          <cell r="G6005">
            <v>41337</v>
          </cell>
          <cell r="H6005">
            <v>8807.5168208495779</v>
          </cell>
          <cell r="I6005">
            <v>9484.7099999999991</v>
          </cell>
        </row>
        <row r="6006">
          <cell r="C6006" t="str">
            <v>Physdam</v>
          </cell>
          <cell r="E6006">
            <v>41003</v>
          </cell>
          <cell r="F6006">
            <v>41101</v>
          </cell>
          <cell r="G6006">
            <v>41114</v>
          </cell>
          <cell r="H6006">
            <v>7050.4807200427904</v>
          </cell>
          <cell r="I6006">
            <v>7050.48</v>
          </cell>
        </row>
        <row r="6007">
          <cell r="C6007" t="str">
            <v>Physdam</v>
          </cell>
          <cell r="E6007">
            <v>41026</v>
          </cell>
          <cell r="F6007">
            <v>41217</v>
          </cell>
          <cell r="G6007">
            <v>41325</v>
          </cell>
          <cell r="H6007">
            <v>9677.2602141252355</v>
          </cell>
          <cell r="I6007">
            <v>9824.82</v>
          </cell>
        </row>
        <row r="6008">
          <cell r="C6008" t="str">
            <v>Physdam</v>
          </cell>
          <cell r="E6008">
            <v>41002</v>
          </cell>
          <cell r="F6008">
            <v>41346</v>
          </cell>
          <cell r="G6008">
            <v>41379</v>
          </cell>
          <cell r="H6008">
            <v>9258.1025893576152</v>
          </cell>
          <cell r="I6008">
            <v>9560.1299999999992</v>
          </cell>
        </row>
        <row r="6009">
          <cell r="C6009" t="str">
            <v>Physdam</v>
          </cell>
          <cell r="E6009">
            <v>41006</v>
          </cell>
          <cell r="F6009">
            <v>41074</v>
          </cell>
          <cell r="G6009">
            <v>41105</v>
          </cell>
          <cell r="H6009">
            <v>13023.9489264077</v>
          </cell>
          <cell r="I6009">
            <v>13023.95</v>
          </cell>
        </row>
        <row r="6010">
          <cell r="C6010" t="str">
            <v>Physdam</v>
          </cell>
          <cell r="E6010">
            <v>41015</v>
          </cell>
          <cell r="F6010">
            <v>41091</v>
          </cell>
          <cell r="G6010">
            <v>41194</v>
          </cell>
          <cell r="H6010">
            <v>12705.5285665792</v>
          </cell>
          <cell r="I6010">
            <v>12705.53</v>
          </cell>
        </row>
        <row r="6011">
          <cell r="C6011" t="str">
            <v>Physdam</v>
          </cell>
          <cell r="E6011">
            <v>41000</v>
          </cell>
          <cell r="F6011">
            <v>41003</v>
          </cell>
          <cell r="G6011">
            <v>41004</v>
          </cell>
          <cell r="H6011">
            <v>13191.889627263399</v>
          </cell>
          <cell r="I6011">
            <v>13191.89</v>
          </cell>
        </row>
        <row r="6012">
          <cell r="C6012" t="str">
            <v>Physdam</v>
          </cell>
          <cell r="E6012">
            <v>41011</v>
          </cell>
          <cell r="F6012">
            <v>41191</v>
          </cell>
          <cell r="G6012">
            <v>41231</v>
          </cell>
          <cell r="H6012">
            <v>10763.58674841</v>
          </cell>
          <cell r="I6012">
            <v>0</v>
          </cell>
        </row>
        <row r="6013">
          <cell r="C6013" t="str">
            <v>Physdam</v>
          </cell>
          <cell r="E6013">
            <v>41026</v>
          </cell>
          <cell r="F6013">
            <v>41064</v>
          </cell>
          <cell r="G6013">
            <v>41105</v>
          </cell>
          <cell r="H6013">
            <v>10057.325806717799</v>
          </cell>
          <cell r="I6013">
            <v>10057.33</v>
          </cell>
        </row>
        <row r="6014">
          <cell r="C6014" t="str">
            <v>Physdam</v>
          </cell>
          <cell r="E6014">
            <v>41019</v>
          </cell>
          <cell r="F6014">
            <v>41271</v>
          </cell>
          <cell r="G6014">
            <v>41727</v>
          </cell>
          <cell r="H6014">
            <v>6296.1219351379432</v>
          </cell>
          <cell r="I6014">
            <v>6670.38</v>
          </cell>
        </row>
        <row r="6015">
          <cell r="C6015" t="str">
            <v>Physdam</v>
          </cell>
          <cell r="E6015">
            <v>41028</v>
          </cell>
          <cell r="F6015">
            <v>41155</v>
          </cell>
          <cell r="G6015">
            <v>41242</v>
          </cell>
          <cell r="H6015">
            <v>7136.9634727616403</v>
          </cell>
          <cell r="I6015">
            <v>7136.96</v>
          </cell>
        </row>
        <row r="6016">
          <cell r="C6016" t="str">
            <v>Physdam</v>
          </cell>
          <cell r="E6016">
            <v>41028</v>
          </cell>
          <cell r="F6016">
            <v>41098</v>
          </cell>
          <cell r="G6016">
            <v>41665</v>
          </cell>
          <cell r="H6016">
            <v>10071.787219465421</v>
          </cell>
          <cell r="I6016">
            <v>11292.1</v>
          </cell>
        </row>
        <row r="6017">
          <cell r="C6017" t="str">
            <v>Physdam</v>
          </cell>
          <cell r="E6017">
            <v>41014</v>
          </cell>
          <cell r="F6017">
            <v>41080</v>
          </cell>
          <cell r="G6017">
            <v>41098</v>
          </cell>
          <cell r="H6017">
            <v>6171.8156485065001</v>
          </cell>
          <cell r="I6017">
            <v>6171.82</v>
          </cell>
        </row>
        <row r="6018">
          <cell r="C6018" t="str">
            <v>Physdam</v>
          </cell>
          <cell r="E6018">
            <v>41007</v>
          </cell>
          <cell r="F6018">
            <v>41267</v>
          </cell>
          <cell r="G6018">
            <v>41309</v>
          </cell>
          <cell r="H6018">
            <v>12213.598161776221</v>
          </cell>
          <cell r="I6018">
            <v>11926.34</v>
          </cell>
        </row>
        <row r="6019">
          <cell r="C6019" t="str">
            <v>Physdam</v>
          </cell>
          <cell r="E6019">
            <v>41009</v>
          </cell>
          <cell r="F6019">
            <v>41073</v>
          </cell>
          <cell r="G6019">
            <v>41078</v>
          </cell>
          <cell r="H6019">
            <v>8884.9768663142895</v>
          </cell>
          <cell r="I6019">
            <v>8884.98</v>
          </cell>
        </row>
        <row r="6020">
          <cell r="C6020" t="str">
            <v>Physdam</v>
          </cell>
          <cell r="E6020">
            <v>41021</v>
          </cell>
          <cell r="F6020">
            <v>41066</v>
          </cell>
          <cell r="G6020">
            <v>41107</v>
          </cell>
          <cell r="H6020">
            <v>8853.7568259786403</v>
          </cell>
          <cell r="I6020">
            <v>8853.76</v>
          </cell>
        </row>
        <row r="6021">
          <cell r="C6021" t="str">
            <v>Physdam</v>
          </cell>
          <cell r="E6021">
            <v>41004</v>
          </cell>
          <cell r="F6021">
            <v>41156</v>
          </cell>
          <cell r="G6021">
            <v>41194</v>
          </cell>
          <cell r="H6021">
            <v>9361.9977137360002</v>
          </cell>
          <cell r="I6021">
            <v>9362</v>
          </cell>
        </row>
        <row r="6022">
          <cell r="C6022" t="str">
            <v>Physdam</v>
          </cell>
          <cell r="E6022">
            <v>41002</v>
          </cell>
          <cell r="F6022">
            <v>41310</v>
          </cell>
          <cell r="G6022">
            <v>41359</v>
          </cell>
          <cell r="H6022">
            <v>10677.400975273922</v>
          </cell>
          <cell r="I6022">
            <v>11196.38</v>
          </cell>
        </row>
        <row r="6023">
          <cell r="C6023" t="str">
            <v>Physdam</v>
          </cell>
          <cell r="E6023">
            <v>41012</v>
          </cell>
          <cell r="F6023">
            <v>41078</v>
          </cell>
          <cell r="G6023">
            <v>41394</v>
          </cell>
          <cell r="H6023">
            <v>9363.4077316950861</v>
          </cell>
          <cell r="I6023">
            <v>9911.2000000000007</v>
          </cell>
        </row>
        <row r="6024">
          <cell r="C6024" t="str">
            <v>Physdam</v>
          </cell>
          <cell r="E6024">
            <v>41004</v>
          </cell>
          <cell r="F6024">
            <v>41026</v>
          </cell>
          <cell r="G6024">
            <v>41042</v>
          </cell>
          <cell r="H6024">
            <v>10534.15357764</v>
          </cell>
          <cell r="I6024">
            <v>0</v>
          </cell>
        </row>
        <row r="6025">
          <cell r="C6025" t="str">
            <v>Physdam</v>
          </cell>
          <cell r="E6025">
            <v>41029</v>
          </cell>
          <cell r="F6025">
            <v>41133</v>
          </cell>
          <cell r="G6025">
            <v>41227</v>
          </cell>
          <cell r="H6025">
            <v>15339.867952013399</v>
          </cell>
          <cell r="I6025">
            <v>15339.87</v>
          </cell>
        </row>
        <row r="6026">
          <cell r="C6026" t="str">
            <v>Physdam</v>
          </cell>
          <cell r="E6026">
            <v>41012</v>
          </cell>
          <cell r="F6026">
            <v>41146</v>
          </cell>
          <cell r="G6026">
            <v>41222</v>
          </cell>
          <cell r="H6026">
            <v>11982.933269139699</v>
          </cell>
          <cell r="I6026">
            <v>11982.93</v>
          </cell>
        </row>
        <row r="6027">
          <cell r="C6027" t="str">
            <v>Physdam</v>
          </cell>
          <cell r="E6027">
            <v>41006</v>
          </cell>
          <cell r="F6027">
            <v>41075</v>
          </cell>
          <cell r="G6027">
            <v>41309</v>
          </cell>
          <cell r="H6027">
            <v>12360.376218677549</v>
          </cell>
          <cell r="I6027">
            <v>12816.27</v>
          </cell>
        </row>
        <row r="6028">
          <cell r="C6028" t="str">
            <v>Physdam</v>
          </cell>
          <cell r="E6028">
            <v>41017</v>
          </cell>
          <cell r="F6028">
            <v>41019</v>
          </cell>
          <cell r="G6028">
            <v>41062</v>
          </cell>
          <cell r="H6028">
            <v>9685.6751596872691</v>
          </cell>
          <cell r="I6028">
            <v>9685.68</v>
          </cell>
        </row>
        <row r="6029">
          <cell r="C6029" t="str">
            <v>Physdam</v>
          </cell>
          <cell r="E6029">
            <v>41029</v>
          </cell>
          <cell r="F6029">
            <v>41260</v>
          </cell>
          <cell r="G6029">
            <v>41417</v>
          </cell>
          <cell r="H6029">
            <v>11440.37654637324</v>
          </cell>
          <cell r="I6029">
            <v>12807.73</v>
          </cell>
        </row>
        <row r="6030">
          <cell r="C6030" t="str">
            <v>Physdam</v>
          </cell>
          <cell r="E6030">
            <v>41017</v>
          </cell>
          <cell r="F6030">
            <v>41216</v>
          </cell>
          <cell r="G6030">
            <v>41385</v>
          </cell>
          <cell r="H6030">
            <v>9764.3599945755868</v>
          </cell>
          <cell r="I6030">
            <v>0</v>
          </cell>
        </row>
        <row r="6031">
          <cell r="C6031" t="str">
            <v>Physdam</v>
          </cell>
          <cell r="E6031">
            <v>41018</v>
          </cell>
          <cell r="F6031">
            <v>41214</v>
          </cell>
          <cell r="G6031">
            <v>41261</v>
          </cell>
          <cell r="H6031">
            <v>9620.6792278482299</v>
          </cell>
          <cell r="I6031">
            <v>0</v>
          </cell>
        </row>
        <row r="6032">
          <cell r="C6032" t="str">
            <v>Physdam</v>
          </cell>
          <cell r="E6032">
            <v>41022</v>
          </cell>
          <cell r="F6032">
            <v>41046</v>
          </cell>
          <cell r="G6032">
            <v>41060</v>
          </cell>
          <cell r="H6032">
            <v>12151.3141066055</v>
          </cell>
          <cell r="I6032">
            <v>12151.31</v>
          </cell>
        </row>
        <row r="6033">
          <cell r="C6033" t="str">
            <v>Physdam</v>
          </cell>
          <cell r="E6033">
            <v>41020</v>
          </cell>
          <cell r="F6033">
            <v>41040</v>
          </cell>
          <cell r="G6033">
            <v>41087</v>
          </cell>
          <cell r="H6033">
            <v>8545.1406556086495</v>
          </cell>
          <cell r="I6033">
            <v>0</v>
          </cell>
        </row>
        <row r="6034">
          <cell r="C6034" t="str">
            <v>Physdam</v>
          </cell>
          <cell r="E6034">
            <v>41009</v>
          </cell>
          <cell r="F6034">
            <v>41126</v>
          </cell>
          <cell r="G6034">
            <v>41191</v>
          </cell>
          <cell r="H6034">
            <v>9331.9453482061308</v>
          </cell>
          <cell r="I6034">
            <v>9331.9500000000007</v>
          </cell>
        </row>
        <row r="6035">
          <cell r="C6035" t="str">
            <v>Physdam</v>
          </cell>
          <cell r="E6035">
            <v>41001</v>
          </cell>
          <cell r="F6035">
            <v>41156</v>
          </cell>
          <cell r="G6035">
            <v>41257</v>
          </cell>
          <cell r="H6035">
            <v>9682.91796821157</v>
          </cell>
          <cell r="I6035">
            <v>9682.92</v>
          </cell>
        </row>
        <row r="6036">
          <cell r="C6036" t="str">
            <v>Physdam</v>
          </cell>
          <cell r="E6036">
            <v>41053</v>
          </cell>
          <cell r="F6036">
            <v>41100</v>
          </cell>
          <cell r="G6036">
            <v>41305</v>
          </cell>
          <cell r="H6036">
            <v>10020.991131291348</v>
          </cell>
          <cell r="I6036">
            <v>10068.91</v>
          </cell>
        </row>
        <row r="6037">
          <cell r="C6037" t="str">
            <v>Physdam</v>
          </cell>
          <cell r="E6037">
            <v>41034</v>
          </cell>
          <cell r="F6037">
            <v>41122</v>
          </cell>
          <cell r="G6037">
            <v>41246</v>
          </cell>
          <cell r="H6037">
            <v>10455.9106516067</v>
          </cell>
          <cell r="I6037">
            <v>10455.91</v>
          </cell>
        </row>
        <row r="6038">
          <cell r="C6038" t="str">
            <v>Physdam</v>
          </cell>
          <cell r="E6038">
            <v>41053</v>
          </cell>
          <cell r="F6038">
            <v>41053</v>
          </cell>
          <cell r="G6038">
            <v>41093</v>
          </cell>
          <cell r="H6038">
            <v>9933.4316326147291</v>
          </cell>
          <cell r="I6038">
            <v>9933.43</v>
          </cell>
        </row>
        <row r="6039">
          <cell r="C6039" t="str">
            <v>Physdam</v>
          </cell>
          <cell r="E6039">
            <v>41048</v>
          </cell>
          <cell r="F6039">
            <v>41396</v>
          </cell>
          <cell r="G6039">
            <v>41515</v>
          </cell>
          <cell r="H6039">
            <v>11757.894034474661</v>
          </cell>
          <cell r="I6039">
            <v>12009.14</v>
          </cell>
        </row>
        <row r="6040">
          <cell r="C6040" t="str">
            <v>Physdam</v>
          </cell>
          <cell r="E6040">
            <v>41053</v>
          </cell>
          <cell r="F6040">
            <v>41133</v>
          </cell>
          <cell r="G6040">
            <v>41366</v>
          </cell>
          <cell r="H6040">
            <v>9645.9647250483249</v>
          </cell>
          <cell r="I6040">
            <v>11381.58</v>
          </cell>
        </row>
        <row r="6041">
          <cell r="C6041" t="str">
            <v>Physdam</v>
          </cell>
          <cell r="E6041">
            <v>41047</v>
          </cell>
          <cell r="F6041">
            <v>41144</v>
          </cell>
          <cell r="G6041">
            <v>41168</v>
          </cell>
          <cell r="H6041">
            <v>10120.499586620001</v>
          </cell>
          <cell r="I6041">
            <v>10120.5</v>
          </cell>
        </row>
        <row r="6042">
          <cell r="C6042" t="str">
            <v>Physdam</v>
          </cell>
          <cell r="E6042">
            <v>41055</v>
          </cell>
          <cell r="F6042">
            <v>41149</v>
          </cell>
          <cell r="G6042">
            <v>41201</v>
          </cell>
          <cell r="H6042">
            <v>11748.5769150373</v>
          </cell>
          <cell r="I6042">
            <v>11748.58</v>
          </cell>
        </row>
        <row r="6043">
          <cell r="C6043" t="str">
            <v>Physdam</v>
          </cell>
          <cell r="E6043">
            <v>41060</v>
          </cell>
          <cell r="F6043">
            <v>41279</v>
          </cell>
          <cell r="G6043">
            <v>41360</v>
          </cell>
          <cell r="H6043">
            <v>7739.0235969249343</v>
          </cell>
          <cell r="I6043">
            <v>8142</v>
          </cell>
        </row>
        <row r="6044">
          <cell r="C6044" t="str">
            <v>Physdam</v>
          </cell>
          <cell r="E6044">
            <v>41046</v>
          </cell>
          <cell r="F6044">
            <v>41253</v>
          </cell>
          <cell r="G6044">
            <v>41362</v>
          </cell>
          <cell r="H6044">
            <v>6127.3648885764151</v>
          </cell>
          <cell r="I6044">
            <v>6308.51</v>
          </cell>
        </row>
        <row r="6045">
          <cell r="C6045" t="str">
            <v>Physdam</v>
          </cell>
          <cell r="E6045">
            <v>41053</v>
          </cell>
          <cell r="F6045">
            <v>41230</v>
          </cell>
          <cell r="G6045">
            <v>41266</v>
          </cell>
          <cell r="H6045">
            <v>10954.591299289699</v>
          </cell>
          <cell r="I6045">
            <v>10954.59</v>
          </cell>
        </row>
        <row r="6046">
          <cell r="C6046" t="str">
            <v>Physdam</v>
          </cell>
          <cell r="E6046">
            <v>41031</v>
          </cell>
          <cell r="F6046">
            <v>41106</v>
          </cell>
          <cell r="G6046">
            <v>41195</v>
          </cell>
          <cell r="H6046">
            <v>8777.8625092253806</v>
          </cell>
          <cell r="I6046">
            <v>8777.86</v>
          </cell>
        </row>
        <row r="6047">
          <cell r="C6047" t="str">
            <v>Physdam</v>
          </cell>
          <cell r="E6047">
            <v>41047</v>
          </cell>
          <cell r="F6047">
            <v>41351</v>
          </cell>
          <cell r="G6047">
            <v>41361</v>
          </cell>
          <cell r="H6047">
            <v>9182.9169086127786</v>
          </cell>
          <cell r="I6047">
            <v>0</v>
          </cell>
        </row>
        <row r="6048">
          <cell r="C6048" t="str">
            <v>Physdam</v>
          </cell>
          <cell r="E6048">
            <v>41037</v>
          </cell>
          <cell r="F6048">
            <v>41069</v>
          </cell>
          <cell r="G6048">
            <v>41088</v>
          </cell>
          <cell r="H6048">
            <v>12635.1427273477</v>
          </cell>
          <cell r="I6048">
            <v>12635.14</v>
          </cell>
        </row>
        <row r="6049">
          <cell r="C6049" t="str">
            <v>Physdam</v>
          </cell>
          <cell r="E6049">
            <v>41033</v>
          </cell>
          <cell r="F6049">
            <v>41151</v>
          </cell>
          <cell r="G6049">
            <v>41190</v>
          </cell>
          <cell r="H6049">
            <v>8592.2672953483307</v>
          </cell>
          <cell r="I6049">
            <v>8592.27</v>
          </cell>
        </row>
        <row r="6050">
          <cell r="C6050" t="str">
            <v>Physdam</v>
          </cell>
          <cell r="E6050">
            <v>41047</v>
          </cell>
          <cell r="F6050">
            <v>41093</v>
          </cell>
          <cell r="G6050">
            <v>41122</v>
          </cell>
          <cell r="H6050">
            <v>10543.671191654201</v>
          </cell>
          <cell r="I6050">
            <v>10543.67</v>
          </cell>
        </row>
        <row r="6051">
          <cell r="C6051" t="str">
            <v>Physdam</v>
          </cell>
          <cell r="E6051">
            <v>41051</v>
          </cell>
          <cell r="F6051">
            <v>41143</v>
          </cell>
          <cell r="G6051">
            <v>41173</v>
          </cell>
          <cell r="H6051">
            <v>6177.2151315400597</v>
          </cell>
          <cell r="I6051">
            <v>6177.22</v>
          </cell>
        </row>
        <row r="6052">
          <cell r="C6052" t="str">
            <v>Physdam</v>
          </cell>
          <cell r="E6052">
            <v>41053</v>
          </cell>
          <cell r="F6052">
            <v>41414</v>
          </cell>
          <cell r="G6052">
            <v>41443</v>
          </cell>
          <cell r="H6052">
            <v>12255.246328070018</v>
          </cell>
          <cell r="I6052">
            <v>13292.52</v>
          </cell>
        </row>
        <row r="6053">
          <cell r="C6053" t="str">
            <v>Physdam</v>
          </cell>
          <cell r="E6053">
            <v>41055</v>
          </cell>
          <cell r="F6053">
            <v>41078</v>
          </cell>
          <cell r="G6053">
            <v>41126</v>
          </cell>
          <cell r="H6053">
            <v>12103.2285692394</v>
          </cell>
          <cell r="I6053">
            <v>12103.23</v>
          </cell>
        </row>
        <row r="6054">
          <cell r="C6054" t="str">
            <v>Physdam</v>
          </cell>
          <cell r="E6054">
            <v>41041</v>
          </cell>
          <cell r="F6054">
            <v>41125</v>
          </cell>
          <cell r="G6054">
            <v>41247</v>
          </cell>
          <cell r="H6054">
            <v>12634.691792785899</v>
          </cell>
          <cell r="I6054">
            <v>12634.69</v>
          </cell>
        </row>
        <row r="6055">
          <cell r="C6055" t="str">
            <v>Physdam</v>
          </cell>
          <cell r="E6055">
            <v>41056</v>
          </cell>
          <cell r="F6055">
            <v>41151</v>
          </cell>
          <cell r="G6055">
            <v>41298</v>
          </cell>
          <cell r="H6055">
            <v>9508.8031784723662</v>
          </cell>
          <cell r="I6055">
            <v>0</v>
          </cell>
        </row>
        <row r="6056">
          <cell r="C6056" t="str">
            <v>Physdam</v>
          </cell>
          <cell r="E6056">
            <v>41035</v>
          </cell>
          <cell r="F6056">
            <v>41223</v>
          </cell>
          <cell r="G6056">
            <v>41240</v>
          </cell>
          <cell r="H6056">
            <v>9222.6471694360098</v>
          </cell>
          <cell r="I6056">
            <v>9222.65</v>
          </cell>
        </row>
        <row r="6057">
          <cell r="C6057" t="str">
            <v>Physdam</v>
          </cell>
          <cell r="E6057">
            <v>41046</v>
          </cell>
          <cell r="F6057">
            <v>41058</v>
          </cell>
          <cell r="G6057">
            <v>41071</v>
          </cell>
          <cell r="H6057">
            <v>10350.3946303175</v>
          </cell>
          <cell r="I6057">
            <v>10350.39</v>
          </cell>
        </row>
        <row r="6058">
          <cell r="C6058" t="str">
            <v>Physdam</v>
          </cell>
          <cell r="E6058">
            <v>41053</v>
          </cell>
          <cell r="F6058">
            <v>41245</v>
          </cell>
          <cell r="G6058">
            <v>41289</v>
          </cell>
          <cell r="H6058">
            <v>13001.25110967782</v>
          </cell>
          <cell r="I6058">
            <v>13151.03</v>
          </cell>
        </row>
        <row r="6059">
          <cell r="C6059" t="str">
            <v>Physdam</v>
          </cell>
          <cell r="E6059">
            <v>41036</v>
          </cell>
          <cell r="F6059">
            <v>41038</v>
          </cell>
          <cell r="G6059">
            <v>41050</v>
          </cell>
          <cell r="H6059">
            <v>9946.9101524052094</v>
          </cell>
          <cell r="I6059">
            <v>9946.91</v>
          </cell>
        </row>
        <row r="6060">
          <cell r="C6060" t="str">
            <v>Physdam</v>
          </cell>
          <cell r="E6060">
            <v>41040</v>
          </cell>
          <cell r="F6060">
            <v>41108</v>
          </cell>
          <cell r="G6060">
            <v>41200</v>
          </cell>
          <cell r="H6060">
            <v>9683.5589366909608</v>
          </cell>
          <cell r="I6060">
            <v>9683.56</v>
          </cell>
        </row>
        <row r="6061">
          <cell r="C6061" t="str">
            <v>Physdam</v>
          </cell>
          <cell r="E6061">
            <v>41049</v>
          </cell>
          <cell r="F6061">
            <v>41066</v>
          </cell>
          <cell r="G6061">
            <v>41174</v>
          </cell>
          <cell r="H6061">
            <v>11941.160031919901</v>
          </cell>
          <cell r="I6061">
            <v>0</v>
          </cell>
        </row>
        <row r="6062">
          <cell r="C6062" t="str">
            <v>Physdam</v>
          </cell>
          <cell r="E6062">
            <v>41034</v>
          </cell>
          <cell r="F6062">
            <v>41155</v>
          </cell>
          <cell r="G6062">
            <v>41164</v>
          </cell>
          <cell r="H6062">
            <v>9147.8361773578508</v>
          </cell>
          <cell r="I6062">
            <v>0</v>
          </cell>
        </row>
        <row r="6063">
          <cell r="C6063" t="str">
            <v>Physdam</v>
          </cell>
          <cell r="E6063">
            <v>41042</v>
          </cell>
          <cell r="F6063">
            <v>41241</v>
          </cell>
          <cell r="G6063">
            <v>41368</v>
          </cell>
          <cell r="H6063">
            <v>12628.596801669179</v>
          </cell>
          <cell r="I6063">
            <v>13359.32</v>
          </cell>
        </row>
        <row r="6064">
          <cell r="C6064" t="str">
            <v>Physdam</v>
          </cell>
          <cell r="E6064">
            <v>41044</v>
          </cell>
          <cell r="F6064">
            <v>41192</v>
          </cell>
          <cell r="G6064">
            <v>41309</v>
          </cell>
          <cell r="H6064">
            <v>7773.0338891986821</v>
          </cell>
          <cell r="I6064">
            <v>8314.9699999999993</v>
          </cell>
        </row>
        <row r="6065">
          <cell r="C6065" t="str">
            <v>Physdam</v>
          </cell>
          <cell r="E6065">
            <v>41048</v>
          </cell>
          <cell r="F6065">
            <v>41422</v>
          </cell>
          <cell r="G6065">
            <v>41826</v>
          </cell>
          <cell r="H6065">
            <v>10600.201697859826</v>
          </cell>
          <cell r="I6065">
            <v>11018.98</v>
          </cell>
        </row>
        <row r="6066">
          <cell r="C6066" t="str">
            <v>Physdam</v>
          </cell>
          <cell r="E6066">
            <v>41032</v>
          </cell>
          <cell r="F6066">
            <v>41269</v>
          </cell>
          <cell r="G6066">
            <v>41319</v>
          </cell>
          <cell r="H6066">
            <v>10583.640092157853</v>
          </cell>
          <cell r="I6066">
            <v>11550.04</v>
          </cell>
        </row>
        <row r="6067">
          <cell r="C6067" t="str">
            <v>Physdam</v>
          </cell>
          <cell r="E6067">
            <v>41049</v>
          </cell>
          <cell r="F6067">
            <v>41204</v>
          </cell>
          <cell r="G6067">
            <v>41239</v>
          </cell>
          <cell r="H6067">
            <v>9202.3517848247593</v>
          </cell>
          <cell r="I6067">
            <v>9202.35</v>
          </cell>
        </row>
        <row r="6068">
          <cell r="C6068" t="str">
            <v>Physdam</v>
          </cell>
          <cell r="E6068">
            <v>41047</v>
          </cell>
          <cell r="F6068">
            <v>41307</v>
          </cell>
          <cell r="G6068">
            <v>41492</v>
          </cell>
          <cell r="H6068">
            <v>10352.082174036617</v>
          </cell>
          <cell r="I6068">
            <v>0</v>
          </cell>
        </row>
        <row r="6069">
          <cell r="C6069" t="str">
            <v>Physdam</v>
          </cell>
          <cell r="E6069">
            <v>41043</v>
          </cell>
          <cell r="F6069">
            <v>41102</v>
          </cell>
          <cell r="G6069">
            <v>41105</v>
          </cell>
          <cell r="H6069">
            <v>10915.518594289801</v>
          </cell>
          <cell r="I6069">
            <v>10915.52</v>
          </cell>
        </row>
        <row r="6070">
          <cell r="C6070" t="str">
            <v>Physdam</v>
          </cell>
          <cell r="E6070">
            <v>41047</v>
          </cell>
          <cell r="F6070">
            <v>41058</v>
          </cell>
          <cell r="G6070">
            <v>41150</v>
          </cell>
          <cell r="H6070">
            <v>9007.5914878122603</v>
          </cell>
          <cell r="I6070">
            <v>9007.59</v>
          </cell>
        </row>
        <row r="6071">
          <cell r="C6071" t="str">
            <v>Physdam</v>
          </cell>
          <cell r="E6071">
            <v>41033</v>
          </cell>
          <cell r="F6071">
            <v>41225</v>
          </cell>
          <cell r="G6071">
            <v>41280</v>
          </cell>
          <cell r="H6071">
            <v>10225.569231472324</v>
          </cell>
          <cell r="I6071">
            <v>10192.84</v>
          </cell>
        </row>
        <row r="6072">
          <cell r="C6072" t="str">
            <v>Physdam</v>
          </cell>
          <cell r="E6072">
            <v>41043</v>
          </cell>
          <cell r="F6072">
            <v>41220</v>
          </cell>
          <cell r="G6072">
            <v>41240</v>
          </cell>
          <cell r="H6072">
            <v>14174.620320681701</v>
          </cell>
          <cell r="I6072">
            <v>0</v>
          </cell>
        </row>
        <row r="6073">
          <cell r="C6073" t="str">
            <v>Physdam</v>
          </cell>
          <cell r="E6073">
            <v>41030</v>
          </cell>
          <cell r="F6073">
            <v>41203</v>
          </cell>
          <cell r="G6073">
            <v>41591</v>
          </cell>
          <cell r="H6073">
            <v>8092.6247430488074</v>
          </cell>
          <cell r="I6073">
            <v>8684.58</v>
          </cell>
        </row>
        <row r="6074">
          <cell r="C6074" t="str">
            <v>Physdam</v>
          </cell>
          <cell r="E6074">
            <v>41038</v>
          </cell>
          <cell r="F6074">
            <v>41134</v>
          </cell>
          <cell r="G6074">
            <v>41204</v>
          </cell>
          <cell r="H6074">
            <v>10509.0619607594</v>
          </cell>
          <cell r="I6074">
            <v>10509.06</v>
          </cell>
        </row>
        <row r="6075">
          <cell r="C6075" t="str">
            <v>Physdam</v>
          </cell>
          <cell r="E6075">
            <v>41041</v>
          </cell>
          <cell r="F6075">
            <v>41161</v>
          </cell>
          <cell r="G6075">
            <v>41373</v>
          </cell>
          <cell r="H6075">
            <v>8543.8664314017988</v>
          </cell>
          <cell r="I6075">
            <v>9344.9</v>
          </cell>
        </row>
        <row r="6076">
          <cell r="C6076" t="str">
            <v>Physdam</v>
          </cell>
          <cell r="E6076">
            <v>41039</v>
          </cell>
          <cell r="F6076">
            <v>41149</v>
          </cell>
          <cell r="G6076">
            <v>41309</v>
          </cell>
          <cell r="H6076">
            <v>11374.617727083849</v>
          </cell>
          <cell r="I6076">
            <v>11259.9</v>
          </cell>
        </row>
        <row r="6077">
          <cell r="C6077" t="str">
            <v>Physdam</v>
          </cell>
          <cell r="E6077">
            <v>41052</v>
          </cell>
          <cell r="F6077">
            <v>41127</v>
          </cell>
          <cell r="G6077">
            <v>41144</v>
          </cell>
          <cell r="H6077">
            <v>10296.9539755757</v>
          </cell>
          <cell r="I6077">
            <v>10296.950000000001</v>
          </cell>
        </row>
        <row r="6078">
          <cell r="C6078" t="str">
            <v>Physdam</v>
          </cell>
          <cell r="E6078">
            <v>41046</v>
          </cell>
          <cell r="F6078">
            <v>41254</v>
          </cell>
          <cell r="G6078">
            <v>41271</v>
          </cell>
          <cell r="H6078">
            <v>10954.212993610299</v>
          </cell>
          <cell r="I6078">
            <v>10954.21</v>
          </cell>
        </row>
        <row r="6079">
          <cell r="C6079" t="str">
            <v>Physdam</v>
          </cell>
          <cell r="E6079">
            <v>41031</v>
          </cell>
          <cell r="F6079">
            <v>41075</v>
          </cell>
          <cell r="G6079">
            <v>41090</v>
          </cell>
          <cell r="H6079">
            <v>10373.2082390947</v>
          </cell>
          <cell r="I6079">
            <v>0</v>
          </cell>
        </row>
        <row r="6080">
          <cell r="C6080" t="str">
            <v>Physdam</v>
          </cell>
          <cell r="E6080">
            <v>41053</v>
          </cell>
          <cell r="F6080">
            <v>41162</v>
          </cell>
          <cell r="G6080">
            <v>41223</v>
          </cell>
          <cell r="H6080">
            <v>7395.2429366458</v>
          </cell>
          <cell r="I6080">
            <v>7395.24</v>
          </cell>
        </row>
        <row r="6081">
          <cell r="C6081" t="str">
            <v>Physdam</v>
          </cell>
          <cell r="E6081">
            <v>41052</v>
          </cell>
          <cell r="F6081">
            <v>41410</v>
          </cell>
          <cell r="G6081">
            <v>41431</v>
          </cell>
          <cell r="H6081">
            <v>11373.720127957984</v>
          </cell>
          <cell r="I6081">
            <v>11657.85</v>
          </cell>
        </row>
        <row r="6082">
          <cell r="C6082" t="str">
            <v>Physdam</v>
          </cell>
          <cell r="E6082">
            <v>41050</v>
          </cell>
          <cell r="F6082">
            <v>41125</v>
          </cell>
          <cell r="G6082">
            <v>41171</v>
          </cell>
          <cell r="H6082">
            <v>8788.8019894645295</v>
          </cell>
          <cell r="I6082">
            <v>0</v>
          </cell>
        </row>
        <row r="6083">
          <cell r="C6083" t="str">
            <v>Physdam</v>
          </cell>
          <cell r="E6083">
            <v>41038</v>
          </cell>
          <cell r="F6083">
            <v>41125</v>
          </cell>
          <cell r="G6083">
            <v>41169</v>
          </cell>
          <cell r="H6083">
            <v>7551.1274246196499</v>
          </cell>
          <cell r="I6083">
            <v>7551.13</v>
          </cell>
        </row>
        <row r="6084">
          <cell r="C6084" t="str">
            <v>Physdam</v>
          </cell>
          <cell r="E6084">
            <v>41032</v>
          </cell>
          <cell r="F6084">
            <v>41397</v>
          </cell>
          <cell r="G6084">
            <v>41399</v>
          </cell>
          <cell r="H6084">
            <v>7284.0401142639548</v>
          </cell>
          <cell r="I6084">
            <v>7672.78</v>
          </cell>
        </row>
        <row r="6085">
          <cell r="C6085" t="str">
            <v>Physdam</v>
          </cell>
          <cell r="E6085">
            <v>41056</v>
          </cell>
          <cell r="F6085">
            <v>41212</v>
          </cell>
          <cell r="G6085">
            <v>41213</v>
          </cell>
          <cell r="H6085">
            <v>13034.847586125299</v>
          </cell>
          <cell r="I6085">
            <v>13034.85</v>
          </cell>
        </row>
        <row r="6086">
          <cell r="C6086" t="str">
            <v>Physdam</v>
          </cell>
          <cell r="E6086">
            <v>41049</v>
          </cell>
          <cell r="F6086">
            <v>41130</v>
          </cell>
          <cell r="G6086">
            <v>41198</v>
          </cell>
          <cell r="H6086">
            <v>10615.945092046</v>
          </cell>
          <cell r="I6086">
            <v>10615.95</v>
          </cell>
        </row>
        <row r="6087">
          <cell r="C6087" t="str">
            <v>Physdam</v>
          </cell>
          <cell r="E6087">
            <v>41041</v>
          </cell>
          <cell r="F6087">
            <v>41378</v>
          </cell>
          <cell r="G6087">
            <v>41408</v>
          </cell>
          <cell r="H6087">
            <v>9766.5678575884995</v>
          </cell>
          <cell r="I6087">
            <v>10724.05</v>
          </cell>
        </row>
        <row r="6088">
          <cell r="C6088" t="str">
            <v>Physdam</v>
          </cell>
          <cell r="E6088">
            <v>41059</v>
          </cell>
          <cell r="F6088">
            <v>41182</v>
          </cell>
          <cell r="G6088">
            <v>41224</v>
          </cell>
          <cell r="H6088">
            <v>10968.5330374637</v>
          </cell>
          <cell r="I6088">
            <v>10968.53</v>
          </cell>
        </row>
        <row r="6089">
          <cell r="C6089" t="str">
            <v>Physdam</v>
          </cell>
          <cell r="E6089">
            <v>41034</v>
          </cell>
          <cell r="F6089">
            <v>41090</v>
          </cell>
          <cell r="G6089">
            <v>41092</v>
          </cell>
          <cell r="H6089">
            <v>9813.4128281890298</v>
          </cell>
          <cell r="I6089">
            <v>0</v>
          </cell>
        </row>
        <row r="6090">
          <cell r="C6090" t="str">
            <v>Physdam</v>
          </cell>
          <cell r="E6090">
            <v>41056</v>
          </cell>
          <cell r="F6090">
            <v>41171</v>
          </cell>
          <cell r="G6090">
            <v>41266</v>
          </cell>
          <cell r="H6090">
            <v>8427.4988596939493</v>
          </cell>
          <cell r="I6090">
            <v>8427.5</v>
          </cell>
        </row>
        <row r="6091">
          <cell r="C6091" t="str">
            <v>Physdam</v>
          </cell>
          <cell r="E6091">
            <v>41051</v>
          </cell>
          <cell r="F6091">
            <v>41191</v>
          </cell>
          <cell r="G6091">
            <v>41197</v>
          </cell>
          <cell r="H6091">
            <v>11934.5715346914</v>
          </cell>
          <cell r="I6091">
            <v>11934.57</v>
          </cell>
        </row>
        <row r="6092">
          <cell r="C6092" t="str">
            <v>Physdam</v>
          </cell>
          <cell r="E6092">
            <v>41037</v>
          </cell>
          <cell r="F6092">
            <v>41043</v>
          </cell>
          <cell r="G6092">
            <v>41062</v>
          </cell>
          <cell r="H6092">
            <v>6560.7593700403504</v>
          </cell>
          <cell r="I6092">
            <v>6560.76</v>
          </cell>
        </row>
        <row r="6093">
          <cell r="C6093" t="str">
            <v>Physdam</v>
          </cell>
          <cell r="E6093">
            <v>41087</v>
          </cell>
          <cell r="F6093">
            <v>41289</v>
          </cell>
          <cell r="G6093">
            <v>41362</v>
          </cell>
          <cell r="H6093">
            <v>10526.36573911788</v>
          </cell>
          <cell r="I6093">
            <v>11180.76</v>
          </cell>
        </row>
        <row r="6094">
          <cell r="C6094" t="str">
            <v>Physdam</v>
          </cell>
          <cell r="E6094">
            <v>41065</v>
          </cell>
          <cell r="F6094">
            <v>41344</v>
          </cell>
          <cell r="G6094">
            <v>41353</v>
          </cell>
          <cell r="H6094">
            <v>10052.679527556775</v>
          </cell>
          <cell r="I6094">
            <v>10798.33</v>
          </cell>
        </row>
        <row r="6095">
          <cell r="C6095" t="str">
            <v>Physdam</v>
          </cell>
          <cell r="E6095">
            <v>41088</v>
          </cell>
          <cell r="F6095">
            <v>41179</v>
          </cell>
          <cell r="G6095">
            <v>41453</v>
          </cell>
          <cell r="H6095">
            <v>10958.078249068229</v>
          </cell>
          <cell r="I6095">
            <v>11452.87</v>
          </cell>
        </row>
        <row r="6096">
          <cell r="C6096" t="str">
            <v>Physdam</v>
          </cell>
          <cell r="E6096">
            <v>41079</v>
          </cell>
          <cell r="F6096">
            <v>41500</v>
          </cell>
          <cell r="G6096">
            <v>41601</v>
          </cell>
          <cell r="H6096">
            <v>12968.307296612747</v>
          </cell>
          <cell r="I6096">
            <v>13281.27</v>
          </cell>
        </row>
        <row r="6097">
          <cell r="C6097" t="str">
            <v>Physdam</v>
          </cell>
          <cell r="E6097">
            <v>41080</v>
          </cell>
          <cell r="F6097">
            <v>41093</v>
          </cell>
          <cell r="G6097">
            <v>41190</v>
          </cell>
          <cell r="H6097">
            <v>9050.3845785246795</v>
          </cell>
          <cell r="I6097">
            <v>9050.3799999999992</v>
          </cell>
        </row>
        <row r="6098">
          <cell r="C6098" t="str">
            <v>Physdam</v>
          </cell>
          <cell r="E6098">
            <v>41080</v>
          </cell>
          <cell r="F6098">
            <v>41491</v>
          </cell>
          <cell r="G6098">
            <v>41508</v>
          </cell>
          <cell r="H6098">
            <v>10524.113064161427</v>
          </cell>
          <cell r="I6098">
            <v>11776.4</v>
          </cell>
        </row>
        <row r="6099">
          <cell r="C6099" t="str">
            <v>Physdam</v>
          </cell>
          <cell r="E6099">
            <v>41089</v>
          </cell>
          <cell r="F6099">
            <v>41128</v>
          </cell>
          <cell r="G6099">
            <v>41183</v>
          </cell>
          <cell r="H6099">
            <v>7332.0714859506497</v>
          </cell>
          <cell r="I6099">
            <v>7332.07</v>
          </cell>
        </row>
        <row r="6100">
          <cell r="C6100" t="str">
            <v>Physdam</v>
          </cell>
          <cell r="E6100">
            <v>41071</v>
          </cell>
          <cell r="F6100">
            <v>41113</v>
          </cell>
          <cell r="G6100">
            <v>41306</v>
          </cell>
          <cell r="H6100">
            <v>9450.0810122723142</v>
          </cell>
          <cell r="I6100">
            <v>9466.7800000000007</v>
          </cell>
        </row>
        <row r="6101">
          <cell r="C6101" t="str">
            <v>Physdam</v>
          </cell>
          <cell r="E6101">
            <v>41075</v>
          </cell>
          <cell r="F6101">
            <v>41101</v>
          </cell>
          <cell r="G6101">
            <v>41158</v>
          </cell>
          <cell r="H6101">
            <v>10890.9107190636</v>
          </cell>
          <cell r="I6101">
            <v>10890.91</v>
          </cell>
        </row>
        <row r="6102">
          <cell r="C6102" t="str">
            <v>Physdam</v>
          </cell>
          <cell r="E6102">
            <v>41062</v>
          </cell>
          <cell r="F6102">
            <v>41095</v>
          </cell>
          <cell r="G6102">
            <v>41164</v>
          </cell>
          <cell r="H6102">
            <v>9315.2733823920607</v>
          </cell>
          <cell r="I6102">
            <v>9315.27</v>
          </cell>
        </row>
        <row r="6103">
          <cell r="C6103" t="str">
            <v>Physdam</v>
          </cell>
          <cell r="E6103">
            <v>41065</v>
          </cell>
          <cell r="F6103">
            <v>41240</v>
          </cell>
          <cell r="G6103">
            <v>41361</v>
          </cell>
          <cell r="H6103">
            <v>9633.6134318940931</v>
          </cell>
          <cell r="I6103">
            <v>10056.42</v>
          </cell>
        </row>
        <row r="6104">
          <cell r="C6104" t="str">
            <v>Physdam</v>
          </cell>
          <cell r="E6104">
            <v>41062</v>
          </cell>
          <cell r="F6104">
            <v>41726</v>
          </cell>
          <cell r="G6104">
            <v>41738</v>
          </cell>
          <cell r="H6104">
            <v>10333.553475374574</v>
          </cell>
          <cell r="I6104">
            <v>10320.74</v>
          </cell>
        </row>
        <row r="6105">
          <cell r="C6105" t="str">
            <v>Physdam</v>
          </cell>
          <cell r="E6105">
            <v>41075</v>
          </cell>
          <cell r="F6105">
            <v>41369</v>
          </cell>
          <cell r="G6105">
            <v>41448</v>
          </cell>
          <cell r="H6105">
            <v>11361.293959916737</v>
          </cell>
          <cell r="I6105">
            <v>11811.04</v>
          </cell>
        </row>
        <row r="6106">
          <cell r="C6106" t="str">
            <v>Physdam</v>
          </cell>
          <cell r="E6106">
            <v>41089</v>
          </cell>
          <cell r="F6106">
            <v>41361</v>
          </cell>
          <cell r="G6106">
            <v>41436</v>
          </cell>
          <cell r="H6106">
            <v>10480.074839428353</v>
          </cell>
          <cell r="I6106">
            <v>11563.53</v>
          </cell>
        </row>
        <row r="6107">
          <cell r="C6107" t="str">
            <v>Physdam</v>
          </cell>
          <cell r="E6107">
            <v>41065</v>
          </cell>
          <cell r="F6107">
            <v>41445</v>
          </cell>
          <cell r="G6107">
            <v>41525</v>
          </cell>
          <cell r="H6107">
            <v>8398.0737136332064</v>
          </cell>
          <cell r="I6107">
            <v>9069.99</v>
          </cell>
        </row>
        <row r="6108">
          <cell r="C6108" t="str">
            <v>Physdam</v>
          </cell>
          <cell r="E6108">
            <v>41089</v>
          </cell>
          <cell r="F6108">
            <v>41208</v>
          </cell>
          <cell r="G6108">
            <v>41228</v>
          </cell>
          <cell r="H6108">
            <v>9673.7316553385408</v>
          </cell>
          <cell r="I6108">
            <v>0</v>
          </cell>
        </row>
        <row r="6109">
          <cell r="C6109" t="str">
            <v>Physdam</v>
          </cell>
          <cell r="E6109">
            <v>41075</v>
          </cell>
          <cell r="F6109">
            <v>41203</v>
          </cell>
          <cell r="G6109">
            <v>41280</v>
          </cell>
          <cell r="H6109">
            <v>9021.5563431013816</v>
          </cell>
          <cell r="I6109">
            <v>9150.4599999999991</v>
          </cell>
        </row>
        <row r="6110">
          <cell r="C6110" t="str">
            <v>Physdam</v>
          </cell>
          <cell r="E6110">
            <v>41069</v>
          </cell>
          <cell r="F6110">
            <v>41158</v>
          </cell>
          <cell r="G6110">
            <v>41200</v>
          </cell>
          <cell r="H6110">
            <v>8440.0273409169404</v>
          </cell>
          <cell r="I6110">
            <v>8440.0300000000007</v>
          </cell>
        </row>
        <row r="6111">
          <cell r="C6111" t="str">
            <v>Physdam</v>
          </cell>
          <cell r="E6111">
            <v>41085</v>
          </cell>
          <cell r="F6111">
            <v>41787</v>
          </cell>
          <cell r="G6111">
            <v>41792</v>
          </cell>
          <cell r="H6111">
            <v>11113.494215669667</v>
          </cell>
          <cell r="I6111">
            <v>11602.11</v>
          </cell>
        </row>
        <row r="6112">
          <cell r="C6112" t="str">
            <v>Physdam</v>
          </cell>
          <cell r="E6112">
            <v>41067</v>
          </cell>
          <cell r="F6112">
            <v>41287</v>
          </cell>
          <cell r="G6112">
            <v>41295</v>
          </cell>
          <cell r="H6112">
            <v>11259.528877047216</v>
          </cell>
          <cell r="I6112">
            <v>13574.66</v>
          </cell>
        </row>
        <row r="6113">
          <cell r="C6113" t="str">
            <v>Physdam</v>
          </cell>
          <cell r="E6113">
            <v>41068</v>
          </cell>
          <cell r="F6113">
            <v>41492</v>
          </cell>
          <cell r="G6113">
            <v>41636</v>
          </cell>
          <cell r="H6113">
            <v>8772.4197873925441</v>
          </cell>
          <cell r="I6113">
            <v>9366.75</v>
          </cell>
        </row>
        <row r="6114">
          <cell r="C6114" t="str">
            <v>Physdam</v>
          </cell>
          <cell r="E6114">
            <v>41073</v>
          </cell>
          <cell r="F6114">
            <v>41119</v>
          </cell>
          <cell r="G6114">
            <v>41157</v>
          </cell>
          <cell r="H6114">
            <v>8199.6947359841197</v>
          </cell>
          <cell r="I6114">
            <v>8199.69</v>
          </cell>
        </row>
        <row r="6115">
          <cell r="C6115" t="str">
            <v>Physdam</v>
          </cell>
          <cell r="E6115">
            <v>41085</v>
          </cell>
          <cell r="F6115">
            <v>41141</v>
          </cell>
          <cell r="G6115">
            <v>41307</v>
          </cell>
          <cell r="H6115">
            <v>9788.5765118217641</v>
          </cell>
          <cell r="I6115">
            <v>10200.01</v>
          </cell>
        </row>
        <row r="6116">
          <cell r="C6116" t="str">
            <v>Physdam</v>
          </cell>
          <cell r="E6116">
            <v>41090</v>
          </cell>
          <cell r="F6116">
            <v>41386</v>
          </cell>
          <cell r="G6116">
            <v>41401</v>
          </cell>
          <cell r="H6116">
            <v>9517.1697390888057</v>
          </cell>
          <cell r="I6116">
            <v>9486.08</v>
          </cell>
        </row>
        <row r="6117">
          <cell r="C6117" t="str">
            <v>Physdam</v>
          </cell>
          <cell r="E6117">
            <v>41088</v>
          </cell>
          <cell r="F6117">
            <v>41154</v>
          </cell>
          <cell r="G6117">
            <v>41158</v>
          </cell>
          <cell r="H6117">
            <v>9878.9091908548107</v>
          </cell>
          <cell r="I6117">
            <v>0</v>
          </cell>
        </row>
        <row r="6118">
          <cell r="C6118" t="str">
            <v>Physdam</v>
          </cell>
          <cell r="E6118">
            <v>41071</v>
          </cell>
          <cell r="F6118">
            <v>41149</v>
          </cell>
          <cell r="G6118">
            <v>41315</v>
          </cell>
          <cell r="H6118">
            <v>9889.2861591740166</v>
          </cell>
          <cell r="I6118">
            <v>10095.15</v>
          </cell>
        </row>
        <row r="6119">
          <cell r="C6119" t="str">
            <v>Physdam</v>
          </cell>
          <cell r="E6119">
            <v>41071</v>
          </cell>
          <cell r="F6119">
            <v>41415</v>
          </cell>
          <cell r="G6119">
            <v>41427</v>
          </cell>
          <cell r="H6119">
            <v>7352.7374875802725</v>
          </cell>
          <cell r="I6119">
            <v>8267.58</v>
          </cell>
        </row>
        <row r="6120">
          <cell r="C6120" t="str">
            <v>Physdam</v>
          </cell>
          <cell r="E6120">
            <v>41063</v>
          </cell>
          <cell r="F6120">
            <v>41231</v>
          </cell>
          <cell r="G6120">
            <v>41290</v>
          </cell>
          <cell r="H6120">
            <v>10071.260440227612</v>
          </cell>
          <cell r="I6120">
            <v>10347.93</v>
          </cell>
        </row>
        <row r="6121">
          <cell r="C6121" t="str">
            <v>Physdam</v>
          </cell>
          <cell r="E6121">
            <v>41066</v>
          </cell>
          <cell r="F6121">
            <v>41075</v>
          </cell>
          <cell r="G6121">
            <v>41098</v>
          </cell>
          <cell r="H6121">
            <v>10553.9447214802</v>
          </cell>
          <cell r="I6121">
            <v>10553.94</v>
          </cell>
        </row>
        <row r="6122">
          <cell r="C6122" t="str">
            <v>Physdam</v>
          </cell>
          <cell r="E6122">
            <v>41075</v>
          </cell>
          <cell r="F6122">
            <v>41143</v>
          </cell>
          <cell r="G6122">
            <v>41186</v>
          </cell>
          <cell r="H6122">
            <v>13110.9860752887</v>
          </cell>
          <cell r="I6122">
            <v>13110.99</v>
          </cell>
        </row>
        <row r="6123">
          <cell r="C6123" t="str">
            <v>Physdam</v>
          </cell>
          <cell r="E6123">
            <v>41078</v>
          </cell>
          <cell r="F6123">
            <v>41253</v>
          </cell>
          <cell r="G6123">
            <v>41331</v>
          </cell>
          <cell r="H6123">
            <v>11725.534919187276</v>
          </cell>
          <cell r="I6123">
            <v>12144.39</v>
          </cell>
        </row>
        <row r="6124">
          <cell r="C6124" t="str">
            <v>Physdam</v>
          </cell>
          <cell r="E6124">
            <v>41071</v>
          </cell>
          <cell r="F6124">
            <v>41076</v>
          </cell>
          <cell r="G6124">
            <v>41109</v>
          </cell>
          <cell r="H6124">
            <v>6878.2785853920304</v>
          </cell>
          <cell r="I6124">
            <v>6878.28</v>
          </cell>
        </row>
        <row r="6125">
          <cell r="C6125" t="str">
            <v>Physdam</v>
          </cell>
          <cell r="E6125">
            <v>41068</v>
          </cell>
          <cell r="F6125">
            <v>41163</v>
          </cell>
          <cell r="G6125">
            <v>41211</v>
          </cell>
          <cell r="H6125">
            <v>9330.0170558373102</v>
          </cell>
          <cell r="I6125">
            <v>0</v>
          </cell>
        </row>
        <row r="6126">
          <cell r="C6126" t="str">
            <v>Physdam</v>
          </cell>
          <cell r="E6126">
            <v>41068</v>
          </cell>
          <cell r="F6126">
            <v>41141</v>
          </cell>
          <cell r="G6126">
            <v>41278</v>
          </cell>
          <cell r="H6126">
            <v>9718.0196560909426</v>
          </cell>
          <cell r="I6126">
            <v>12335.58</v>
          </cell>
        </row>
        <row r="6127">
          <cell r="C6127" t="str">
            <v>Physdam</v>
          </cell>
          <cell r="E6127">
            <v>41087</v>
          </cell>
          <cell r="F6127">
            <v>41111</v>
          </cell>
          <cell r="G6127">
            <v>41117</v>
          </cell>
          <cell r="H6127">
            <v>8364.0667727356995</v>
          </cell>
          <cell r="I6127">
            <v>8364.07</v>
          </cell>
        </row>
        <row r="6128">
          <cell r="C6128" t="str">
            <v>Physdam</v>
          </cell>
          <cell r="E6128">
            <v>41083</v>
          </cell>
          <cell r="F6128">
            <v>41101</v>
          </cell>
          <cell r="G6128">
            <v>41149</v>
          </cell>
          <cell r="H6128">
            <v>9891.2256201560103</v>
          </cell>
          <cell r="I6128">
            <v>9891.23</v>
          </cell>
        </row>
        <row r="6129">
          <cell r="C6129" t="str">
            <v>Physdam</v>
          </cell>
          <cell r="E6129">
            <v>41074</v>
          </cell>
          <cell r="F6129">
            <v>41165</v>
          </cell>
          <cell r="G6129">
            <v>41251</v>
          </cell>
          <cell r="H6129">
            <v>11190.9785523314</v>
          </cell>
          <cell r="I6129">
            <v>11190.98</v>
          </cell>
        </row>
        <row r="6130">
          <cell r="C6130" t="str">
            <v>Physdam</v>
          </cell>
          <cell r="E6130">
            <v>41068</v>
          </cell>
          <cell r="F6130">
            <v>41117</v>
          </cell>
          <cell r="G6130">
            <v>41147</v>
          </cell>
          <cell r="H6130">
            <v>10855.4775744542</v>
          </cell>
          <cell r="I6130">
            <v>10855.48</v>
          </cell>
        </row>
        <row r="6131">
          <cell r="C6131" t="str">
            <v>Physdam</v>
          </cell>
          <cell r="E6131">
            <v>41080</v>
          </cell>
          <cell r="F6131">
            <v>41225</v>
          </cell>
          <cell r="G6131">
            <v>41251</v>
          </cell>
          <cell r="H6131">
            <v>8989.6036773567703</v>
          </cell>
          <cell r="I6131">
            <v>0</v>
          </cell>
        </row>
        <row r="6132">
          <cell r="C6132" t="str">
            <v>Physdam</v>
          </cell>
          <cell r="E6132">
            <v>41081</v>
          </cell>
          <cell r="F6132">
            <v>41262</v>
          </cell>
          <cell r="G6132">
            <v>41278</v>
          </cell>
          <cell r="H6132">
            <v>8040.3670150646194</v>
          </cell>
          <cell r="I6132">
            <v>8426.4</v>
          </cell>
        </row>
        <row r="6133">
          <cell r="C6133" t="str">
            <v>Physdam</v>
          </cell>
          <cell r="E6133">
            <v>41067</v>
          </cell>
          <cell r="F6133">
            <v>41085</v>
          </cell>
          <cell r="G6133">
            <v>41086</v>
          </cell>
          <cell r="H6133">
            <v>13721.275446865</v>
          </cell>
          <cell r="I6133">
            <v>13721.28</v>
          </cell>
        </row>
        <row r="6134">
          <cell r="C6134" t="str">
            <v>Physdam</v>
          </cell>
          <cell r="E6134">
            <v>41068</v>
          </cell>
          <cell r="F6134">
            <v>41084</v>
          </cell>
          <cell r="G6134">
            <v>41243</v>
          </cell>
          <cell r="H6134">
            <v>9821.4438335407995</v>
          </cell>
          <cell r="I6134">
            <v>9821.44</v>
          </cell>
        </row>
        <row r="6135">
          <cell r="C6135" t="str">
            <v>Physdam</v>
          </cell>
          <cell r="E6135">
            <v>41075</v>
          </cell>
          <cell r="F6135">
            <v>41128</v>
          </cell>
          <cell r="G6135">
            <v>41143</v>
          </cell>
          <cell r="H6135">
            <v>6315.6759247149503</v>
          </cell>
          <cell r="I6135">
            <v>0</v>
          </cell>
        </row>
        <row r="6136">
          <cell r="C6136" t="str">
            <v>Physdam</v>
          </cell>
          <cell r="E6136">
            <v>41066</v>
          </cell>
          <cell r="F6136">
            <v>41230</v>
          </cell>
          <cell r="G6136">
            <v>41287</v>
          </cell>
          <cell r="H6136">
            <v>4410.1347969041799</v>
          </cell>
          <cell r="I6136">
            <v>0</v>
          </cell>
        </row>
        <row r="6137">
          <cell r="C6137" t="str">
            <v>Physdam</v>
          </cell>
          <cell r="E6137">
            <v>41088</v>
          </cell>
          <cell r="F6137">
            <v>41295</v>
          </cell>
          <cell r="G6137">
            <v>41442</v>
          </cell>
          <cell r="H6137">
            <v>7115.3461315071772</v>
          </cell>
          <cell r="I6137">
            <v>7479.41</v>
          </cell>
        </row>
        <row r="6138">
          <cell r="C6138" t="str">
            <v>Physdam</v>
          </cell>
          <cell r="E6138">
            <v>41068</v>
          </cell>
          <cell r="F6138">
            <v>41152</v>
          </cell>
          <cell r="G6138">
            <v>41197</v>
          </cell>
          <cell r="H6138">
            <v>7771.5030331869202</v>
          </cell>
          <cell r="I6138">
            <v>7771.5</v>
          </cell>
        </row>
        <row r="6139">
          <cell r="C6139" t="str">
            <v>Physdam</v>
          </cell>
          <cell r="E6139">
            <v>41071</v>
          </cell>
          <cell r="F6139">
            <v>41165</v>
          </cell>
          <cell r="G6139">
            <v>41195</v>
          </cell>
          <cell r="H6139">
            <v>10447.1566082761</v>
          </cell>
          <cell r="I6139">
            <v>10447.16</v>
          </cell>
        </row>
        <row r="6140">
          <cell r="C6140" t="str">
            <v>Physdam</v>
          </cell>
          <cell r="E6140">
            <v>41061</v>
          </cell>
          <cell r="F6140">
            <v>41066</v>
          </cell>
          <cell r="G6140">
            <v>41112</v>
          </cell>
          <cell r="H6140">
            <v>10067.3380131302</v>
          </cell>
          <cell r="I6140">
            <v>10067.34</v>
          </cell>
        </row>
        <row r="6141">
          <cell r="C6141" t="str">
            <v>Physdam</v>
          </cell>
          <cell r="E6141">
            <v>41085</v>
          </cell>
          <cell r="F6141">
            <v>41235</v>
          </cell>
          <cell r="G6141">
            <v>41358</v>
          </cell>
          <cell r="H6141">
            <v>7352.5883428212073</v>
          </cell>
          <cell r="I6141">
            <v>7538.54</v>
          </cell>
        </row>
        <row r="6142">
          <cell r="C6142" t="str">
            <v>Physdam</v>
          </cell>
          <cell r="E6142">
            <v>41082</v>
          </cell>
          <cell r="F6142">
            <v>41176</v>
          </cell>
          <cell r="G6142">
            <v>41183</v>
          </cell>
          <cell r="H6142">
            <v>8634.4540722638303</v>
          </cell>
          <cell r="I6142">
            <v>8634.4500000000007</v>
          </cell>
        </row>
        <row r="6143">
          <cell r="C6143" t="str">
            <v>Physdam</v>
          </cell>
          <cell r="E6143">
            <v>41074</v>
          </cell>
          <cell r="F6143">
            <v>41161</v>
          </cell>
          <cell r="G6143">
            <v>41255</v>
          </cell>
          <cell r="H6143">
            <v>10301.975572741099</v>
          </cell>
          <cell r="I6143">
            <v>10301.98</v>
          </cell>
        </row>
        <row r="6144">
          <cell r="C6144" t="str">
            <v>Physdam</v>
          </cell>
          <cell r="E6144">
            <v>41074</v>
          </cell>
          <cell r="F6144">
            <v>41184</v>
          </cell>
          <cell r="G6144">
            <v>41209</v>
          </cell>
          <cell r="H6144">
            <v>10164.5292093811</v>
          </cell>
          <cell r="I6144">
            <v>10164.530000000001</v>
          </cell>
        </row>
        <row r="6145">
          <cell r="C6145" t="str">
            <v>Physdam</v>
          </cell>
          <cell r="E6145">
            <v>41089</v>
          </cell>
          <cell r="F6145">
            <v>41261</v>
          </cell>
          <cell r="G6145">
            <v>41305</v>
          </cell>
          <cell r="H6145">
            <v>9301.383946755217</v>
          </cell>
          <cell r="I6145">
            <v>10442.469999999999</v>
          </cell>
        </row>
        <row r="6146">
          <cell r="C6146" t="str">
            <v>Physdam</v>
          </cell>
          <cell r="E6146">
            <v>41077</v>
          </cell>
          <cell r="F6146">
            <v>41189</v>
          </cell>
          <cell r="G6146">
            <v>41242</v>
          </cell>
          <cell r="H6146">
            <v>9488.5427836237104</v>
          </cell>
          <cell r="I6146">
            <v>9488.5400000000009</v>
          </cell>
        </row>
        <row r="6147">
          <cell r="C6147" t="str">
            <v>Physdam</v>
          </cell>
          <cell r="E6147">
            <v>41066</v>
          </cell>
          <cell r="F6147">
            <v>41075</v>
          </cell>
          <cell r="G6147">
            <v>41208</v>
          </cell>
          <cell r="H6147">
            <v>9226.8400161200407</v>
          </cell>
          <cell r="I6147">
            <v>9226.84</v>
          </cell>
        </row>
        <row r="6148">
          <cell r="C6148" t="str">
            <v>Physdam</v>
          </cell>
          <cell r="E6148">
            <v>41066</v>
          </cell>
          <cell r="F6148">
            <v>41264</v>
          </cell>
          <cell r="G6148">
            <v>41281</v>
          </cell>
          <cell r="H6148">
            <v>12539.124182212259</v>
          </cell>
          <cell r="I6148">
            <v>12762.83</v>
          </cell>
        </row>
        <row r="6149">
          <cell r="C6149" t="str">
            <v>Physdam</v>
          </cell>
          <cell r="E6149">
            <v>41090</v>
          </cell>
          <cell r="F6149">
            <v>41110</v>
          </cell>
          <cell r="G6149">
            <v>41191</v>
          </cell>
          <cell r="H6149">
            <v>10210.8389784316</v>
          </cell>
          <cell r="I6149">
            <v>10210.84</v>
          </cell>
        </row>
        <row r="6150">
          <cell r="C6150" t="str">
            <v>Physdam</v>
          </cell>
          <cell r="E6150">
            <v>41077</v>
          </cell>
          <cell r="F6150">
            <v>41500</v>
          </cell>
          <cell r="G6150">
            <v>41535</v>
          </cell>
          <cell r="H6150">
            <v>13917.974932282053</v>
          </cell>
          <cell r="I6150">
            <v>14488.89</v>
          </cell>
        </row>
        <row r="6151">
          <cell r="C6151" t="str">
            <v>Physdam</v>
          </cell>
          <cell r="E6151">
            <v>41091</v>
          </cell>
          <cell r="F6151">
            <v>41162</v>
          </cell>
          <cell r="G6151">
            <v>41188</v>
          </cell>
          <cell r="H6151">
            <v>7743.7613763908803</v>
          </cell>
          <cell r="I6151">
            <v>7743.76</v>
          </cell>
        </row>
        <row r="6152">
          <cell r="C6152" t="str">
            <v>Physdam</v>
          </cell>
          <cell r="E6152">
            <v>41100</v>
          </cell>
          <cell r="F6152">
            <v>41260</v>
          </cell>
          <cell r="G6152">
            <v>41265</v>
          </cell>
          <cell r="H6152">
            <v>10589.231639699699</v>
          </cell>
          <cell r="I6152">
            <v>10589.23</v>
          </cell>
        </row>
        <row r="6153">
          <cell r="C6153" t="str">
            <v>Physdam</v>
          </cell>
          <cell r="E6153">
            <v>41099</v>
          </cell>
          <cell r="F6153">
            <v>41369</v>
          </cell>
          <cell r="G6153">
            <v>41504</v>
          </cell>
          <cell r="H6153">
            <v>9913.1900634767862</v>
          </cell>
          <cell r="I6153">
            <v>10471.64</v>
          </cell>
        </row>
        <row r="6154">
          <cell r="C6154" t="str">
            <v>Physdam</v>
          </cell>
          <cell r="E6154">
            <v>41111</v>
          </cell>
          <cell r="F6154">
            <v>41174</v>
          </cell>
          <cell r="G6154">
            <v>41307</v>
          </cell>
          <cell r="H6154">
            <v>8906.3035322119958</v>
          </cell>
          <cell r="I6154">
            <v>9393.1200000000008</v>
          </cell>
        </row>
        <row r="6155">
          <cell r="C6155" t="str">
            <v>Physdam</v>
          </cell>
          <cell r="E6155">
            <v>41103</v>
          </cell>
          <cell r="F6155">
            <v>41280</v>
          </cell>
          <cell r="G6155">
            <v>41295</v>
          </cell>
          <cell r="H6155">
            <v>7387.1108048354263</v>
          </cell>
          <cell r="I6155">
            <v>0</v>
          </cell>
        </row>
        <row r="6156">
          <cell r="C6156" t="str">
            <v>Physdam</v>
          </cell>
          <cell r="E6156">
            <v>41107</v>
          </cell>
          <cell r="F6156">
            <v>41202</v>
          </cell>
          <cell r="G6156">
            <v>41257</v>
          </cell>
          <cell r="H6156">
            <v>11379.0451474438</v>
          </cell>
          <cell r="I6156">
            <v>0</v>
          </cell>
        </row>
        <row r="6157">
          <cell r="C6157" t="str">
            <v>Physdam</v>
          </cell>
          <cell r="E6157">
            <v>41115</v>
          </cell>
          <cell r="F6157">
            <v>41205</v>
          </cell>
          <cell r="G6157">
            <v>41303</v>
          </cell>
          <cell r="H6157">
            <v>9627.0724731378887</v>
          </cell>
          <cell r="I6157">
            <v>10565.72</v>
          </cell>
        </row>
        <row r="6158">
          <cell r="C6158" t="str">
            <v>Physdam</v>
          </cell>
          <cell r="E6158">
            <v>41100</v>
          </cell>
          <cell r="F6158">
            <v>41136</v>
          </cell>
          <cell r="G6158">
            <v>41209</v>
          </cell>
          <cell r="H6158">
            <v>13071.3287996407</v>
          </cell>
          <cell r="I6158">
            <v>0</v>
          </cell>
        </row>
        <row r="6159">
          <cell r="C6159" t="str">
            <v>Physdam</v>
          </cell>
          <cell r="E6159">
            <v>41098</v>
          </cell>
          <cell r="F6159">
            <v>41416</v>
          </cell>
          <cell r="G6159">
            <v>41519</v>
          </cell>
          <cell r="H6159">
            <v>10724.472212173618</v>
          </cell>
          <cell r="I6159">
            <v>0</v>
          </cell>
        </row>
        <row r="6160">
          <cell r="C6160" t="str">
            <v>Physdam</v>
          </cell>
          <cell r="E6160">
            <v>41114</v>
          </cell>
          <cell r="F6160">
            <v>41169</v>
          </cell>
          <cell r="G6160">
            <v>41293</v>
          </cell>
          <cell r="H6160">
            <v>11014.599170405943</v>
          </cell>
          <cell r="I6160">
            <v>12111.86</v>
          </cell>
        </row>
        <row r="6161">
          <cell r="C6161" t="str">
            <v>Physdam</v>
          </cell>
          <cell r="E6161">
            <v>41118</v>
          </cell>
          <cell r="F6161">
            <v>41138</v>
          </cell>
          <cell r="G6161">
            <v>41158</v>
          </cell>
          <cell r="H6161">
            <v>11659.442484622101</v>
          </cell>
          <cell r="I6161">
            <v>11659.44</v>
          </cell>
        </row>
        <row r="6162">
          <cell r="C6162" t="str">
            <v>Physdam</v>
          </cell>
          <cell r="E6162">
            <v>41103</v>
          </cell>
          <cell r="F6162">
            <v>41105</v>
          </cell>
          <cell r="G6162">
            <v>41275</v>
          </cell>
          <cell r="H6162">
            <v>10241.530695478763</v>
          </cell>
          <cell r="I6162">
            <v>10180.49</v>
          </cell>
        </row>
        <row r="6163">
          <cell r="C6163" t="str">
            <v>Physdam</v>
          </cell>
          <cell r="E6163">
            <v>41106</v>
          </cell>
          <cell r="F6163">
            <v>41293</v>
          </cell>
          <cell r="G6163">
            <v>41330</v>
          </cell>
          <cell r="H6163">
            <v>13787.621062528618</v>
          </cell>
          <cell r="I6163">
            <v>13714.54</v>
          </cell>
        </row>
        <row r="6164">
          <cell r="C6164" t="str">
            <v>Physdam</v>
          </cell>
          <cell r="E6164">
            <v>41117</v>
          </cell>
          <cell r="F6164">
            <v>41411</v>
          </cell>
          <cell r="G6164">
            <v>41419</v>
          </cell>
          <cell r="H6164">
            <v>9073.781325474929</v>
          </cell>
          <cell r="I6164">
            <v>9434.6200000000008</v>
          </cell>
        </row>
        <row r="6165">
          <cell r="C6165" t="str">
            <v>Physdam</v>
          </cell>
          <cell r="E6165">
            <v>41117</v>
          </cell>
          <cell r="F6165">
            <v>41148</v>
          </cell>
          <cell r="G6165">
            <v>41201</v>
          </cell>
          <cell r="H6165">
            <v>8419.6514550032498</v>
          </cell>
          <cell r="I6165">
            <v>8419.65</v>
          </cell>
        </row>
        <row r="6166">
          <cell r="C6166" t="str">
            <v>Physdam</v>
          </cell>
          <cell r="E6166">
            <v>41120</v>
          </cell>
          <cell r="F6166">
            <v>41129</v>
          </cell>
          <cell r="G6166">
            <v>41167</v>
          </cell>
          <cell r="H6166">
            <v>11522.094720245999</v>
          </cell>
          <cell r="I6166">
            <v>11522.09</v>
          </cell>
        </row>
        <row r="6167">
          <cell r="C6167" t="str">
            <v>Physdam</v>
          </cell>
          <cell r="E6167">
            <v>41115</v>
          </cell>
          <cell r="F6167">
            <v>41139</v>
          </cell>
          <cell r="G6167">
            <v>41343</v>
          </cell>
          <cell r="H6167">
            <v>10522.625369956559</v>
          </cell>
          <cell r="I6167">
            <v>12651.94</v>
          </cell>
        </row>
        <row r="6168">
          <cell r="C6168" t="str">
            <v>Physdam</v>
          </cell>
          <cell r="E6168">
            <v>41109</v>
          </cell>
          <cell r="F6168">
            <v>41123</v>
          </cell>
          <cell r="G6168">
            <v>41208</v>
          </cell>
          <cell r="H6168">
            <v>8193.7474862394702</v>
          </cell>
          <cell r="I6168">
            <v>8193.75</v>
          </cell>
        </row>
        <row r="6169">
          <cell r="C6169" t="str">
            <v>Physdam</v>
          </cell>
          <cell r="E6169">
            <v>41109</v>
          </cell>
          <cell r="F6169">
            <v>41249</v>
          </cell>
          <cell r="G6169">
            <v>41256</v>
          </cell>
          <cell r="H6169">
            <v>11923.5484142356</v>
          </cell>
          <cell r="I6169">
            <v>11923.55</v>
          </cell>
        </row>
        <row r="6170">
          <cell r="C6170" t="str">
            <v>Physdam</v>
          </cell>
          <cell r="E6170">
            <v>41120</v>
          </cell>
          <cell r="F6170">
            <v>41181</v>
          </cell>
          <cell r="G6170">
            <v>41644</v>
          </cell>
          <cell r="H6170">
            <v>8183.1548983722241</v>
          </cell>
          <cell r="I6170">
            <v>8729.36</v>
          </cell>
        </row>
        <row r="6171">
          <cell r="C6171" t="str">
            <v>Physdam</v>
          </cell>
          <cell r="E6171">
            <v>41097</v>
          </cell>
          <cell r="F6171">
            <v>41107</v>
          </cell>
          <cell r="G6171">
            <v>41252</v>
          </cell>
          <cell r="H6171">
            <v>11933.934418204</v>
          </cell>
          <cell r="I6171">
            <v>11933.93</v>
          </cell>
        </row>
        <row r="6172">
          <cell r="C6172" t="str">
            <v>Physdam</v>
          </cell>
          <cell r="E6172">
            <v>41120</v>
          </cell>
          <cell r="F6172">
            <v>41423</v>
          </cell>
          <cell r="G6172">
            <v>41631</v>
          </cell>
          <cell r="H6172">
            <v>12040.083667077708</v>
          </cell>
          <cell r="I6172">
            <v>11919.35</v>
          </cell>
        </row>
        <row r="6173">
          <cell r="C6173" t="str">
            <v>Physdam</v>
          </cell>
          <cell r="E6173">
            <v>41105</v>
          </cell>
          <cell r="F6173">
            <v>41428</v>
          </cell>
          <cell r="G6173">
            <v>41534</v>
          </cell>
          <cell r="H6173">
            <v>9255.7940332342168</v>
          </cell>
          <cell r="I6173">
            <v>9717.42</v>
          </cell>
        </row>
        <row r="6174">
          <cell r="C6174" t="str">
            <v>Physdam</v>
          </cell>
          <cell r="E6174">
            <v>41120</v>
          </cell>
          <cell r="F6174">
            <v>41477</v>
          </cell>
          <cell r="G6174">
            <v>41546</v>
          </cell>
          <cell r="H6174">
            <v>8301.1019381315655</v>
          </cell>
          <cell r="I6174">
            <v>9454.25</v>
          </cell>
        </row>
        <row r="6175">
          <cell r="C6175" t="str">
            <v>Physdam</v>
          </cell>
          <cell r="E6175">
            <v>41095</v>
          </cell>
          <cell r="F6175">
            <v>41113</v>
          </cell>
          <cell r="G6175">
            <v>41199</v>
          </cell>
          <cell r="H6175">
            <v>14143.1763142732</v>
          </cell>
          <cell r="I6175">
            <v>14143.18</v>
          </cell>
        </row>
        <row r="6176">
          <cell r="C6176" t="str">
            <v>Physdam</v>
          </cell>
          <cell r="E6176">
            <v>41121</v>
          </cell>
          <cell r="F6176">
            <v>41124</v>
          </cell>
          <cell r="G6176">
            <v>41285</v>
          </cell>
          <cell r="H6176">
            <v>8397.1102756412693</v>
          </cell>
          <cell r="I6176">
            <v>10106.11</v>
          </cell>
        </row>
        <row r="6177">
          <cell r="C6177" t="str">
            <v>Physdam</v>
          </cell>
          <cell r="E6177">
            <v>41093</v>
          </cell>
          <cell r="F6177">
            <v>41236</v>
          </cell>
          <cell r="G6177">
            <v>41237</v>
          </cell>
          <cell r="H6177">
            <v>8196.7510815690694</v>
          </cell>
          <cell r="I6177">
            <v>8196.75</v>
          </cell>
        </row>
        <row r="6178">
          <cell r="C6178" t="str">
            <v>Physdam</v>
          </cell>
          <cell r="E6178">
            <v>41099</v>
          </cell>
          <cell r="F6178">
            <v>41132</v>
          </cell>
          <cell r="G6178">
            <v>41168</v>
          </cell>
          <cell r="H6178">
            <v>9480.1655420366496</v>
          </cell>
          <cell r="I6178">
            <v>9480.17</v>
          </cell>
        </row>
        <row r="6179">
          <cell r="C6179" t="str">
            <v>Physdam</v>
          </cell>
          <cell r="E6179">
            <v>41099</v>
          </cell>
          <cell r="F6179">
            <v>41178</v>
          </cell>
          <cell r="G6179">
            <v>41322</v>
          </cell>
          <cell r="H6179">
            <v>7438.518684751145</v>
          </cell>
          <cell r="I6179">
            <v>7868.54</v>
          </cell>
        </row>
        <row r="6180">
          <cell r="C6180" t="str">
            <v>Physdam</v>
          </cell>
          <cell r="E6180">
            <v>41100</v>
          </cell>
          <cell r="F6180">
            <v>41271</v>
          </cell>
          <cell r="G6180">
            <v>41337</v>
          </cell>
          <cell r="H6180">
            <v>11310.987827018649</v>
          </cell>
          <cell r="I6180">
            <v>11403.81</v>
          </cell>
        </row>
        <row r="6181">
          <cell r="C6181" t="str">
            <v>Physdam</v>
          </cell>
          <cell r="E6181">
            <v>41121</v>
          </cell>
          <cell r="F6181">
            <v>41408</v>
          </cell>
          <cell r="G6181">
            <v>41424</v>
          </cell>
          <cell r="H6181">
            <v>12027.924925217032</v>
          </cell>
          <cell r="I6181">
            <v>12138.19</v>
          </cell>
        </row>
        <row r="6182">
          <cell r="C6182" t="str">
            <v>Physdam</v>
          </cell>
          <cell r="E6182">
            <v>41102</v>
          </cell>
          <cell r="F6182">
            <v>41253</v>
          </cell>
          <cell r="G6182">
            <v>41301</v>
          </cell>
          <cell r="H6182">
            <v>11847.133768864231</v>
          </cell>
          <cell r="I6182">
            <v>12490.71</v>
          </cell>
        </row>
        <row r="6183">
          <cell r="C6183" t="str">
            <v>Physdam</v>
          </cell>
          <cell r="E6183">
            <v>41109</v>
          </cell>
          <cell r="F6183">
            <v>41394</v>
          </cell>
          <cell r="G6183">
            <v>41470</v>
          </cell>
          <cell r="H6183">
            <v>11554.435049073092</v>
          </cell>
          <cell r="I6183">
            <v>12024.44</v>
          </cell>
        </row>
        <row r="6184">
          <cell r="C6184" t="str">
            <v>Physdam</v>
          </cell>
          <cell r="E6184">
            <v>41099</v>
          </cell>
          <cell r="F6184">
            <v>41251</v>
          </cell>
          <cell r="G6184">
            <v>41308</v>
          </cell>
          <cell r="H6184">
            <v>6519.8803686558149</v>
          </cell>
          <cell r="I6184">
            <v>6730.24</v>
          </cell>
        </row>
        <row r="6185">
          <cell r="C6185" t="str">
            <v>Physdam</v>
          </cell>
          <cell r="E6185">
            <v>41097</v>
          </cell>
          <cell r="F6185">
            <v>41130</v>
          </cell>
          <cell r="G6185">
            <v>41287</v>
          </cell>
          <cell r="H6185">
            <v>12122.882801951951</v>
          </cell>
          <cell r="I6185">
            <v>13688.41</v>
          </cell>
        </row>
        <row r="6186">
          <cell r="C6186" t="str">
            <v>Physdam</v>
          </cell>
          <cell r="E6186">
            <v>41117</v>
          </cell>
          <cell r="F6186">
            <v>41141</v>
          </cell>
          <cell r="G6186">
            <v>41191</v>
          </cell>
          <cell r="H6186">
            <v>10530.421216128299</v>
          </cell>
          <cell r="I6186">
            <v>10530.42</v>
          </cell>
        </row>
        <row r="6187">
          <cell r="C6187" t="str">
            <v>Physdam</v>
          </cell>
          <cell r="E6187">
            <v>41113</v>
          </cell>
          <cell r="F6187">
            <v>41124</v>
          </cell>
          <cell r="G6187">
            <v>41138</v>
          </cell>
          <cell r="H6187">
            <v>8871.9440662945708</v>
          </cell>
          <cell r="I6187">
            <v>8871.94</v>
          </cell>
        </row>
        <row r="6188">
          <cell r="C6188" t="str">
            <v>Physdam</v>
          </cell>
          <cell r="E6188">
            <v>41116</v>
          </cell>
          <cell r="F6188">
            <v>41236</v>
          </cell>
          <cell r="G6188">
            <v>41258</v>
          </cell>
          <cell r="H6188">
            <v>6445.4816569177401</v>
          </cell>
          <cell r="I6188">
            <v>6445.48</v>
          </cell>
        </row>
        <row r="6189">
          <cell r="C6189" t="str">
            <v>Physdam</v>
          </cell>
          <cell r="E6189">
            <v>41120</v>
          </cell>
          <cell r="F6189">
            <v>41258</v>
          </cell>
          <cell r="G6189">
            <v>41267</v>
          </cell>
          <cell r="H6189">
            <v>8798.3722938725095</v>
          </cell>
          <cell r="I6189">
            <v>8798.3700000000008</v>
          </cell>
        </row>
        <row r="6190">
          <cell r="C6190" t="str">
            <v>Physdam</v>
          </cell>
          <cell r="E6190">
            <v>41101</v>
          </cell>
          <cell r="F6190">
            <v>41306</v>
          </cell>
          <cell r="G6190">
            <v>41321</v>
          </cell>
          <cell r="H6190">
            <v>13708.64669536711</v>
          </cell>
          <cell r="I6190">
            <v>13670.29</v>
          </cell>
        </row>
        <row r="6191">
          <cell r="C6191" t="str">
            <v>Physdam</v>
          </cell>
          <cell r="E6191">
            <v>41119</v>
          </cell>
          <cell r="F6191">
            <v>41128</v>
          </cell>
          <cell r="G6191">
            <v>41349</v>
          </cell>
          <cell r="H6191">
            <v>8494.5219218603143</v>
          </cell>
          <cell r="I6191">
            <v>9177.23</v>
          </cell>
        </row>
        <row r="6192">
          <cell r="C6192" t="str">
            <v>Physdam</v>
          </cell>
          <cell r="E6192">
            <v>41099</v>
          </cell>
          <cell r="F6192">
            <v>41158</v>
          </cell>
          <cell r="G6192">
            <v>41187</v>
          </cell>
          <cell r="H6192">
            <v>9460.6278202615704</v>
          </cell>
          <cell r="I6192">
            <v>9460.6299999999992</v>
          </cell>
        </row>
        <row r="6193">
          <cell r="C6193" t="str">
            <v>Physdam</v>
          </cell>
          <cell r="E6193">
            <v>41099</v>
          </cell>
          <cell r="F6193">
            <v>41209</v>
          </cell>
          <cell r="G6193">
            <v>41243</v>
          </cell>
          <cell r="H6193">
            <v>11276.7078167134</v>
          </cell>
          <cell r="I6193">
            <v>11276.71</v>
          </cell>
        </row>
        <row r="6194">
          <cell r="C6194" t="str">
            <v>Physdam</v>
          </cell>
          <cell r="E6194">
            <v>41109</v>
          </cell>
          <cell r="F6194">
            <v>41121</v>
          </cell>
          <cell r="G6194">
            <v>41149</v>
          </cell>
          <cell r="H6194">
            <v>11455.2044476909</v>
          </cell>
          <cell r="I6194">
            <v>0</v>
          </cell>
        </row>
        <row r="6195">
          <cell r="C6195" t="str">
            <v>Physdam</v>
          </cell>
          <cell r="E6195">
            <v>41121</v>
          </cell>
          <cell r="F6195">
            <v>41156</v>
          </cell>
          <cell r="G6195">
            <v>41183</v>
          </cell>
          <cell r="H6195">
            <v>10786.7865471315</v>
          </cell>
          <cell r="I6195">
            <v>10786.79</v>
          </cell>
        </row>
        <row r="6196">
          <cell r="C6196" t="str">
            <v>Physdam</v>
          </cell>
          <cell r="E6196">
            <v>41114</v>
          </cell>
          <cell r="F6196">
            <v>41201</v>
          </cell>
          <cell r="G6196">
            <v>41257</v>
          </cell>
          <cell r="H6196">
            <v>8649.0730853905607</v>
          </cell>
          <cell r="I6196">
            <v>8649.07</v>
          </cell>
        </row>
        <row r="6197">
          <cell r="C6197" t="str">
            <v>Physdam</v>
          </cell>
          <cell r="E6197">
            <v>41121</v>
          </cell>
          <cell r="F6197">
            <v>41274</v>
          </cell>
          <cell r="G6197">
            <v>41295</v>
          </cell>
          <cell r="H6197">
            <v>9784.5424475449181</v>
          </cell>
          <cell r="I6197">
            <v>0</v>
          </cell>
        </row>
        <row r="6198">
          <cell r="C6198" t="str">
            <v>Physdam</v>
          </cell>
          <cell r="E6198">
            <v>41107</v>
          </cell>
          <cell r="F6198">
            <v>41113</v>
          </cell>
          <cell r="G6198">
            <v>41324</v>
          </cell>
          <cell r="H6198">
            <v>7394.1244090113532</v>
          </cell>
          <cell r="I6198">
            <v>8475.2800000000007</v>
          </cell>
        </row>
        <row r="6199">
          <cell r="C6199" t="str">
            <v>Physdam</v>
          </cell>
          <cell r="E6199">
            <v>41098</v>
          </cell>
          <cell r="F6199">
            <v>41189</v>
          </cell>
          <cell r="G6199">
            <v>41194</v>
          </cell>
          <cell r="H6199">
            <v>8677.3721026055791</v>
          </cell>
          <cell r="I6199">
            <v>8677.3700000000008</v>
          </cell>
        </row>
        <row r="6200">
          <cell r="C6200" t="str">
            <v>Physdam</v>
          </cell>
          <cell r="E6200">
            <v>41097</v>
          </cell>
          <cell r="F6200">
            <v>41281</v>
          </cell>
          <cell r="G6200">
            <v>41297</v>
          </cell>
          <cell r="H6200">
            <v>7598.6594989908108</v>
          </cell>
          <cell r="I6200">
            <v>8535.0499999999993</v>
          </cell>
        </row>
        <row r="6201">
          <cell r="C6201" t="str">
            <v>Physdam</v>
          </cell>
          <cell r="E6201">
            <v>41106</v>
          </cell>
          <cell r="F6201">
            <v>41166</v>
          </cell>
          <cell r="G6201">
            <v>41179</v>
          </cell>
          <cell r="H6201">
            <v>12384.7732203956</v>
          </cell>
          <cell r="I6201">
            <v>12384.77</v>
          </cell>
        </row>
        <row r="6202">
          <cell r="C6202" t="str">
            <v>Physdam</v>
          </cell>
          <cell r="E6202">
            <v>41108</v>
          </cell>
          <cell r="F6202">
            <v>41373</v>
          </cell>
          <cell r="G6202">
            <v>41413</v>
          </cell>
          <cell r="H6202">
            <v>9612.4809288898014</v>
          </cell>
          <cell r="I6202">
            <v>9637.5400000000009</v>
          </cell>
        </row>
        <row r="6203">
          <cell r="C6203" t="str">
            <v>Physdam</v>
          </cell>
          <cell r="E6203">
            <v>41092</v>
          </cell>
          <cell r="F6203">
            <v>41147</v>
          </cell>
          <cell r="G6203">
            <v>41308</v>
          </cell>
          <cell r="H6203">
            <v>10366.540713853146</v>
          </cell>
          <cell r="I6203">
            <v>10887.53</v>
          </cell>
        </row>
        <row r="6204">
          <cell r="C6204" t="str">
            <v>Physdam</v>
          </cell>
          <cell r="E6204">
            <v>41115</v>
          </cell>
          <cell r="F6204">
            <v>41348</v>
          </cell>
          <cell r="G6204">
            <v>41371</v>
          </cell>
          <cell r="H6204">
            <v>8919.690092672161</v>
          </cell>
          <cell r="I6204">
            <v>9875.4</v>
          </cell>
        </row>
        <row r="6205">
          <cell r="C6205" t="str">
            <v>Physdam</v>
          </cell>
          <cell r="E6205">
            <v>41102</v>
          </cell>
          <cell r="F6205">
            <v>41115</v>
          </cell>
          <cell r="G6205">
            <v>41126</v>
          </cell>
          <cell r="H6205">
            <v>7594.5341682483104</v>
          </cell>
          <cell r="I6205">
            <v>0</v>
          </cell>
        </row>
        <row r="6206">
          <cell r="C6206" t="str">
            <v>Physdam</v>
          </cell>
          <cell r="E6206">
            <v>41094</v>
          </cell>
          <cell r="F6206">
            <v>41189</v>
          </cell>
          <cell r="G6206">
            <v>41211</v>
          </cell>
          <cell r="H6206">
            <v>7336.4851773386699</v>
          </cell>
          <cell r="I6206">
            <v>7336.49</v>
          </cell>
        </row>
        <row r="6207">
          <cell r="C6207" t="str">
            <v>Physdam</v>
          </cell>
          <cell r="E6207">
            <v>41094</v>
          </cell>
          <cell r="F6207">
            <v>41249</v>
          </cell>
          <cell r="G6207">
            <v>41300</v>
          </cell>
          <cell r="H6207">
            <v>8375.8608583585665</v>
          </cell>
          <cell r="I6207">
            <v>8544.7199999999993</v>
          </cell>
        </row>
        <row r="6208">
          <cell r="C6208" t="str">
            <v>Physdam</v>
          </cell>
          <cell r="E6208">
            <v>41121</v>
          </cell>
          <cell r="F6208">
            <v>41315</v>
          </cell>
          <cell r="G6208">
            <v>41433</v>
          </cell>
          <cell r="H6208">
            <v>9185.1497289564868</v>
          </cell>
          <cell r="I6208">
            <v>0</v>
          </cell>
        </row>
        <row r="6209">
          <cell r="C6209" t="str">
            <v>Physdam</v>
          </cell>
          <cell r="E6209">
            <v>41093</v>
          </cell>
          <cell r="F6209">
            <v>41129</v>
          </cell>
          <cell r="G6209">
            <v>41223</v>
          </cell>
          <cell r="H6209">
            <v>13572.468660639899</v>
          </cell>
          <cell r="I6209">
            <v>13572.47</v>
          </cell>
        </row>
        <row r="6210">
          <cell r="C6210" t="str">
            <v>Physdam</v>
          </cell>
          <cell r="E6210">
            <v>41108</v>
          </cell>
          <cell r="F6210">
            <v>41117</v>
          </cell>
          <cell r="G6210">
            <v>41120</v>
          </cell>
          <cell r="H6210">
            <v>12169.363343559</v>
          </cell>
          <cell r="I6210">
            <v>12169.36</v>
          </cell>
        </row>
        <row r="6211">
          <cell r="C6211" t="str">
            <v>Physdam</v>
          </cell>
          <cell r="E6211">
            <v>41112</v>
          </cell>
          <cell r="F6211">
            <v>41157</v>
          </cell>
          <cell r="G6211">
            <v>41229</v>
          </cell>
          <cell r="H6211">
            <v>7384.5952764757603</v>
          </cell>
          <cell r="I6211">
            <v>7384.6</v>
          </cell>
        </row>
        <row r="6212">
          <cell r="C6212" t="str">
            <v>Physdam</v>
          </cell>
          <cell r="E6212">
            <v>41113</v>
          </cell>
          <cell r="F6212">
            <v>41207</v>
          </cell>
          <cell r="G6212">
            <v>41230</v>
          </cell>
          <cell r="H6212">
            <v>9121.7137779570094</v>
          </cell>
          <cell r="I6212">
            <v>9121.7099999999991</v>
          </cell>
        </row>
        <row r="6213">
          <cell r="C6213" t="str">
            <v>Physdam</v>
          </cell>
          <cell r="E6213">
            <v>41096</v>
          </cell>
          <cell r="F6213">
            <v>41332</v>
          </cell>
          <cell r="G6213">
            <v>41426</v>
          </cell>
          <cell r="H6213">
            <v>9117.8728368297416</v>
          </cell>
          <cell r="I6213">
            <v>9773.5</v>
          </cell>
        </row>
        <row r="6214">
          <cell r="C6214" t="str">
            <v>Physdam</v>
          </cell>
          <cell r="E6214">
            <v>41122</v>
          </cell>
          <cell r="F6214">
            <v>41334</v>
          </cell>
          <cell r="G6214">
            <v>41372</v>
          </cell>
          <cell r="H6214">
            <v>7941.2638683623045</v>
          </cell>
          <cell r="I6214">
            <v>7811.94</v>
          </cell>
        </row>
        <row r="6215">
          <cell r="C6215" t="str">
            <v>Physdam</v>
          </cell>
          <cell r="E6215">
            <v>41133</v>
          </cell>
          <cell r="F6215">
            <v>41474</v>
          </cell>
          <cell r="G6215">
            <v>41596</v>
          </cell>
          <cell r="H6215">
            <v>7301.1633524880735</v>
          </cell>
          <cell r="I6215">
            <v>7889.57</v>
          </cell>
        </row>
        <row r="6216">
          <cell r="C6216" t="str">
            <v>Physdam</v>
          </cell>
          <cell r="E6216">
            <v>41125</v>
          </cell>
          <cell r="F6216">
            <v>41297</v>
          </cell>
          <cell r="G6216">
            <v>41327</v>
          </cell>
          <cell r="H6216">
            <v>7308.3200808366855</v>
          </cell>
          <cell r="I6216">
            <v>7522.4</v>
          </cell>
        </row>
        <row r="6217">
          <cell r="C6217" t="str">
            <v>Physdam</v>
          </cell>
          <cell r="E6217">
            <v>41125</v>
          </cell>
          <cell r="F6217">
            <v>41300</v>
          </cell>
          <cell r="G6217">
            <v>41390</v>
          </cell>
          <cell r="H6217">
            <v>11511.440997797077</v>
          </cell>
          <cell r="I6217">
            <v>0</v>
          </cell>
        </row>
        <row r="6218">
          <cell r="C6218" t="str">
            <v>Physdam</v>
          </cell>
          <cell r="E6218">
            <v>41128</v>
          </cell>
          <cell r="F6218">
            <v>41248</v>
          </cell>
          <cell r="G6218">
            <v>41297</v>
          </cell>
          <cell r="H6218">
            <v>13592.63934925148</v>
          </cell>
          <cell r="I6218">
            <v>14378.2</v>
          </cell>
        </row>
        <row r="6219">
          <cell r="C6219" t="str">
            <v>Physdam</v>
          </cell>
          <cell r="E6219">
            <v>41131</v>
          </cell>
          <cell r="F6219">
            <v>41144</v>
          </cell>
          <cell r="G6219">
            <v>41429</v>
          </cell>
          <cell r="H6219">
            <v>12141.632153116881</v>
          </cell>
          <cell r="I6219">
            <v>12375.13</v>
          </cell>
        </row>
        <row r="6220">
          <cell r="C6220" t="str">
            <v>Physdam</v>
          </cell>
          <cell r="E6220">
            <v>41132</v>
          </cell>
          <cell r="F6220">
            <v>41185</v>
          </cell>
          <cell r="G6220">
            <v>41203</v>
          </cell>
          <cell r="H6220">
            <v>9612.8912184736892</v>
          </cell>
          <cell r="I6220">
            <v>9612.89</v>
          </cell>
        </row>
        <row r="6221">
          <cell r="C6221" t="str">
            <v>Physdam</v>
          </cell>
          <cell r="E6221">
            <v>41127</v>
          </cell>
          <cell r="F6221">
            <v>41275</v>
          </cell>
          <cell r="G6221">
            <v>41338</v>
          </cell>
          <cell r="H6221">
            <v>8192.1365296029126</v>
          </cell>
          <cell r="I6221">
            <v>8860.77</v>
          </cell>
        </row>
        <row r="6222">
          <cell r="C6222" t="str">
            <v>Physdam</v>
          </cell>
          <cell r="E6222">
            <v>41150</v>
          </cell>
          <cell r="F6222">
            <v>41169</v>
          </cell>
          <cell r="G6222">
            <v>41218</v>
          </cell>
          <cell r="H6222">
            <v>10300.9467652644</v>
          </cell>
          <cell r="I6222">
            <v>10300.950000000001</v>
          </cell>
        </row>
        <row r="6223">
          <cell r="C6223" t="str">
            <v>Physdam</v>
          </cell>
          <cell r="E6223">
            <v>41125</v>
          </cell>
          <cell r="F6223">
            <v>41154</v>
          </cell>
          <cell r="G6223">
            <v>41196</v>
          </cell>
          <cell r="H6223">
            <v>9601.1629789553808</v>
          </cell>
          <cell r="I6223">
            <v>9601.16</v>
          </cell>
        </row>
        <row r="6224">
          <cell r="C6224" t="str">
            <v>Physdam</v>
          </cell>
          <cell r="E6224">
            <v>41134</v>
          </cell>
          <cell r="F6224">
            <v>41199</v>
          </cell>
          <cell r="G6224">
            <v>41399</v>
          </cell>
          <cell r="H6224">
            <v>10121.412052802823</v>
          </cell>
          <cell r="I6224">
            <v>11498.52</v>
          </cell>
        </row>
        <row r="6225">
          <cell r="C6225" t="str">
            <v>Physdam</v>
          </cell>
          <cell r="E6225">
            <v>41123</v>
          </cell>
          <cell r="F6225">
            <v>41257</v>
          </cell>
          <cell r="G6225">
            <v>41330</v>
          </cell>
          <cell r="H6225">
            <v>8947.5142691855926</v>
          </cell>
          <cell r="I6225">
            <v>9920.69</v>
          </cell>
        </row>
        <row r="6226">
          <cell r="C6226" t="str">
            <v>Physdam</v>
          </cell>
          <cell r="E6226">
            <v>41137</v>
          </cell>
          <cell r="F6226">
            <v>41337</v>
          </cell>
          <cell r="G6226">
            <v>41362</v>
          </cell>
          <cell r="H6226">
            <v>10253.663422610265</v>
          </cell>
          <cell r="I6226">
            <v>10619.56</v>
          </cell>
        </row>
        <row r="6227">
          <cell r="C6227" t="str">
            <v>Physdam</v>
          </cell>
          <cell r="E6227">
            <v>41127</v>
          </cell>
          <cell r="F6227">
            <v>41362</v>
          </cell>
          <cell r="G6227">
            <v>41395</v>
          </cell>
          <cell r="H6227">
            <v>8707.7920528283448</v>
          </cell>
          <cell r="I6227">
            <v>8517.73</v>
          </cell>
        </row>
        <row r="6228">
          <cell r="C6228" t="str">
            <v>Physdam</v>
          </cell>
          <cell r="E6228">
            <v>41133</v>
          </cell>
          <cell r="F6228">
            <v>41260</v>
          </cell>
          <cell r="G6228">
            <v>41299</v>
          </cell>
          <cell r="H6228">
            <v>8427.590584339594</v>
          </cell>
          <cell r="I6228">
            <v>9500.1299999999992</v>
          </cell>
        </row>
        <row r="6229">
          <cell r="C6229" t="str">
            <v>Physdam</v>
          </cell>
          <cell r="E6229">
            <v>41128</v>
          </cell>
          <cell r="F6229">
            <v>41165</v>
          </cell>
          <cell r="G6229">
            <v>41187</v>
          </cell>
          <cell r="H6229">
            <v>8397.4603710972297</v>
          </cell>
          <cell r="I6229">
            <v>8397.4599999999991</v>
          </cell>
        </row>
        <row r="6230">
          <cell r="C6230" t="str">
            <v>Physdam</v>
          </cell>
          <cell r="E6230">
            <v>41139</v>
          </cell>
          <cell r="F6230">
            <v>41162</v>
          </cell>
          <cell r="G6230">
            <v>41162</v>
          </cell>
          <cell r="H6230">
            <v>8412.9018557453091</v>
          </cell>
          <cell r="I6230">
            <v>0</v>
          </cell>
        </row>
        <row r="6231">
          <cell r="C6231" t="str">
            <v>Physdam</v>
          </cell>
          <cell r="E6231">
            <v>41139</v>
          </cell>
          <cell r="F6231">
            <v>41140</v>
          </cell>
          <cell r="G6231">
            <v>41240</v>
          </cell>
          <cell r="H6231">
            <v>12420.916576010901</v>
          </cell>
          <cell r="I6231">
            <v>12420.92</v>
          </cell>
        </row>
        <row r="6232">
          <cell r="C6232" t="str">
            <v>Physdam</v>
          </cell>
          <cell r="E6232">
            <v>41129</v>
          </cell>
          <cell r="F6232">
            <v>41235</v>
          </cell>
          <cell r="G6232">
            <v>41307</v>
          </cell>
          <cell r="H6232">
            <v>5383.6200751413526</v>
          </cell>
          <cell r="I6232">
            <v>5411.99</v>
          </cell>
        </row>
        <row r="6233">
          <cell r="C6233" t="str">
            <v>Physdam</v>
          </cell>
          <cell r="E6233">
            <v>41138</v>
          </cell>
          <cell r="F6233">
            <v>41176</v>
          </cell>
          <cell r="G6233">
            <v>41266</v>
          </cell>
          <cell r="H6233">
            <v>7310.3643977782003</v>
          </cell>
          <cell r="I6233">
            <v>7310.36</v>
          </cell>
        </row>
        <row r="6234">
          <cell r="C6234" t="str">
            <v>Physdam</v>
          </cell>
          <cell r="E6234">
            <v>41135</v>
          </cell>
          <cell r="F6234">
            <v>41175</v>
          </cell>
          <cell r="G6234">
            <v>41232</v>
          </cell>
          <cell r="H6234">
            <v>9304.8110570008193</v>
          </cell>
          <cell r="I6234">
            <v>9304.81</v>
          </cell>
        </row>
        <row r="6235">
          <cell r="C6235" t="str">
            <v>Physdam</v>
          </cell>
          <cell r="E6235">
            <v>41124</v>
          </cell>
          <cell r="F6235">
            <v>41143</v>
          </cell>
          <cell r="G6235">
            <v>41164</v>
          </cell>
          <cell r="H6235">
            <v>11126.2788611039</v>
          </cell>
          <cell r="I6235">
            <v>11126.28</v>
          </cell>
        </row>
        <row r="6236">
          <cell r="C6236" t="str">
            <v>Physdam</v>
          </cell>
          <cell r="E6236">
            <v>41136</v>
          </cell>
          <cell r="F6236">
            <v>41166</v>
          </cell>
          <cell r="G6236">
            <v>41218</v>
          </cell>
          <cell r="H6236">
            <v>9935.2836085126091</v>
          </cell>
          <cell r="I6236">
            <v>9935.2800000000007</v>
          </cell>
        </row>
        <row r="6237">
          <cell r="C6237" t="str">
            <v>Physdam</v>
          </cell>
          <cell r="E6237">
            <v>41137</v>
          </cell>
          <cell r="F6237">
            <v>41172</v>
          </cell>
          <cell r="G6237">
            <v>41178</v>
          </cell>
          <cell r="H6237">
            <v>9594.7393525091902</v>
          </cell>
          <cell r="I6237">
            <v>9594.74</v>
          </cell>
        </row>
        <row r="6238">
          <cell r="C6238" t="str">
            <v>Physdam</v>
          </cell>
          <cell r="E6238">
            <v>41141</v>
          </cell>
          <cell r="F6238">
            <v>41349</v>
          </cell>
          <cell r="G6238">
            <v>41379</v>
          </cell>
          <cell r="H6238">
            <v>9486.04023393221</v>
          </cell>
          <cell r="I6238">
            <v>10185.07</v>
          </cell>
        </row>
        <row r="6239">
          <cell r="C6239" t="str">
            <v>Physdam</v>
          </cell>
          <cell r="E6239">
            <v>41132</v>
          </cell>
          <cell r="F6239">
            <v>41176</v>
          </cell>
          <cell r="G6239">
            <v>41192</v>
          </cell>
          <cell r="H6239">
            <v>12841.612992816999</v>
          </cell>
          <cell r="I6239">
            <v>12841.61</v>
          </cell>
        </row>
        <row r="6240">
          <cell r="C6240" t="str">
            <v>Physdam</v>
          </cell>
          <cell r="E6240">
            <v>41126</v>
          </cell>
          <cell r="F6240">
            <v>41442</v>
          </cell>
          <cell r="G6240">
            <v>41513</v>
          </cell>
          <cell r="H6240">
            <v>12354.30402355827</v>
          </cell>
          <cell r="I6240">
            <v>12531.27</v>
          </cell>
        </row>
        <row r="6241">
          <cell r="C6241" t="str">
            <v>Physdam</v>
          </cell>
          <cell r="E6241">
            <v>41137</v>
          </cell>
          <cell r="F6241">
            <v>41165</v>
          </cell>
          <cell r="G6241">
            <v>41263</v>
          </cell>
          <cell r="H6241">
            <v>9722.0369900394799</v>
          </cell>
          <cell r="I6241">
            <v>9722.0400000000009</v>
          </cell>
        </row>
        <row r="6242">
          <cell r="C6242" t="str">
            <v>Physdam</v>
          </cell>
          <cell r="E6242">
            <v>41124</v>
          </cell>
          <cell r="F6242">
            <v>41311</v>
          </cell>
          <cell r="G6242">
            <v>41399</v>
          </cell>
          <cell r="H6242">
            <v>11409.218517957148</v>
          </cell>
          <cell r="I6242">
            <v>12574.14</v>
          </cell>
        </row>
        <row r="6243">
          <cell r="C6243" t="str">
            <v>Physdam</v>
          </cell>
          <cell r="E6243">
            <v>41151</v>
          </cell>
          <cell r="F6243">
            <v>41168</v>
          </cell>
          <cell r="G6243">
            <v>41226</v>
          </cell>
          <cell r="H6243">
            <v>12565.7598233478</v>
          </cell>
          <cell r="I6243">
            <v>12565.76</v>
          </cell>
        </row>
        <row r="6244">
          <cell r="C6244" t="str">
            <v>Physdam</v>
          </cell>
          <cell r="E6244">
            <v>41143</v>
          </cell>
          <cell r="F6244">
            <v>41233</v>
          </cell>
          <cell r="G6244">
            <v>41247</v>
          </cell>
          <cell r="H6244">
            <v>9732.1888490658093</v>
          </cell>
          <cell r="I6244">
            <v>0</v>
          </cell>
        </row>
        <row r="6245">
          <cell r="C6245" t="str">
            <v>Physdam</v>
          </cell>
          <cell r="E6245">
            <v>41128</v>
          </cell>
          <cell r="F6245">
            <v>41213</v>
          </cell>
          <cell r="G6245">
            <v>41288</v>
          </cell>
          <cell r="H6245">
            <v>7459.353367333897</v>
          </cell>
          <cell r="I6245">
            <v>0</v>
          </cell>
        </row>
        <row r="6246">
          <cell r="C6246" t="str">
            <v>Physdam</v>
          </cell>
          <cell r="E6246">
            <v>41140</v>
          </cell>
          <cell r="F6246">
            <v>41193</v>
          </cell>
          <cell r="G6246">
            <v>41231</v>
          </cell>
          <cell r="H6246">
            <v>12326.3463889595</v>
          </cell>
          <cell r="I6246">
            <v>12326.35</v>
          </cell>
        </row>
        <row r="6247">
          <cell r="C6247" t="str">
            <v>Physdam</v>
          </cell>
          <cell r="E6247">
            <v>41137</v>
          </cell>
          <cell r="F6247">
            <v>41262</v>
          </cell>
          <cell r="G6247">
            <v>41290</v>
          </cell>
          <cell r="H6247">
            <v>8474.4507762754893</v>
          </cell>
          <cell r="I6247">
            <v>8974.27</v>
          </cell>
        </row>
        <row r="6248">
          <cell r="C6248" t="str">
            <v>Physdam</v>
          </cell>
          <cell r="E6248">
            <v>41132</v>
          </cell>
          <cell r="F6248">
            <v>41533</v>
          </cell>
          <cell r="G6248">
            <v>41603</v>
          </cell>
          <cell r="H6248">
            <v>11340.075124793269</v>
          </cell>
          <cell r="I6248">
            <v>11816.93</v>
          </cell>
        </row>
        <row r="6249">
          <cell r="C6249" t="str">
            <v>Physdam</v>
          </cell>
          <cell r="E6249">
            <v>41129</v>
          </cell>
          <cell r="F6249">
            <v>41242</v>
          </cell>
          <cell r="G6249">
            <v>41324</v>
          </cell>
          <cell r="H6249">
            <v>8455.085329681775</v>
          </cell>
          <cell r="I6249">
            <v>8812.08</v>
          </cell>
        </row>
        <row r="6250">
          <cell r="C6250" t="str">
            <v>Physdam</v>
          </cell>
          <cell r="E6250">
            <v>41147</v>
          </cell>
          <cell r="F6250">
            <v>41428</v>
          </cell>
          <cell r="G6250">
            <v>41442</v>
          </cell>
          <cell r="H6250">
            <v>8251.7267137490671</v>
          </cell>
          <cell r="I6250">
            <v>8840.39</v>
          </cell>
        </row>
        <row r="6251">
          <cell r="C6251" t="str">
            <v>Physdam</v>
          </cell>
          <cell r="E6251">
            <v>41135</v>
          </cell>
          <cell r="F6251">
            <v>41443</v>
          </cell>
          <cell r="G6251">
            <v>41507</v>
          </cell>
          <cell r="H6251">
            <v>8239.3229867709724</v>
          </cell>
          <cell r="I6251">
            <v>8505.7900000000009</v>
          </cell>
        </row>
        <row r="6252">
          <cell r="C6252" t="str">
            <v>Physdam</v>
          </cell>
          <cell r="E6252">
            <v>41147</v>
          </cell>
          <cell r="F6252">
            <v>41270</v>
          </cell>
          <cell r="G6252">
            <v>41326</v>
          </cell>
          <cell r="H6252">
            <v>7068.4390904760885</v>
          </cell>
          <cell r="I6252">
            <v>7281.33</v>
          </cell>
        </row>
        <row r="6253">
          <cell r="C6253" t="str">
            <v>Physdam</v>
          </cell>
          <cell r="E6253">
            <v>41148</v>
          </cell>
          <cell r="F6253">
            <v>41335</v>
          </cell>
          <cell r="G6253">
            <v>41384</v>
          </cell>
          <cell r="H6253">
            <v>12112.290372860525</v>
          </cell>
          <cell r="I6253">
            <v>13050.14</v>
          </cell>
        </row>
        <row r="6254">
          <cell r="C6254" t="str">
            <v>Physdam</v>
          </cell>
          <cell r="E6254">
            <v>41136</v>
          </cell>
          <cell r="F6254">
            <v>41231</v>
          </cell>
          <cell r="G6254">
            <v>41239</v>
          </cell>
          <cell r="H6254">
            <v>8699.1207240651602</v>
          </cell>
          <cell r="I6254">
            <v>0</v>
          </cell>
        </row>
        <row r="6255">
          <cell r="C6255" t="str">
            <v>Physdam</v>
          </cell>
          <cell r="E6255">
            <v>41151</v>
          </cell>
          <cell r="F6255">
            <v>41262</v>
          </cell>
          <cell r="G6255">
            <v>41283</v>
          </cell>
          <cell r="H6255">
            <v>7642.4867387836985</v>
          </cell>
          <cell r="I6255">
            <v>8014.04</v>
          </cell>
        </row>
        <row r="6256">
          <cell r="C6256" t="str">
            <v>Physdam</v>
          </cell>
          <cell r="E6256">
            <v>41147</v>
          </cell>
          <cell r="F6256">
            <v>41166</v>
          </cell>
          <cell r="G6256">
            <v>41186</v>
          </cell>
          <cell r="H6256">
            <v>10863.027932803199</v>
          </cell>
          <cell r="I6256">
            <v>10863.03</v>
          </cell>
        </row>
        <row r="6257">
          <cell r="C6257" t="str">
            <v>Physdam</v>
          </cell>
          <cell r="E6257">
            <v>41123</v>
          </cell>
          <cell r="F6257">
            <v>41141</v>
          </cell>
          <cell r="G6257">
            <v>41193</v>
          </cell>
          <cell r="H6257">
            <v>5102.9865109763596</v>
          </cell>
          <cell r="I6257">
            <v>5102.99</v>
          </cell>
        </row>
        <row r="6258">
          <cell r="C6258" t="str">
            <v>Physdam</v>
          </cell>
          <cell r="E6258">
            <v>41150</v>
          </cell>
          <cell r="F6258">
            <v>41170</v>
          </cell>
          <cell r="G6258">
            <v>41233</v>
          </cell>
          <cell r="H6258">
            <v>10435.3590989115</v>
          </cell>
          <cell r="I6258">
            <v>10435.36</v>
          </cell>
        </row>
        <row r="6259">
          <cell r="C6259" t="str">
            <v>Physdam</v>
          </cell>
          <cell r="E6259">
            <v>41133</v>
          </cell>
          <cell r="F6259">
            <v>41167</v>
          </cell>
          <cell r="G6259">
            <v>41172</v>
          </cell>
          <cell r="H6259">
            <v>12152.4185217457</v>
          </cell>
          <cell r="I6259">
            <v>0</v>
          </cell>
        </row>
        <row r="6260">
          <cell r="C6260" t="str">
            <v>Physdam</v>
          </cell>
          <cell r="E6260">
            <v>41138</v>
          </cell>
          <cell r="F6260">
            <v>41154</v>
          </cell>
          <cell r="G6260">
            <v>41284</v>
          </cell>
          <cell r="H6260">
            <v>7491.7604669846796</v>
          </cell>
          <cell r="I6260">
            <v>7908.51</v>
          </cell>
        </row>
        <row r="6261">
          <cell r="C6261" t="str">
            <v>Physdam</v>
          </cell>
          <cell r="E6261">
            <v>41172</v>
          </cell>
          <cell r="F6261">
            <v>41212</v>
          </cell>
          <cell r="G6261">
            <v>41226</v>
          </cell>
          <cell r="H6261">
            <v>13500.8797112227</v>
          </cell>
          <cell r="I6261">
            <v>13500.88</v>
          </cell>
        </row>
        <row r="6262">
          <cell r="C6262" t="str">
            <v>Physdam</v>
          </cell>
          <cell r="E6262">
            <v>41171</v>
          </cell>
          <cell r="F6262">
            <v>41181</v>
          </cell>
          <cell r="G6262">
            <v>41380</v>
          </cell>
          <cell r="H6262">
            <v>11987.880896726372</v>
          </cell>
          <cell r="I6262">
            <v>13073.65</v>
          </cell>
        </row>
        <row r="6263">
          <cell r="C6263" t="str">
            <v>Physdam</v>
          </cell>
          <cell r="E6263">
            <v>41164</v>
          </cell>
          <cell r="F6263">
            <v>41268</v>
          </cell>
          <cell r="G6263">
            <v>41390</v>
          </cell>
          <cell r="H6263">
            <v>12255.71146147644</v>
          </cell>
          <cell r="I6263">
            <v>13620.02</v>
          </cell>
        </row>
        <row r="6264">
          <cell r="C6264" t="str">
            <v>Physdam</v>
          </cell>
          <cell r="E6264">
            <v>41162</v>
          </cell>
          <cell r="F6264">
            <v>41352</v>
          </cell>
          <cell r="G6264">
            <v>41360</v>
          </cell>
          <cell r="H6264">
            <v>8340.1676809557102</v>
          </cell>
          <cell r="I6264">
            <v>8536.1</v>
          </cell>
        </row>
        <row r="6265">
          <cell r="C6265" t="str">
            <v>Physdam</v>
          </cell>
          <cell r="E6265">
            <v>41169</v>
          </cell>
          <cell r="F6265">
            <v>41559</v>
          </cell>
          <cell r="G6265">
            <v>41647</v>
          </cell>
          <cell r="H6265">
            <v>10615.974315900085</v>
          </cell>
          <cell r="I6265">
            <v>11465.03</v>
          </cell>
        </row>
        <row r="6266">
          <cell r="C6266" t="str">
            <v>Physdam</v>
          </cell>
          <cell r="E6266">
            <v>41154</v>
          </cell>
          <cell r="F6266">
            <v>41167</v>
          </cell>
          <cell r="G6266">
            <v>41337</v>
          </cell>
          <cell r="H6266">
            <v>5104.9243557309856</v>
          </cell>
          <cell r="I6266">
            <v>5273.93</v>
          </cell>
        </row>
        <row r="6267">
          <cell r="C6267" t="str">
            <v>Physdam</v>
          </cell>
          <cell r="E6267">
            <v>41172</v>
          </cell>
          <cell r="F6267">
            <v>41646</v>
          </cell>
          <cell r="G6267">
            <v>41674</v>
          </cell>
          <cell r="H6267">
            <v>8358.3971660298048</v>
          </cell>
          <cell r="I6267">
            <v>8791.26</v>
          </cell>
        </row>
        <row r="6268">
          <cell r="C6268" t="str">
            <v>Physdam</v>
          </cell>
          <cell r="E6268">
            <v>41179</v>
          </cell>
          <cell r="F6268">
            <v>41211</v>
          </cell>
          <cell r="G6268">
            <v>41245</v>
          </cell>
          <cell r="H6268">
            <v>12766.5601972692</v>
          </cell>
          <cell r="I6268">
            <v>12766.56</v>
          </cell>
        </row>
        <row r="6269">
          <cell r="C6269" t="str">
            <v>Physdam</v>
          </cell>
          <cell r="E6269">
            <v>41158</v>
          </cell>
          <cell r="F6269">
            <v>41160</v>
          </cell>
          <cell r="G6269">
            <v>41260</v>
          </cell>
          <cell r="H6269">
            <v>9055.6516985440103</v>
          </cell>
          <cell r="I6269">
            <v>0</v>
          </cell>
        </row>
        <row r="6270">
          <cell r="C6270" t="str">
            <v>Physdam</v>
          </cell>
          <cell r="E6270">
            <v>41165</v>
          </cell>
          <cell r="F6270">
            <v>41414</v>
          </cell>
          <cell r="G6270">
            <v>41520</v>
          </cell>
          <cell r="H6270">
            <v>7247.1416026021125</v>
          </cell>
          <cell r="I6270">
            <v>7376.71</v>
          </cell>
        </row>
        <row r="6271">
          <cell r="C6271" t="str">
            <v>Physdam</v>
          </cell>
          <cell r="E6271">
            <v>41161</v>
          </cell>
          <cell r="F6271">
            <v>41189</v>
          </cell>
          <cell r="G6271">
            <v>41269</v>
          </cell>
          <cell r="H6271">
            <v>10163.5101991396</v>
          </cell>
          <cell r="I6271">
            <v>10163.51</v>
          </cell>
        </row>
        <row r="6272">
          <cell r="C6272" t="str">
            <v>Physdam</v>
          </cell>
          <cell r="E6272">
            <v>41174</v>
          </cell>
          <cell r="F6272">
            <v>41207</v>
          </cell>
          <cell r="G6272">
            <v>41248</v>
          </cell>
          <cell r="H6272">
            <v>6416.65735226171</v>
          </cell>
          <cell r="I6272">
            <v>6416.66</v>
          </cell>
        </row>
        <row r="6273">
          <cell r="C6273" t="str">
            <v>Physdam</v>
          </cell>
          <cell r="E6273">
            <v>41161</v>
          </cell>
          <cell r="F6273">
            <v>41421</v>
          </cell>
          <cell r="G6273">
            <v>41465</v>
          </cell>
          <cell r="H6273">
            <v>9923.4508670628875</v>
          </cell>
          <cell r="I6273">
            <v>10583.95</v>
          </cell>
        </row>
        <row r="6274">
          <cell r="C6274" t="str">
            <v>Physdam</v>
          </cell>
          <cell r="E6274">
            <v>41180</v>
          </cell>
          <cell r="F6274">
            <v>41250</v>
          </cell>
          <cell r="G6274">
            <v>41300</v>
          </cell>
          <cell r="H6274">
            <v>8823.5986349940886</v>
          </cell>
          <cell r="I6274">
            <v>0</v>
          </cell>
        </row>
        <row r="6275">
          <cell r="C6275" t="str">
            <v>Physdam</v>
          </cell>
          <cell r="E6275">
            <v>41167</v>
          </cell>
          <cell r="F6275">
            <v>41254</v>
          </cell>
          <cell r="G6275">
            <v>41267</v>
          </cell>
          <cell r="H6275">
            <v>6716.8313715363001</v>
          </cell>
          <cell r="I6275">
            <v>6716.83</v>
          </cell>
        </row>
        <row r="6276">
          <cell r="C6276" t="str">
            <v>Physdam</v>
          </cell>
          <cell r="E6276">
            <v>41155</v>
          </cell>
          <cell r="F6276">
            <v>41305</v>
          </cell>
          <cell r="G6276">
            <v>41535</v>
          </cell>
          <cell r="H6276">
            <v>9331.5693798744596</v>
          </cell>
          <cell r="I6276">
            <v>9347.27</v>
          </cell>
        </row>
        <row r="6277">
          <cell r="C6277" t="str">
            <v>Physdam</v>
          </cell>
          <cell r="E6277">
            <v>41157</v>
          </cell>
          <cell r="F6277">
            <v>41325</v>
          </cell>
          <cell r="G6277">
            <v>41340</v>
          </cell>
          <cell r="H6277">
            <v>9825.6652661367807</v>
          </cell>
          <cell r="I6277">
            <v>10882.03</v>
          </cell>
        </row>
        <row r="6278">
          <cell r="C6278" t="str">
            <v>Physdam</v>
          </cell>
          <cell r="E6278">
            <v>41169</v>
          </cell>
          <cell r="F6278">
            <v>41506</v>
          </cell>
          <cell r="G6278">
            <v>41620</v>
          </cell>
          <cell r="H6278">
            <v>9808.2467616240156</v>
          </cell>
          <cell r="I6278">
            <v>10231.700000000001</v>
          </cell>
        </row>
        <row r="6279">
          <cell r="C6279" t="str">
            <v>Physdam</v>
          </cell>
          <cell r="E6279">
            <v>41158</v>
          </cell>
          <cell r="F6279">
            <v>41253</v>
          </cell>
          <cell r="G6279">
            <v>41345</v>
          </cell>
          <cell r="H6279">
            <v>10151.561933474211</v>
          </cell>
          <cell r="I6279">
            <v>10531.71</v>
          </cell>
        </row>
        <row r="6280">
          <cell r="C6280" t="str">
            <v>Physdam</v>
          </cell>
          <cell r="E6280">
            <v>41166</v>
          </cell>
          <cell r="F6280">
            <v>41195</v>
          </cell>
          <cell r="G6280">
            <v>41415</v>
          </cell>
          <cell r="H6280">
            <v>8933.8565204763909</v>
          </cell>
          <cell r="I6280">
            <v>9697</v>
          </cell>
        </row>
        <row r="6281">
          <cell r="C6281" t="str">
            <v>Physdam</v>
          </cell>
          <cell r="E6281">
            <v>41168</v>
          </cell>
          <cell r="F6281">
            <v>41417</v>
          </cell>
          <cell r="G6281">
            <v>41454</v>
          </cell>
          <cell r="H6281">
            <v>8086.2565943550217</v>
          </cell>
          <cell r="I6281">
            <v>8520.93</v>
          </cell>
        </row>
        <row r="6282">
          <cell r="C6282" t="str">
            <v>Physdam</v>
          </cell>
          <cell r="E6282">
            <v>41168</v>
          </cell>
          <cell r="F6282">
            <v>41699</v>
          </cell>
          <cell r="G6282">
            <v>41804</v>
          </cell>
          <cell r="H6282">
            <v>7585.5980187576233</v>
          </cell>
          <cell r="I6282">
            <v>8240.9500000000007</v>
          </cell>
        </row>
        <row r="6283">
          <cell r="C6283" t="str">
            <v>Physdam</v>
          </cell>
          <cell r="E6283">
            <v>41175</v>
          </cell>
          <cell r="F6283">
            <v>41286</v>
          </cell>
          <cell r="G6283">
            <v>41306</v>
          </cell>
          <cell r="H6283">
            <v>10737.64003586758</v>
          </cell>
          <cell r="I6283">
            <v>10924.41</v>
          </cell>
        </row>
        <row r="6284">
          <cell r="C6284" t="str">
            <v>Physdam</v>
          </cell>
          <cell r="E6284">
            <v>41173</v>
          </cell>
          <cell r="F6284">
            <v>41218</v>
          </cell>
          <cell r="G6284">
            <v>41241</v>
          </cell>
          <cell r="H6284">
            <v>7535.8344637714299</v>
          </cell>
          <cell r="I6284">
            <v>7535.83</v>
          </cell>
        </row>
        <row r="6285">
          <cell r="C6285" t="str">
            <v>Physdam</v>
          </cell>
          <cell r="E6285">
            <v>41163</v>
          </cell>
          <cell r="F6285">
            <v>41257</v>
          </cell>
          <cell r="G6285">
            <v>41335</v>
          </cell>
          <cell r="H6285">
            <v>10734.601698057399</v>
          </cell>
          <cell r="I6285">
            <v>11718.12</v>
          </cell>
        </row>
        <row r="6286">
          <cell r="C6286" t="str">
            <v>Physdam</v>
          </cell>
          <cell r="E6286">
            <v>41176</v>
          </cell>
          <cell r="F6286">
            <v>41238</v>
          </cell>
          <cell r="G6286">
            <v>41373</v>
          </cell>
          <cell r="H6286">
            <v>12285.141559797354</v>
          </cell>
          <cell r="I6286">
            <v>13323.3</v>
          </cell>
        </row>
        <row r="6287">
          <cell r="C6287" t="str">
            <v>Physdam</v>
          </cell>
          <cell r="E6287">
            <v>41167</v>
          </cell>
          <cell r="F6287">
            <v>41505</v>
          </cell>
          <cell r="G6287">
            <v>41560</v>
          </cell>
          <cell r="H6287">
            <v>10822.505426391599</v>
          </cell>
          <cell r="I6287">
            <v>12032.41</v>
          </cell>
        </row>
        <row r="6288">
          <cell r="C6288" t="str">
            <v>Physdam</v>
          </cell>
          <cell r="E6288">
            <v>41165</v>
          </cell>
          <cell r="F6288">
            <v>41166</v>
          </cell>
          <cell r="G6288">
            <v>41234</v>
          </cell>
          <cell r="H6288">
            <v>8981.6713458704708</v>
          </cell>
          <cell r="I6288">
            <v>8981.67</v>
          </cell>
        </row>
        <row r="6289">
          <cell r="C6289" t="str">
            <v>Physdam</v>
          </cell>
          <cell r="E6289">
            <v>41166</v>
          </cell>
          <cell r="F6289">
            <v>41170</v>
          </cell>
          <cell r="G6289">
            <v>41280</v>
          </cell>
          <cell r="H6289">
            <v>7370.4672487162234</v>
          </cell>
          <cell r="I6289">
            <v>7917.17</v>
          </cell>
        </row>
        <row r="6290">
          <cell r="C6290" t="str">
            <v>Physdam</v>
          </cell>
          <cell r="E6290">
            <v>41180</v>
          </cell>
          <cell r="F6290">
            <v>41234</v>
          </cell>
          <cell r="G6290">
            <v>41303</v>
          </cell>
          <cell r="H6290">
            <v>7498.6798480942889</v>
          </cell>
          <cell r="I6290">
            <v>7925.39</v>
          </cell>
        </row>
        <row r="6291">
          <cell r="C6291" t="str">
            <v>Physdam</v>
          </cell>
          <cell r="E6291">
            <v>41162</v>
          </cell>
          <cell r="F6291">
            <v>41167</v>
          </cell>
          <cell r="G6291">
            <v>41182</v>
          </cell>
          <cell r="H6291">
            <v>8561.0865954955807</v>
          </cell>
          <cell r="I6291">
            <v>8561.09</v>
          </cell>
        </row>
        <row r="6292">
          <cell r="C6292" t="str">
            <v>Physdam</v>
          </cell>
          <cell r="E6292">
            <v>41162</v>
          </cell>
          <cell r="F6292">
            <v>41274</v>
          </cell>
          <cell r="G6292">
            <v>41311</v>
          </cell>
          <cell r="H6292">
            <v>7919.096904351215</v>
          </cell>
          <cell r="I6292">
            <v>8412.57</v>
          </cell>
        </row>
        <row r="6293">
          <cell r="C6293" t="str">
            <v>Physdam</v>
          </cell>
          <cell r="E6293">
            <v>41174</v>
          </cell>
          <cell r="F6293">
            <v>41177</v>
          </cell>
          <cell r="G6293">
            <v>41229</v>
          </cell>
          <cell r="H6293">
            <v>10277.158837106999</v>
          </cell>
          <cell r="I6293">
            <v>10277.16</v>
          </cell>
        </row>
        <row r="6294">
          <cell r="C6294" t="str">
            <v>Physdam</v>
          </cell>
          <cell r="E6294">
            <v>41179</v>
          </cell>
          <cell r="F6294">
            <v>41300</v>
          </cell>
          <cell r="G6294">
            <v>41323</v>
          </cell>
          <cell r="H6294">
            <v>12279.164192079033</v>
          </cell>
          <cell r="I6294">
            <v>12861.22</v>
          </cell>
        </row>
        <row r="6295">
          <cell r="C6295" t="str">
            <v>Physdam</v>
          </cell>
          <cell r="E6295">
            <v>41178</v>
          </cell>
          <cell r="F6295">
            <v>41405</v>
          </cell>
          <cell r="G6295">
            <v>41515</v>
          </cell>
          <cell r="H6295">
            <v>8027.3571351520004</v>
          </cell>
          <cell r="I6295">
            <v>0</v>
          </cell>
        </row>
        <row r="6296">
          <cell r="C6296" t="str">
            <v>Physdam</v>
          </cell>
          <cell r="E6296">
            <v>41171</v>
          </cell>
          <cell r="F6296">
            <v>41277</v>
          </cell>
          <cell r="G6296">
            <v>41493</v>
          </cell>
          <cell r="H6296">
            <v>8598.9424553502176</v>
          </cell>
          <cell r="I6296">
            <v>9409.4500000000007</v>
          </cell>
        </row>
        <row r="6297">
          <cell r="C6297" t="str">
            <v>Physdam</v>
          </cell>
          <cell r="E6297">
            <v>41166</v>
          </cell>
          <cell r="F6297">
            <v>41209</v>
          </cell>
          <cell r="G6297">
            <v>41275</v>
          </cell>
          <cell r="H6297">
            <v>9646.7151969371535</v>
          </cell>
          <cell r="I6297">
            <v>10094.17</v>
          </cell>
        </row>
        <row r="6298">
          <cell r="C6298" t="str">
            <v>Physdam</v>
          </cell>
          <cell r="E6298">
            <v>41166</v>
          </cell>
          <cell r="F6298">
            <v>41408</v>
          </cell>
          <cell r="G6298">
            <v>41545</v>
          </cell>
          <cell r="H6298">
            <v>13484.389704899364</v>
          </cell>
          <cell r="I6298">
            <v>14183.73</v>
          </cell>
        </row>
        <row r="6299">
          <cell r="C6299" t="str">
            <v>Physdam</v>
          </cell>
          <cell r="E6299">
            <v>41165</v>
          </cell>
          <cell r="F6299">
            <v>41218</v>
          </cell>
          <cell r="G6299">
            <v>41233</v>
          </cell>
          <cell r="H6299">
            <v>8595.0043862001494</v>
          </cell>
          <cell r="I6299">
            <v>8595</v>
          </cell>
        </row>
        <row r="6300">
          <cell r="C6300" t="str">
            <v>Physdam</v>
          </cell>
          <cell r="E6300">
            <v>41169</v>
          </cell>
          <cell r="F6300">
            <v>41230</v>
          </cell>
          <cell r="G6300">
            <v>41266</v>
          </cell>
          <cell r="H6300">
            <v>13269.0849895306</v>
          </cell>
          <cell r="I6300">
            <v>13269.08</v>
          </cell>
        </row>
        <row r="6301">
          <cell r="C6301" t="str">
            <v>Physdam</v>
          </cell>
          <cell r="E6301">
            <v>41161</v>
          </cell>
          <cell r="F6301">
            <v>41340</v>
          </cell>
          <cell r="G6301">
            <v>41412</v>
          </cell>
          <cell r="H6301">
            <v>9122.478862192962</v>
          </cell>
          <cell r="I6301">
            <v>9865.61</v>
          </cell>
        </row>
        <row r="6302">
          <cell r="C6302" t="str">
            <v>Physdam</v>
          </cell>
          <cell r="E6302">
            <v>41154</v>
          </cell>
          <cell r="F6302">
            <v>41173</v>
          </cell>
          <cell r="G6302">
            <v>41246</v>
          </cell>
          <cell r="H6302">
            <v>9068.1349663824894</v>
          </cell>
          <cell r="I6302">
            <v>9068.1299999999992</v>
          </cell>
        </row>
        <row r="6303">
          <cell r="C6303" t="str">
            <v>Physdam</v>
          </cell>
          <cell r="E6303">
            <v>41179</v>
          </cell>
          <cell r="F6303">
            <v>41275</v>
          </cell>
          <cell r="G6303">
            <v>41303</v>
          </cell>
          <cell r="H6303">
            <v>6669.2100897835026</v>
          </cell>
          <cell r="I6303">
            <v>7677.57</v>
          </cell>
        </row>
        <row r="6304">
          <cell r="C6304" t="str">
            <v>Physdam</v>
          </cell>
          <cell r="E6304">
            <v>41162</v>
          </cell>
          <cell r="F6304">
            <v>41239</v>
          </cell>
          <cell r="G6304">
            <v>41322</v>
          </cell>
          <cell r="H6304">
            <v>5124.7128262816232</v>
          </cell>
          <cell r="I6304">
            <v>5491.39</v>
          </cell>
        </row>
        <row r="6305">
          <cell r="C6305" t="str">
            <v>Physdam</v>
          </cell>
          <cell r="E6305">
            <v>41180</v>
          </cell>
          <cell r="F6305">
            <v>41229</v>
          </cell>
          <cell r="G6305">
            <v>41344</v>
          </cell>
          <cell r="H6305">
            <v>6714.9946018693199</v>
          </cell>
          <cell r="I6305">
            <v>7045.94</v>
          </cell>
        </row>
        <row r="6306">
          <cell r="C6306" t="str">
            <v>Physdam</v>
          </cell>
          <cell r="E6306">
            <v>41178</v>
          </cell>
          <cell r="F6306">
            <v>41412</v>
          </cell>
          <cell r="G6306">
            <v>41415</v>
          </cell>
          <cell r="H6306">
            <v>9780.4114100474872</v>
          </cell>
          <cell r="I6306">
            <v>0</v>
          </cell>
        </row>
        <row r="6307">
          <cell r="C6307" t="str">
            <v>Physdam</v>
          </cell>
          <cell r="E6307">
            <v>41163</v>
          </cell>
          <cell r="F6307">
            <v>41308</v>
          </cell>
          <cell r="G6307">
            <v>41376</v>
          </cell>
          <cell r="H6307">
            <v>10946.094176308836</v>
          </cell>
          <cell r="I6307">
            <v>11925.46</v>
          </cell>
        </row>
        <row r="6308">
          <cell r="C6308" t="str">
            <v>Physdam</v>
          </cell>
          <cell r="E6308">
            <v>41181</v>
          </cell>
          <cell r="F6308">
            <v>41319</v>
          </cell>
          <cell r="G6308">
            <v>41338</v>
          </cell>
          <cell r="H6308">
            <v>11698.079979153983</v>
          </cell>
          <cell r="I6308">
            <v>11664.71</v>
          </cell>
        </row>
        <row r="6309">
          <cell r="C6309" t="str">
            <v>Physdam</v>
          </cell>
          <cell r="E6309">
            <v>41181</v>
          </cell>
          <cell r="F6309">
            <v>41250</v>
          </cell>
          <cell r="G6309">
            <v>41275</v>
          </cell>
          <cell r="H6309">
            <v>10545.366124823622</v>
          </cell>
          <cell r="I6309">
            <v>10998.11</v>
          </cell>
        </row>
        <row r="6310">
          <cell r="C6310" t="str">
            <v>Physdam</v>
          </cell>
          <cell r="E6310">
            <v>41154</v>
          </cell>
          <cell r="F6310">
            <v>41211</v>
          </cell>
          <cell r="G6310">
            <v>41384</v>
          </cell>
          <cell r="H6310">
            <v>8094.5058267771701</v>
          </cell>
          <cell r="I6310">
            <v>8107.43</v>
          </cell>
        </row>
        <row r="6311">
          <cell r="C6311" t="str">
            <v>Physdam</v>
          </cell>
          <cell r="E6311">
            <v>41163</v>
          </cell>
          <cell r="F6311">
            <v>41200</v>
          </cell>
          <cell r="G6311">
            <v>41237</v>
          </cell>
          <cell r="H6311">
            <v>11345.0165725263</v>
          </cell>
          <cell r="I6311">
            <v>11345.02</v>
          </cell>
        </row>
        <row r="6312">
          <cell r="C6312" t="str">
            <v>Physdam</v>
          </cell>
          <cell r="E6312">
            <v>41175</v>
          </cell>
          <cell r="F6312">
            <v>41404</v>
          </cell>
          <cell r="G6312">
            <v>41419</v>
          </cell>
          <cell r="H6312">
            <v>9113.6676258955631</v>
          </cell>
          <cell r="I6312">
            <v>9304.2900000000009</v>
          </cell>
        </row>
        <row r="6313">
          <cell r="C6313" t="str">
            <v>Physdam</v>
          </cell>
          <cell r="E6313">
            <v>41153</v>
          </cell>
          <cell r="F6313">
            <v>41204</v>
          </cell>
          <cell r="G6313">
            <v>41221</v>
          </cell>
          <cell r="H6313">
            <v>8574.1534389010903</v>
          </cell>
          <cell r="I6313">
            <v>8574.15</v>
          </cell>
        </row>
        <row r="6314">
          <cell r="C6314" t="str">
            <v>Physdam</v>
          </cell>
          <cell r="E6314">
            <v>41175</v>
          </cell>
          <cell r="F6314">
            <v>41434</v>
          </cell>
          <cell r="G6314">
            <v>41492</v>
          </cell>
          <cell r="H6314">
            <v>11092.85448499897</v>
          </cell>
          <cell r="I6314">
            <v>0</v>
          </cell>
        </row>
        <row r="6315">
          <cell r="C6315" t="str">
            <v>Physdam</v>
          </cell>
          <cell r="E6315">
            <v>41167</v>
          </cell>
          <cell r="F6315">
            <v>41306</v>
          </cell>
          <cell r="G6315">
            <v>41404</v>
          </cell>
          <cell r="H6315">
            <v>9071.1667078808041</v>
          </cell>
          <cell r="I6315">
            <v>9533.91</v>
          </cell>
        </row>
        <row r="6316">
          <cell r="C6316" t="str">
            <v>Physdam</v>
          </cell>
          <cell r="E6316">
            <v>41176</v>
          </cell>
          <cell r="F6316">
            <v>41262</v>
          </cell>
          <cell r="G6316">
            <v>41283</v>
          </cell>
          <cell r="H6316">
            <v>9093.767804850344</v>
          </cell>
          <cell r="I6316">
            <v>9593.56</v>
          </cell>
        </row>
        <row r="6317">
          <cell r="C6317" t="str">
            <v>Physdam</v>
          </cell>
          <cell r="E6317">
            <v>41174</v>
          </cell>
          <cell r="F6317">
            <v>41307</v>
          </cell>
          <cell r="G6317">
            <v>41332</v>
          </cell>
          <cell r="H6317">
            <v>6768.2237460861579</v>
          </cell>
          <cell r="I6317">
            <v>7397.7</v>
          </cell>
        </row>
        <row r="6318">
          <cell r="C6318" t="str">
            <v>Physdam</v>
          </cell>
          <cell r="E6318">
            <v>41199</v>
          </cell>
          <cell r="F6318">
            <v>41243</v>
          </cell>
          <cell r="G6318">
            <v>41260</v>
          </cell>
          <cell r="H6318">
            <v>12852.503327964299</v>
          </cell>
          <cell r="I6318">
            <v>12852.5</v>
          </cell>
        </row>
        <row r="6319">
          <cell r="C6319" t="str">
            <v>Physdam</v>
          </cell>
          <cell r="E6319">
            <v>41194</v>
          </cell>
          <cell r="F6319">
            <v>41291</v>
          </cell>
          <cell r="G6319">
            <v>41397</v>
          </cell>
          <cell r="H6319">
            <v>10890.825759309091</v>
          </cell>
          <cell r="I6319">
            <v>11399.14</v>
          </cell>
        </row>
        <row r="6320">
          <cell r="C6320" t="str">
            <v>Physdam</v>
          </cell>
          <cell r="E6320">
            <v>41199</v>
          </cell>
          <cell r="F6320">
            <v>41468</v>
          </cell>
          <cell r="G6320">
            <v>41672</v>
          </cell>
          <cell r="H6320">
            <v>9747.7357440142896</v>
          </cell>
          <cell r="I6320">
            <v>9950.98</v>
          </cell>
        </row>
        <row r="6321">
          <cell r="C6321" t="str">
            <v>Physdam</v>
          </cell>
          <cell r="E6321">
            <v>41207</v>
          </cell>
          <cell r="F6321">
            <v>41247</v>
          </cell>
          <cell r="G6321">
            <v>41333</v>
          </cell>
          <cell r="H6321">
            <v>14665.411776040235</v>
          </cell>
          <cell r="I6321">
            <v>15427.32</v>
          </cell>
        </row>
        <row r="6322">
          <cell r="C6322" t="str">
            <v>Physdam</v>
          </cell>
          <cell r="E6322">
            <v>41211</v>
          </cell>
          <cell r="F6322">
            <v>41383</v>
          </cell>
          <cell r="G6322">
            <v>41397</v>
          </cell>
          <cell r="H6322">
            <v>11874.236967103767</v>
          </cell>
          <cell r="I6322">
            <v>0</v>
          </cell>
        </row>
        <row r="6323">
          <cell r="C6323" t="str">
            <v>Physdam</v>
          </cell>
          <cell r="E6323">
            <v>41186</v>
          </cell>
          <cell r="F6323">
            <v>41202</v>
          </cell>
          <cell r="G6323">
            <v>41253</v>
          </cell>
          <cell r="H6323">
            <v>11713.7855767978</v>
          </cell>
          <cell r="I6323">
            <v>11713.79</v>
          </cell>
        </row>
        <row r="6324">
          <cell r="C6324" t="str">
            <v>Physdam</v>
          </cell>
          <cell r="E6324">
            <v>41205</v>
          </cell>
          <cell r="F6324">
            <v>41345</v>
          </cell>
          <cell r="G6324">
            <v>41360</v>
          </cell>
          <cell r="H6324">
            <v>7385.2312052393345</v>
          </cell>
          <cell r="I6324">
            <v>7706.43</v>
          </cell>
        </row>
        <row r="6325">
          <cell r="C6325" t="str">
            <v>Physdam</v>
          </cell>
          <cell r="E6325">
            <v>41206</v>
          </cell>
          <cell r="F6325">
            <v>41517</v>
          </cell>
          <cell r="G6325">
            <v>41547</v>
          </cell>
          <cell r="H6325">
            <v>10346.917975668039</v>
          </cell>
          <cell r="I6325">
            <v>11397.86</v>
          </cell>
        </row>
        <row r="6326">
          <cell r="C6326" t="str">
            <v>Physdam</v>
          </cell>
          <cell r="E6326">
            <v>41199</v>
          </cell>
          <cell r="F6326">
            <v>41306</v>
          </cell>
          <cell r="G6326">
            <v>41465</v>
          </cell>
          <cell r="H6326">
            <v>9576.1017142810033</v>
          </cell>
          <cell r="I6326">
            <v>9950.0499999999993</v>
          </cell>
        </row>
        <row r="6327">
          <cell r="C6327" t="str">
            <v>Physdam</v>
          </cell>
          <cell r="E6327">
            <v>41212</v>
          </cell>
          <cell r="F6327">
            <v>41232</v>
          </cell>
          <cell r="G6327">
            <v>41249</v>
          </cell>
          <cell r="H6327">
            <v>10551.188654360099</v>
          </cell>
          <cell r="I6327">
            <v>10551.19</v>
          </cell>
        </row>
        <row r="6328">
          <cell r="C6328" t="str">
            <v>Physdam</v>
          </cell>
          <cell r="E6328">
            <v>41203</v>
          </cell>
          <cell r="F6328">
            <v>41359</v>
          </cell>
          <cell r="G6328">
            <v>41515</v>
          </cell>
          <cell r="H6328">
            <v>9752.6501382933893</v>
          </cell>
          <cell r="I6328">
            <v>11123.4</v>
          </cell>
        </row>
        <row r="6329">
          <cell r="C6329" t="str">
            <v>Physdam</v>
          </cell>
          <cell r="E6329">
            <v>41191</v>
          </cell>
          <cell r="F6329">
            <v>41258</v>
          </cell>
          <cell r="G6329">
            <v>41284</v>
          </cell>
          <cell r="H6329">
            <v>11937.898910927772</v>
          </cell>
          <cell r="I6329">
            <v>13094.34</v>
          </cell>
        </row>
        <row r="6330">
          <cell r="C6330" t="str">
            <v>Physdam</v>
          </cell>
          <cell r="E6330">
            <v>41186</v>
          </cell>
          <cell r="F6330">
            <v>41202</v>
          </cell>
          <cell r="G6330">
            <v>41335</v>
          </cell>
          <cell r="H6330">
            <v>10492.978080103892</v>
          </cell>
          <cell r="I6330">
            <v>12548.71</v>
          </cell>
        </row>
        <row r="6331">
          <cell r="C6331" t="str">
            <v>Physdam</v>
          </cell>
          <cell r="E6331">
            <v>41186</v>
          </cell>
          <cell r="F6331">
            <v>41190</v>
          </cell>
          <cell r="G6331">
            <v>41196</v>
          </cell>
          <cell r="H6331">
            <v>8927.6663640086499</v>
          </cell>
          <cell r="I6331">
            <v>8927.67</v>
          </cell>
        </row>
        <row r="6332">
          <cell r="C6332" t="str">
            <v>Physdam</v>
          </cell>
          <cell r="E6332">
            <v>41212</v>
          </cell>
          <cell r="F6332">
            <v>41334</v>
          </cell>
          <cell r="G6332">
            <v>41450</v>
          </cell>
          <cell r="H6332">
            <v>9877.6861587498533</v>
          </cell>
          <cell r="I6332">
            <v>10108.26</v>
          </cell>
        </row>
        <row r="6333">
          <cell r="C6333" t="str">
            <v>Physdam</v>
          </cell>
          <cell r="E6333">
            <v>41212</v>
          </cell>
          <cell r="F6333">
            <v>41399</v>
          </cell>
          <cell r="G6333">
            <v>41510</v>
          </cell>
          <cell r="H6333">
            <v>8882.0028857242942</v>
          </cell>
          <cell r="I6333">
            <v>9426.51</v>
          </cell>
        </row>
        <row r="6334">
          <cell r="C6334" t="str">
            <v>Physdam</v>
          </cell>
          <cell r="E6334">
            <v>41184</v>
          </cell>
          <cell r="F6334">
            <v>41503</v>
          </cell>
          <cell r="G6334">
            <v>41549</v>
          </cell>
          <cell r="H6334">
            <v>11245.972878845678</v>
          </cell>
          <cell r="I6334">
            <v>12563.04</v>
          </cell>
        </row>
        <row r="6335">
          <cell r="C6335" t="str">
            <v>Physdam</v>
          </cell>
          <cell r="E6335">
            <v>41210</v>
          </cell>
          <cell r="F6335">
            <v>41213</v>
          </cell>
          <cell r="G6335">
            <v>41440</v>
          </cell>
          <cell r="H6335">
            <v>11598.594660809904</v>
          </cell>
          <cell r="I6335">
            <v>0</v>
          </cell>
        </row>
        <row r="6336">
          <cell r="C6336" t="str">
            <v>Physdam</v>
          </cell>
          <cell r="E6336">
            <v>41197</v>
          </cell>
          <cell r="F6336">
            <v>41210</v>
          </cell>
          <cell r="G6336">
            <v>41225</v>
          </cell>
          <cell r="H6336">
            <v>7854.9005403745896</v>
          </cell>
          <cell r="I6336">
            <v>7854.9</v>
          </cell>
        </row>
        <row r="6337">
          <cell r="C6337" t="str">
            <v>Physdam</v>
          </cell>
          <cell r="E6337">
            <v>41211</v>
          </cell>
          <cell r="F6337">
            <v>41492</v>
          </cell>
          <cell r="G6337">
            <v>41538</v>
          </cell>
          <cell r="H6337">
            <v>7366.0456430436116</v>
          </cell>
          <cell r="I6337">
            <v>8420.64</v>
          </cell>
        </row>
        <row r="6338">
          <cell r="C6338" t="str">
            <v>Physdam</v>
          </cell>
          <cell r="E6338">
            <v>41205</v>
          </cell>
          <cell r="F6338">
            <v>41266</v>
          </cell>
          <cell r="G6338">
            <v>41271</v>
          </cell>
          <cell r="H6338">
            <v>11282.8868879443</v>
          </cell>
          <cell r="I6338">
            <v>11282.89</v>
          </cell>
        </row>
        <row r="6339">
          <cell r="C6339" t="str">
            <v>Physdam</v>
          </cell>
          <cell r="E6339">
            <v>41186</v>
          </cell>
          <cell r="F6339">
            <v>41231</v>
          </cell>
          <cell r="G6339">
            <v>41293</v>
          </cell>
          <cell r="H6339">
            <v>13992.046587991179</v>
          </cell>
          <cell r="I6339">
            <v>14085.48</v>
          </cell>
        </row>
        <row r="6340">
          <cell r="C6340" t="str">
            <v>Physdam</v>
          </cell>
          <cell r="E6340">
            <v>41189</v>
          </cell>
          <cell r="F6340">
            <v>41190</v>
          </cell>
          <cell r="G6340">
            <v>41195</v>
          </cell>
          <cell r="H6340">
            <v>10056.6418220303</v>
          </cell>
          <cell r="I6340">
            <v>10056.64</v>
          </cell>
        </row>
        <row r="6341">
          <cell r="C6341" t="str">
            <v>Physdam</v>
          </cell>
          <cell r="E6341">
            <v>41198</v>
          </cell>
          <cell r="F6341">
            <v>41472</v>
          </cell>
          <cell r="G6341">
            <v>41678</v>
          </cell>
          <cell r="H6341">
            <v>14123.916023697206</v>
          </cell>
          <cell r="I6341">
            <v>14834.61</v>
          </cell>
        </row>
        <row r="6342">
          <cell r="C6342" t="str">
            <v>Physdam</v>
          </cell>
          <cell r="E6342">
            <v>41204</v>
          </cell>
          <cell r="F6342">
            <v>41258</v>
          </cell>
          <cell r="G6342">
            <v>41319</v>
          </cell>
          <cell r="H6342">
            <v>6837.4234307543438</v>
          </cell>
          <cell r="I6342">
            <v>7820</v>
          </cell>
        </row>
        <row r="6343">
          <cell r="C6343" t="str">
            <v>Physdam</v>
          </cell>
          <cell r="E6343">
            <v>41188</v>
          </cell>
          <cell r="F6343">
            <v>41366</v>
          </cell>
          <cell r="G6343">
            <v>41441</v>
          </cell>
          <cell r="H6343">
            <v>11139.509553750098</v>
          </cell>
          <cell r="I6343">
            <v>12095.29</v>
          </cell>
        </row>
        <row r="6344">
          <cell r="C6344" t="str">
            <v>Physdam</v>
          </cell>
          <cell r="E6344">
            <v>41198</v>
          </cell>
          <cell r="F6344">
            <v>41306</v>
          </cell>
          <cell r="G6344">
            <v>41388</v>
          </cell>
          <cell r="H6344">
            <v>8549.3252170798387</v>
          </cell>
          <cell r="I6344">
            <v>0</v>
          </cell>
        </row>
        <row r="6345">
          <cell r="C6345" t="str">
            <v>Physdam</v>
          </cell>
          <cell r="E6345">
            <v>41211</v>
          </cell>
          <cell r="F6345">
            <v>41221</v>
          </cell>
          <cell r="G6345">
            <v>41236</v>
          </cell>
          <cell r="H6345">
            <v>12952.927442489199</v>
          </cell>
          <cell r="I6345">
            <v>12952.93</v>
          </cell>
        </row>
        <row r="6346">
          <cell r="C6346" t="str">
            <v>Physdam</v>
          </cell>
          <cell r="E6346">
            <v>41195</v>
          </cell>
          <cell r="F6346">
            <v>41231</v>
          </cell>
          <cell r="G6346">
            <v>41305</v>
          </cell>
          <cell r="H6346">
            <v>8821.9917558951674</v>
          </cell>
          <cell r="I6346">
            <v>9671.6</v>
          </cell>
        </row>
        <row r="6347">
          <cell r="C6347" t="str">
            <v>Physdam</v>
          </cell>
          <cell r="E6347">
            <v>41210</v>
          </cell>
          <cell r="F6347">
            <v>41244</v>
          </cell>
          <cell r="G6347">
            <v>41297</v>
          </cell>
          <cell r="H6347">
            <v>12382.421517385688</v>
          </cell>
          <cell r="I6347">
            <v>13170.8</v>
          </cell>
        </row>
        <row r="6348">
          <cell r="C6348" t="str">
            <v>Physdam</v>
          </cell>
          <cell r="E6348">
            <v>41203</v>
          </cell>
          <cell r="F6348">
            <v>41276</v>
          </cell>
          <cell r="G6348">
            <v>41298</v>
          </cell>
          <cell r="H6348">
            <v>11409.968428056041</v>
          </cell>
          <cell r="I6348">
            <v>11693.91</v>
          </cell>
        </row>
        <row r="6349">
          <cell r="C6349" t="str">
            <v>Physdam</v>
          </cell>
          <cell r="E6349">
            <v>41210</v>
          </cell>
          <cell r="F6349">
            <v>41305</v>
          </cell>
          <cell r="G6349">
            <v>41364</v>
          </cell>
          <cell r="H6349">
            <v>7982.0624827850879</v>
          </cell>
          <cell r="I6349">
            <v>0</v>
          </cell>
        </row>
        <row r="6350">
          <cell r="C6350" t="str">
            <v>Physdam</v>
          </cell>
          <cell r="E6350">
            <v>41196</v>
          </cell>
          <cell r="F6350">
            <v>41251</v>
          </cell>
          <cell r="G6350">
            <v>41293</v>
          </cell>
          <cell r="H6350">
            <v>6122.5769091811135</v>
          </cell>
          <cell r="I6350">
            <v>6627.13</v>
          </cell>
        </row>
        <row r="6351">
          <cell r="C6351" t="str">
            <v>Physdam</v>
          </cell>
          <cell r="E6351">
            <v>41186</v>
          </cell>
          <cell r="F6351">
            <v>41211</v>
          </cell>
          <cell r="G6351">
            <v>41270</v>
          </cell>
          <cell r="H6351">
            <v>13596.387544981801</v>
          </cell>
          <cell r="I6351">
            <v>13596.39</v>
          </cell>
        </row>
        <row r="6352">
          <cell r="C6352" t="str">
            <v>Physdam</v>
          </cell>
          <cell r="E6352">
            <v>41188</v>
          </cell>
          <cell r="F6352">
            <v>41240</v>
          </cell>
          <cell r="G6352">
            <v>41324</v>
          </cell>
          <cell r="H6352">
            <v>11750.08437927092</v>
          </cell>
          <cell r="I6352">
            <v>13346.88</v>
          </cell>
        </row>
        <row r="6353">
          <cell r="C6353" t="str">
            <v>Physdam</v>
          </cell>
          <cell r="E6353">
            <v>41192</v>
          </cell>
          <cell r="F6353">
            <v>41327</v>
          </cell>
          <cell r="G6353">
            <v>41335</v>
          </cell>
          <cell r="H6353">
            <v>7733.657751928622</v>
          </cell>
          <cell r="I6353">
            <v>8201.8799999999992</v>
          </cell>
        </row>
        <row r="6354">
          <cell r="C6354" t="str">
            <v>Physdam</v>
          </cell>
          <cell r="E6354">
            <v>41188</v>
          </cell>
          <cell r="F6354">
            <v>41252</v>
          </cell>
          <cell r="G6354">
            <v>41259</v>
          </cell>
          <cell r="H6354">
            <v>9370.1616871583792</v>
          </cell>
          <cell r="I6354">
            <v>9370.16</v>
          </cell>
        </row>
        <row r="6355">
          <cell r="C6355" t="str">
            <v>Physdam</v>
          </cell>
          <cell r="E6355">
            <v>41186</v>
          </cell>
          <cell r="F6355">
            <v>41197</v>
          </cell>
          <cell r="G6355">
            <v>41300</v>
          </cell>
          <cell r="H6355">
            <v>6572.0551868703242</v>
          </cell>
          <cell r="I6355">
            <v>7243.78</v>
          </cell>
        </row>
        <row r="6356">
          <cell r="C6356" t="str">
            <v>Physdam</v>
          </cell>
          <cell r="E6356">
            <v>41208</v>
          </cell>
          <cell r="F6356">
            <v>41378</v>
          </cell>
          <cell r="G6356">
            <v>41588</v>
          </cell>
          <cell r="H6356">
            <v>8882.7637791004963</v>
          </cell>
          <cell r="I6356">
            <v>9861.7900000000009</v>
          </cell>
        </row>
        <row r="6357">
          <cell r="C6357" t="str">
            <v>Physdam</v>
          </cell>
          <cell r="E6357">
            <v>41208</v>
          </cell>
          <cell r="F6357">
            <v>41309</v>
          </cell>
          <cell r="G6357">
            <v>41317</v>
          </cell>
          <cell r="H6357">
            <v>11535.695559960664</v>
          </cell>
          <cell r="I6357">
            <v>11883.84</v>
          </cell>
        </row>
        <row r="6358">
          <cell r="C6358" t="str">
            <v>Physdam</v>
          </cell>
          <cell r="E6358">
            <v>41203</v>
          </cell>
          <cell r="F6358">
            <v>41390</v>
          </cell>
          <cell r="G6358">
            <v>41394</v>
          </cell>
          <cell r="H6358">
            <v>10939.757901204492</v>
          </cell>
          <cell r="I6358">
            <v>11657.38</v>
          </cell>
        </row>
        <row r="6359">
          <cell r="C6359" t="str">
            <v>Physdam</v>
          </cell>
          <cell r="E6359">
            <v>41199</v>
          </cell>
          <cell r="F6359">
            <v>41452</v>
          </cell>
          <cell r="G6359">
            <v>41484</v>
          </cell>
          <cell r="H6359">
            <v>13060.813897826938</v>
          </cell>
          <cell r="I6359">
            <v>13403.9</v>
          </cell>
        </row>
        <row r="6360">
          <cell r="C6360" t="str">
            <v>Physdam</v>
          </cell>
          <cell r="E6360">
            <v>41187</v>
          </cell>
          <cell r="F6360">
            <v>41296</v>
          </cell>
          <cell r="G6360">
            <v>41390</v>
          </cell>
          <cell r="H6360">
            <v>12551.994388188106</v>
          </cell>
          <cell r="I6360">
            <v>12820.76</v>
          </cell>
        </row>
        <row r="6361">
          <cell r="C6361" t="str">
            <v>Physdam</v>
          </cell>
          <cell r="E6361">
            <v>41208</v>
          </cell>
          <cell r="F6361">
            <v>41301</v>
          </cell>
          <cell r="G6361">
            <v>41387</v>
          </cell>
          <cell r="H6361">
            <v>10885.452837954264</v>
          </cell>
          <cell r="I6361">
            <v>12142.7</v>
          </cell>
        </row>
        <row r="6362">
          <cell r="C6362" t="str">
            <v>Physdam</v>
          </cell>
          <cell r="E6362">
            <v>41211</v>
          </cell>
          <cell r="F6362">
            <v>41240</v>
          </cell>
          <cell r="G6362">
            <v>41243</v>
          </cell>
          <cell r="H6362">
            <v>13048.693755014399</v>
          </cell>
          <cell r="I6362">
            <v>13048.69</v>
          </cell>
        </row>
        <row r="6363">
          <cell r="C6363" t="str">
            <v>Physdam</v>
          </cell>
          <cell r="E6363">
            <v>41187</v>
          </cell>
          <cell r="F6363">
            <v>41492</v>
          </cell>
          <cell r="G6363">
            <v>41506</v>
          </cell>
          <cell r="H6363">
            <v>8424.1008488275675</v>
          </cell>
          <cell r="I6363">
            <v>8763.65</v>
          </cell>
        </row>
        <row r="6364">
          <cell r="C6364" t="str">
            <v>Physdam</v>
          </cell>
          <cell r="E6364">
            <v>41190</v>
          </cell>
          <cell r="F6364">
            <v>41375</v>
          </cell>
          <cell r="G6364">
            <v>41453</v>
          </cell>
          <cell r="H6364">
            <v>10090.346704431271</v>
          </cell>
          <cell r="I6364">
            <v>9836.4</v>
          </cell>
        </row>
        <row r="6365">
          <cell r="C6365" t="str">
            <v>Physdam</v>
          </cell>
          <cell r="E6365">
            <v>41192</v>
          </cell>
          <cell r="F6365">
            <v>41279</v>
          </cell>
          <cell r="G6365">
            <v>41321</v>
          </cell>
          <cell r="H6365">
            <v>11205.514779013098</v>
          </cell>
          <cell r="I6365">
            <v>0</v>
          </cell>
        </row>
        <row r="6366">
          <cell r="C6366" t="str">
            <v>Physdam</v>
          </cell>
          <cell r="E6366">
            <v>41211</v>
          </cell>
          <cell r="F6366">
            <v>41346</v>
          </cell>
          <cell r="G6366">
            <v>41514</v>
          </cell>
          <cell r="H6366">
            <v>7742.5011086647701</v>
          </cell>
          <cell r="I6366">
            <v>8185.75</v>
          </cell>
        </row>
        <row r="6367">
          <cell r="C6367" t="str">
            <v>Physdam</v>
          </cell>
          <cell r="E6367">
            <v>41186</v>
          </cell>
          <cell r="F6367">
            <v>41239</v>
          </cell>
          <cell r="G6367">
            <v>41319</v>
          </cell>
          <cell r="H6367">
            <v>4701.821581186362</v>
          </cell>
          <cell r="I6367">
            <v>5149.51</v>
          </cell>
        </row>
        <row r="6368">
          <cell r="C6368" t="str">
            <v>Physdam</v>
          </cell>
          <cell r="E6368">
            <v>41186</v>
          </cell>
          <cell r="F6368">
            <v>41293</v>
          </cell>
          <cell r="G6368">
            <v>41329</v>
          </cell>
          <cell r="H6368">
            <v>7550.4094532940835</v>
          </cell>
          <cell r="I6368">
            <v>7657.57</v>
          </cell>
        </row>
        <row r="6369">
          <cell r="C6369" t="str">
            <v>Physdam</v>
          </cell>
          <cell r="E6369">
            <v>41213</v>
          </cell>
          <cell r="F6369">
            <v>41679</v>
          </cell>
          <cell r="G6369">
            <v>41705</v>
          </cell>
          <cell r="H6369">
            <v>7356.552447957145</v>
          </cell>
          <cell r="I6369">
            <v>8049.9</v>
          </cell>
        </row>
        <row r="6370">
          <cell r="C6370" t="str">
            <v>Physdam</v>
          </cell>
          <cell r="E6370">
            <v>41190</v>
          </cell>
          <cell r="F6370">
            <v>41204</v>
          </cell>
          <cell r="G6370">
            <v>41237</v>
          </cell>
          <cell r="H6370">
            <v>9709.9158005084591</v>
          </cell>
          <cell r="I6370">
            <v>9709.92</v>
          </cell>
        </row>
        <row r="6371">
          <cell r="C6371" t="str">
            <v>Physdam</v>
          </cell>
          <cell r="E6371">
            <v>41184</v>
          </cell>
          <cell r="F6371">
            <v>41220</v>
          </cell>
          <cell r="G6371">
            <v>41248</v>
          </cell>
          <cell r="H6371">
            <v>8973.8186456979893</v>
          </cell>
          <cell r="I6371">
            <v>8973.82</v>
          </cell>
        </row>
        <row r="6372">
          <cell r="C6372" t="str">
            <v>Physdam</v>
          </cell>
          <cell r="E6372">
            <v>41204</v>
          </cell>
          <cell r="F6372">
            <v>41220</v>
          </cell>
          <cell r="G6372">
            <v>41373</v>
          </cell>
          <cell r="H6372">
            <v>11498.458261776294</v>
          </cell>
          <cell r="I6372">
            <v>11567.45</v>
          </cell>
        </row>
        <row r="6373">
          <cell r="C6373" t="str">
            <v>Physdam</v>
          </cell>
          <cell r="E6373">
            <v>41187</v>
          </cell>
          <cell r="F6373">
            <v>41239</v>
          </cell>
          <cell r="G6373">
            <v>41403</v>
          </cell>
          <cell r="H6373">
            <v>9661.7655896390133</v>
          </cell>
          <cell r="I6373">
            <v>10225.049999999999</v>
          </cell>
        </row>
        <row r="6374">
          <cell r="C6374" t="str">
            <v>Physdam</v>
          </cell>
          <cell r="E6374">
            <v>41240</v>
          </cell>
          <cell r="F6374">
            <v>41290</v>
          </cell>
          <cell r="G6374">
            <v>41306</v>
          </cell>
          <cell r="H6374">
            <v>11208.629130566309</v>
          </cell>
          <cell r="I6374">
            <v>11346.46</v>
          </cell>
        </row>
        <row r="6375">
          <cell r="C6375" t="str">
            <v>Physdam</v>
          </cell>
          <cell r="E6375">
            <v>41218</v>
          </cell>
          <cell r="F6375">
            <v>41412</v>
          </cell>
          <cell r="G6375">
            <v>41461</v>
          </cell>
          <cell r="H6375">
            <v>10335.147052538723</v>
          </cell>
          <cell r="I6375">
            <v>10919.64</v>
          </cell>
        </row>
        <row r="6376">
          <cell r="C6376" t="str">
            <v>Physdam</v>
          </cell>
          <cell r="E6376">
            <v>41228</v>
          </cell>
          <cell r="F6376">
            <v>41231</v>
          </cell>
          <cell r="G6376">
            <v>41234</v>
          </cell>
          <cell r="H6376">
            <v>8218.9035089322806</v>
          </cell>
          <cell r="I6376">
            <v>8218.9</v>
          </cell>
        </row>
        <row r="6377">
          <cell r="C6377" t="str">
            <v>Physdam</v>
          </cell>
          <cell r="E6377">
            <v>41217</v>
          </cell>
          <cell r="F6377">
            <v>41260</v>
          </cell>
          <cell r="G6377">
            <v>41274</v>
          </cell>
          <cell r="H6377">
            <v>9964.3939014536609</v>
          </cell>
          <cell r="I6377">
            <v>9964.39</v>
          </cell>
        </row>
        <row r="6378">
          <cell r="C6378" t="str">
            <v>Physdam</v>
          </cell>
          <cell r="E6378">
            <v>41220</v>
          </cell>
          <cell r="F6378">
            <v>41255</v>
          </cell>
          <cell r="G6378">
            <v>41468</v>
          </cell>
          <cell r="H6378">
            <v>8358.0834833709177</v>
          </cell>
          <cell r="I6378">
            <v>8333.2999999999993</v>
          </cell>
        </row>
        <row r="6379">
          <cell r="C6379" t="str">
            <v>Physdam</v>
          </cell>
          <cell r="E6379">
            <v>41222</v>
          </cell>
          <cell r="F6379">
            <v>41366</v>
          </cell>
          <cell r="G6379">
            <v>41380</v>
          </cell>
          <cell r="H6379">
            <v>9469.4328270219448</v>
          </cell>
          <cell r="I6379">
            <v>0</v>
          </cell>
        </row>
        <row r="6380">
          <cell r="C6380" t="str">
            <v>Physdam</v>
          </cell>
          <cell r="E6380">
            <v>41219</v>
          </cell>
          <cell r="F6380">
            <v>41222</v>
          </cell>
          <cell r="G6380">
            <v>41278</v>
          </cell>
          <cell r="H6380">
            <v>8741.6377110159119</v>
          </cell>
          <cell r="I6380">
            <v>9322.1</v>
          </cell>
        </row>
        <row r="6381">
          <cell r="C6381" t="str">
            <v>Physdam</v>
          </cell>
          <cell r="E6381">
            <v>41231</v>
          </cell>
          <cell r="F6381">
            <v>41281</v>
          </cell>
          <cell r="G6381">
            <v>41320</v>
          </cell>
          <cell r="H6381">
            <v>10978.489547355477</v>
          </cell>
          <cell r="I6381">
            <v>11870.82</v>
          </cell>
        </row>
        <row r="6382">
          <cell r="C6382" t="str">
            <v>Physdam</v>
          </cell>
          <cell r="E6382">
            <v>41222</v>
          </cell>
          <cell r="F6382">
            <v>41249</v>
          </cell>
          <cell r="G6382">
            <v>41368</v>
          </cell>
          <cell r="H6382">
            <v>9250.2187770709388</v>
          </cell>
          <cell r="I6382">
            <v>10008.08</v>
          </cell>
        </row>
        <row r="6383">
          <cell r="C6383" t="str">
            <v>Physdam</v>
          </cell>
          <cell r="E6383">
            <v>41233</v>
          </cell>
          <cell r="F6383">
            <v>41368</v>
          </cell>
          <cell r="G6383">
            <v>41400</v>
          </cell>
          <cell r="H6383">
            <v>8224.6668997833767</v>
          </cell>
          <cell r="I6383">
            <v>9917.31</v>
          </cell>
        </row>
        <row r="6384">
          <cell r="C6384" t="str">
            <v>Physdam</v>
          </cell>
          <cell r="E6384">
            <v>41227</v>
          </cell>
          <cell r="F6384">
            <v>41286</v>
          </cell>
          <cell r="G6384">
            <v>41288</v>
          </cell>
          <cell r="H6384">
            <v>12207.786106824075</v>
          </cell>
          <cell r="I6384">
            <v>12985.31</v>
          </cell>
        </row>
        <row r="6385">
          <cell r="C6385" t="str">
            <v>Physdam</v>
          </cell>
          <cell r="E6385">
            <v>41233</v>
          </cell>
          <cell r="F6385">
            <v>41342</v>
          </cell>
          <cell r="G6385">
            <v>41350</v>
          </cell>
          <cell r="H6385">
            <v>8757.9285294725214</v>
          </cell>
          <cell r="I6385">
            <v>9765.4500000000007</v>
          </cell>
        </row>
        <row r="6386">
          <cell r="C6386" t="str">
            <v>Physdam</v>
          </cell>
          <cell r="E6386">
            <v>41228</v>
          </cell>
          <cell r="F6386">
            <v>41257</v>
          </cell>
          <cell r="G6386">
            <v>41372</v>
          </cell>
          <cell r="H6386">
            <v>9004.4119261056239</v>
          </cell>
          <cell r="I6386">
            <v>9007.91</v>
          </cell>
        </row>
        <row r="6387">
          <cell r="C6387" t="str">
            <v>Physdam</v>
          </cell>
          <cell r="E6387">
            <v>41225</v>
          </cell>
          <cell r="F6387">
            <v>41234</v>
          </cell>
          <cell r="G6387">
            <v>41249</v>
          </cell>
          <cell r="H6387">
            <v>9949.5706785733692</v>
          </cell>
          <cell r="I6387">
            <v>9949.57</v>
          </cell>
        </row>
        <row r="6388">
          <cell r="C6388" t="str">
            <v>Physdam</v>
          </cell>
          <cell r="E6388">
            <v>41225</v>
          </cell>
          <cell r="F6388">
            <v>41365</v>
          </cell>
          <cell r="G6388">
            <v>41477</v>
          </cell>
          <cell r="H6388">
            <v>8342.9570355943961</v>
          </cell>
          <cell r="I6388">
            <v>0</v>
          </cell>
        </row>
        <row r="6389">
          <cell r="C6389" t="str">
            <v>Physdam</v>
          </cell>
          <cell r="E6389">
            <v>41242</v>
          </cell>
          <cell r="F6389">
            <v>41507</v>
          </cell>
          <cell r="G6389">
            <v>41526</v>
          </cell>
          <cell r="H6389">
            <v>11267.071032658683</v>
          </cell>
          <cell r="I6389">
            <v>13340.52</v>
          </cell>
        </row>
        <row r="6390">
          <cell r="C6390" t="str">
            <v>Physdam</v>
          </cell>
          <cell r="E6390">
            <v>41228</v>
          </cell>
          <cell r="F6390">
            <v>41780</v>
          </cell>
          <cell r="G6390">
            <v>41923</v>
          </cell>
          <cell r="H6390">
            <v>10890.846968285869</v>
          </cell>
          <cell r="I6390">
            <v>0</v>
          </cell>
        </row>
        <row r="6391">
          <cell r="C6391" t="str">
            <v>Physdam</v>
          </cell>
          <cell r="E6391">
            <v>41229</v>
          </cell>
          <cell r="F6391">
            <v>41392</v>
          </cell>
          <cell r="G6391">
            <v>41452</v>
          </cell>
          <cell r="H6391">
            <v>6492.186836061649</v>
          </cell>
          <cell r="I6391">
            <v>6730.64</v>
          </cell>
        </row>
        <row r="6392">
          <cell r="C6392" t="str">
            <v>Physdam</v>
          </cell>
          <cell r="E6392">
            <v>41217</v>
          </cell>
          <cell r="F6392">
            <v>41388</v>
          </cell>
          <cell r="G6392">
            <v>41399</v>
          </cell>
          <cell r="H6392">
            <v>7325.9987705523899</v>
          </cell>
          <cell r="I6392">
            <v>8030.92</v>
          </cell>
        </row>
        <row r="6393">
          <cell r="C6393" t="str">
            <v>Physdam</v>
          </cell>
          <cell r="E6393">
            <v>41220</v>
          </cell>
          <cell r="F6393">
            <v>41238</v>
          </cell>
          <cell r="G6393">
            <v>41278</v>
          </cell>
          <cell r="H6393">
            <v>10403.342525975919</v>
          </cell>
          <cell r="I6393">
            <v>10739.64</v>
          </cell>
        </row>
        <row r="6394">
          <cell r="C6394" t="str">
            <v>Physdam</v>
          </cell>
          <cell r="E6394">
            <v>41241</v>
          </cell>
          <cell r="F6394">
            <v>41254</v>
          </cell>
          <cell r="G6394">
            <v>41333</v>
          </cell>
          <cell r="H6394">
            <v>11699.883920353139</v>
          </cell>
          <cell r="I6394">
            <v>11997.98</v>
          </cell>
        </row>
        <row r="6395">
          <cell r="C6395" t="str">
            <v>Physdam</v>
          </cell>
          <cell r="E6395">
            <v>41221</v>
          </cell>
          <cell r="F6395">
            <v>41235</v>
          </cell>
          <cell r="G6395">
            <v>41360</v>
          </cell>
          <cell r="H6395">
            <v>10543.728614829892</v>
          </cell>
          <cell r="I6395">
            <v>10469.030000000001</v>
          </cell>
        </row>
        <row r="6396">
          <cell r="C6396" t="str">
            <v>Physdam</v>
          </cell>
          <cell r="E6396">
            <v>41223</v>
          </cell>
          <cell r="F6396">
            <v>41376</v>
          </cell>
          <cell r="G6396">
            <v>41473</v>
          </cell>
          <cell r="H6396">
            <v>5792.9571539335657</v>
          </cell>
          <cell r="I6396">
            <v>0</v>
          </cell>
        </row>
        <row r="6397">
          <cell r="C6397" t="str">
            <v>Physdam</v>
          </cell>
          <cell r="E6397">
            <v>41223</v>
          </cell>
          <cell r="F6397">
            <v>41287</v>
          </cell>
          <cell r="G6397">
            <v>41353</v>
          </cell>
          <cell r="H6397">
            <v>9608.8099187301596</v>
          </cell>
          <cell r="I6397">
            <v>0</v>
          </cell>
        </row>
        <row r="6398">
          <cell r="C6398" t="str">
            <v>Physdam</v>
          </cell>
          <cell r="E6398">
            <v>41233</v>
          </cell>
          <cell r="F6398">
            <v>41277</v>
          </cell>
          <cell r="G6398">
            <v>41380</v>
          </cell>
          <cell r="H6398">
            <v>4396.3444246581957</v>
          </cell>
          <cell r="I6398">
            <v>4846.8500000000004</v>
          </cell>
        </row>
        <row r="6399">
          <cell r="C6399" t="str">
            <v>Physdam</v>
          </cell>
          <cell r="E6399">
            <v>41229</v>
          </cell>
          <cell r="F6399">
            <v>41263</v>
          </cell>
          <cell r="G6399">
            <v>41372</v>
          </cell>
          <cell r="H6399">
            <v>10840.862971714472</v>
          </cell>
          <cell r="I6399">
            <v>0</v>
          </cell>
        </row>
        <row r="6400">
          <cell r="C6400" t="str">
            <v>Physdam</v>
          </cell>
          <cell r="E6400">
            <v>41222</v>
          </cell>
          <cell r="F6400">
            <v>41253</v>
          </cell>
          <cell r="G6400">
            <v>41261</v>
          </cell>
          <cell r="H6400">
            <v>9506.5647480752705</v>
          </cell>
          <cell r="I6400">
            <v>9506.56</v>
          </cell>
        </row>
        <row r="6401">
          <cell r="C6401" t="str">
            <v>Physdam</v>
          </cell>
          <cell r="E6401">
            <v>41225</v>
          </cell>
          <cell r="F6401">
            <v>41419</v>
          </cell>
          <cell r="G6401">
            <v>41459</v>
          </cell>
          <cell r="H6401">
            <v>8890.3962554765803</v>
          </cell>
          <cell r="I6401">
            <v>9956.15</v>
          </cell>
        </row>
        <row r="6402">
          <cell r="C6402" t="str">
            <v>Physdam</v>
          </cell>
          <cell r="E6402">
            <v>41226</v>
          </cell>
          <cell r="F6402">
            <v>41413</v>
          </cell>
          <cell r="G6402">
            <v>41574</v>
          </cell>
          <cell r="H6402">
            <v>7910.4255766035849</v>
          </cell>
          <cell r="I6402">
            <v>0</v>
          </cell>
        </row>
        <row r="6403">
          <cell r="C6403" t="str">
            <v>Physdam</v>
          </cell>
          <cell r="E6403">
            <v>41239</v>
          </cell>
          <cell r="F6403">
            <v>41283</v>
          </cell>
          <cell r="G6403">
            <v>41448</v>
          </cell>
          <cell r="H6403">
            <v>12127.794187403153</v>
          </cell>
          <cell r="I6403">
            <v>12363.93</v>
          </cell>
        </row>
        <row r="6404">
          <cell r="C6404" t="str">
            <v>Physdam</v>
          </cell>
          <cell r="E6404">
            <v>41242</v>
          </cell>
          <cell r="F6404">
            <v>41319</v>
          </cell>
          <cell r="G6404">
            <v>41373</v>
          </cell>
          <cell r="H6404">
            <v>12159.103935756373</v>
          </cell>
          <cell r="I6404">
            <v>12618.61</v>
          </cell>
        </row>
        <row r="6405">
          <cell r="C6405" t="str">
            <v>Physdam</v>
          </cell>
          <cell r="E6405">
            <v>41224</v>
          </cell>
          <cell r="F6405">
            <v>41297</v>
          </cell>
          <cell r="G6405">
            <v>41337</v>
          </cell>
          <cell r="H6405">
            <v>9213.9907147940885</v>
          </cell>
          <cell r="I6405">
            <v>9796.61</v>
          </cell>
        </row>
        <row r="6406">
          <cell r="C6406" t="str">
            <v>Physdam</v>
          </cell>
          <cell r="E6406">
            <v>41227</v>
          </cell>
          <cell r="F6406">
            <v>41239</v>
          </cell>
          <cell r="G6406">
            <v>41253</v>
          </cell>
          <cell r="H6406">
            <v>11125.787315396101</v>
          </cell>
          <cell r="I6406">
            <v>11125.79</v>
          </cell>
        </row>
        <row r="6407">
          <cell r="C6407" t="str">
            <v>Physdam</v>
          </cell>
          <cell r="E6407">
            <v>41235</v>
          </cell>
          <cell r="F6407">
            <v>41419</v>
          </cell>
          <cell r="G6407">
            <v>41537</v>
          </cell>
          <cell r="H6407">
            <v>10444.377328963381</v>
          </cell>
          <cell r="I6407">
            <v>10544.59</v>
          </cell>
        </row>
        <row r="6408">
          <cell r="C6408" t="str">
            <v>Physdam</v>
          </cell>
          <cell r="E6408">
            <v>41221</v>
          </cell>
          <cell r="F6408">
            <v>41397</v>
          </cell>
          <cell r="G6408">
            <v>41428</v>
          </cell>
          <cell r="H6408">
            <v>9084.5881310923196</v>
          </cell>
          <cell r="I6408">
            <v>9213.99</v>
          </cell>
        </row>
        <row r="6409">
          <cell r="C6409" t="str">
            <v>Physdam</v>
          </cell>
          <cell r="E6409">
            <v>41234</v>
          </cell>
          <cell r="F6409">
            <v>41239</v>
          </cell>
          <cell r="G6409">
            <v>41258</v>
          </cell>
          <cell r="H6409">
            <v>6354.0828724275998</v>
          </cell>
          <cell r="I6409">
            <v>6354.08</v>
          </cell>
        </row>
        <row r="6410">
          <cell r="C6410" t="str">
            <v>Physdam</v>
          </cell>
          <cell r="E6410">
            <v>41241</v>
          </cell>
          <cell r="F6410">
            <v>41305</v>
          </cell>
          <cell r="G6410">
            <v>41339</v>
          </cell>
          <cell r="H6410">
            <v>8317.1257123889591</v>
          </cell>
          <cell r="I6410">
            <v>9328.16</v>
          </cell>
        </row>
        <row r="6411">
          <cell r="C6411" t="str">
            <v>Physdam</v>
          </cell>
          <cell r="E6411">
            <v>41240</v>
          </cell>
          <cell r="F6411">
            <v>41426</v>
          </cell>
          <cell r="G6411">
            <v>41499</v>
          </cell>
          <cell r="H6411">
            <v>5557.2109254071584</v>
          </cell>
          <cell r="I6411">
            <v>0</v>
          </cell>
        </row>
        <row r="6412">
          <cell r="C6412" t="str">
            <v>Physdam</v>
          </cell>
          <cell r="E6412">
            <v>41233</v>
          </cell>
          <cell r="F6412">
            <v>41294</v>
          </cell>
          <cell r="G6412">
            <v>41424</v>
          </cell>
          <cell r="H6412">
            <v>7205.737724481357</v>
          </cell>
          <cell r="I6412">
            <v>7637.49</v>
          </cell>
        </row>
        <row r="6413">
          <cell r="C6413" t="str">
            <v>Physdam</v>
          </cell>
          <cell r="E6413">
            <v>41239</v>
          </cell>
          <cell r="F6413">
            <v>41334</v>
          </cell>
          <cell r="G6413">
            <v>41524</v>
          </cell>
          <cell r="H6413">
            <v>9832.8069598376933</v>
          </cell>
          <cell r="I6413">
            <v>9694.41</v>
          </cell>
        </row>
        <row r="6414">
          <cell r="C6414" t="str">
            <v>Physdam</v>
          </cell>
          <cell r="E6414">
            <v>41241</v>
          </cell>
          <cell r="F6414">
            <v>41403</v>
          </cell>
          <cell r="G6414">
            <v>41432</v>
          </cell>
          <cell r="H6414">
            <v>6339.639215652438</v>
          </cell>
          <cell r="I6414">
            <v>6537.64</v>
          </cell>
        </row>
        <row r="6415">
          <cell r="C6415" t="str">
            <v>Physdam</v>
          </cell>
          <cell r="E6415">
            <v>41229</v>
          </cell>
          <cell r="F6415">
            <v>41305</v>
          </cell>
          <cell r="G6415">
            <v>41532</v>
          </cell>
          <cell r="H6415">
            <v>7946.3357768251517</v>
          </cell>
          <cell r="I6415">
            <v>8346.2900000000009</v>
          </cell>
        </row>
        <row r="6416">
          <cell r="C6416" t="str">
            <v>Physdam</v>
          </cell>
          <cell r="E6416">
            <v>41220</v>
          </cell>
          <cell r="F6416">
            <v>41251</v>
          </cell>
          <cell r="G6416">
            <v>41377</v>
          </cell>
          <cell r="H6416">
            <v>9323.2425439792514</v>
          </cell>
          <cell r="I6416">
            <v>9860.6299999999992</v>
          </cell>
        </row>
        <row r="6417">
          <cell r="C6417" t="str">
            <v>Physdam</v>
          </cell>
          <cell r="E6417">
            <v>41225</v>
          </cell>
          <cell r="F6417">
            <v>41377</v>
          </cell>
          <cell r="G6417">
            <v>41412</v>
          </cell>
          <cell r="H6417">
            <v>9505.126259839968</v>
          </cell>
          <cell r="I6417">
            <v>10150.540000000001</v>
          </cell>
        </row>
        <row r="6418">
          <cell r="C6418" t="str">
            <v>Physdam</v>
          </cell>
          <cell r="E6418">
            <v>41233</v>
          </cell>
          <cell r="F6418">
            <v>41343</v>
          </cell>
          <cell r="G6418">
            <v>41368</v>
          </cell>
          <cell r="H6418">
            <v>9300.0510937153085</v>
          </cell>
          <cell r="I6418">
            <v>0</v>
          </cell>
        </row>
        <row r="6419">
          <cell r="C6419" t="str">
            <v>Physdam</v>
          </cell>
          <cell r="E6419">
            <v>41237</v>
          </cell>
          <cell r="F6419">
            <v>41374</v>
          </cell>
          <cell r="G6419">
            <v>41409</v>
          </cell>
          <cell r="H6419">
            <v>10111.868170285734</v>
          </cell>
          <cell r="I6419">
            <v>10347.799999999999</v>
          </cell>
        </row>
        <row r="6420">
          <cell r="C6420" t="str">
            <v>Physdam</v>
          </cell>
          <cell r="E6420">
            <v>41228</v>
          </cell>
          <cell r="F6420">
            <v>41537</v>
          </cell>
          <cell r="G6420">
            <v>41577</v>
          </cell>
          <cell r="H6420">
            <v>7262.5560101729725</v>
          </cell>
          <cell r="I6420">
            <v>7608.06</v>
          </cell>
        </row>
        <row r="6421">
          <cell r="C6421" t="str">
            <v>Physdam</v>
          </cell>
          <cell r="E6421">
            <v>41224</v>
          </cell>
          <cell r="F6421">
            <v>41300</v>
          </cell>
          <cell r="G6421">
            <v>41363</v>
          </cell>
          <cell r="H6421">
            <v>6151.4319030489714</v>
          </cell>
          <cell r="I6421">
            <v>6370.84</v>
          </cell>
        </row>
        <row r="6422">
          <cell r="C6422" t="str">
            <v>Physdam</v>
          </cell>
          <cell r="E6422">
            <v>41226</v>
          </cell>
          <cell r="F6422">
            <v>41359</v>
          </cell>
          <cell r="G6422">
            <v>41399</v>
          </cell>
          <cell r="H6422">
            <v>11620.686853751869</v>
          </cell>
          <cell r="I6422">
            <v>12416.19</v>
          </cell>
        </row>
        <row r="6423">
          <cell r="C6423" t="str">
            <v>Physdam</v>
          </cell>
          <cell r="E6423">
            <v>41217</v>
          </cell>
          <cell r="F6423">
            <v>41224</v>
          </cell>
          <cell r="G6423">
            <v>41314</v>
          </cell>
          <cell r="H6423">
            <v>10142.820331094517</v>
          </cell>
          <cell r="I6423">
            <v>11013.46</v>
          </cell>
        </row>
        <row r="6424">
          <cell r="C6424" t="str">
            <v>Physdam</v>
          </cell>
          <cell r="E6424">
            <v>41221</v>
          </cell>
          <cell r="F6424">
            <v>41296</v>
          </cell>
          <cell r="G6424">
            <v>41375</v>
          </cell>
          <cell r="H6424">
            <v>9109.4706977455789</v>
          </cell>
          <cell r="I6424">
            <v>9501.09</v>
          </cell>
        </row>
        <row r="6425">
          <cell r="C6425" t="str">
            <v>Physdam</v>
          </cell>
          <cell r="E6425">
            <v>41250</v>
          </cell>
          <cell r="F6425">
            <v>41315</v>
          </cell>
          <cell r="G6425">
            <v>41377</v>
          </cell>
          <cell r="H6425">
            <v>10519.872791633097</v>
          </cell>
          <cell r="I6425">
            <v>0</v>
          </cell>
        </row>
        <row r="6426">
          <cell r="C6426" t="str">
            <v>Physdam</v>
          </cell>
          <cell r="E6426">
            <v>41270</v>
          </cell>
          <cell r="F6426">
            <v>41280</v>
          </cell>
          <cell r="G6426">
            <v>41348</v>
          </cell>
          <cell r="H6426">
            <v>8719.0398235364537</v>
          </cell>
          <cell r="I6426">
            <v>8905.9500000000007</v>
          </cell>
        </row>
        <row r="6427">
          <cell r="C6427" t="str">
            <v>Physdam</v>
          </cell>
          <cell r="E6427">
            <v>41271</v>
          </cell>
          <cell r="F6427">
            <v>41336</v>
          </cell>
          <cell r="G6427">
            <v>41412</v>
          </cell>
          <cell r="H6427">
            <v>11578.210049250058</v>
          </cell>
          <cell r="I6427">
            <v>0</v>
          </cell>
        </row>
        <row r="6428">
          <cell r="C6428" t="str">
            <v>Physdam</v>
          </cell>
          <cell r="E6428">
            <v>41268</v>
          </cell>
          <cell r="F6428">
            <v>41773</v>
          </cell>
          <cell r="G6428">
            <v>41773</v>
          </cell>
          <cell r="H6428">
            <v>9657.225255384632</v>
          </cell>
          <cell r="I6428">
            <v>10459.08</v>
          </cell>
        </row>
        <row r="6429">
          <cell r="C6429" t="str">
            <v>Physdam</v>
          </cell>
          <cell r="E6429">
            <v>41253</v>
          </cell>
          <cell r="F6429">
            <v>41518</v>
          </cell>
          <cell r="G6429">
            <v>41568</v>
          </cell>
          <cell r="H6429">
            <v>10684.757088269913</v>
          </cell>
          <cell r="I6429">
            <v>10775</v>
          </cell>
        </row>
        <row r="6430">
          <cell r="C6430" t="str">
            <v>Physdam</v>
          </cell>
          <cell r="E6430">
            <v>41261</v>
          </cell>
          <cell r="F6430">
            <v>41310</v>
          </cell>
          <cell r="G6430">
            <v>41469</v>
          </cell>
          <cell r="H6430">
            <v>9442.0960009764531</v>
          </cell>
          <cell r="I6430">
            <v>9421.3700000000008</v>
          </cell>
        </row>
        <row r="6431">
          <cell r="C6431" t="str">
            <v>Physdam</v>
          </cell>
          <cell r="E6431">
            <v>41253</v>
          </cell>
          <cell r="F6431">
            <v>41257</v>
          </cell>
          <cell r="G6431">
            <v>41259</v>
          </cell>
          <cell r="H6431">
            <v>12931.2476936902</v>
          </cell>
          <cell r="I6431">
            <v>12931.25</v>
          </cell>
        </row>
        <row r="6432">
          <cell r="C6432" t="str">
            <v>Physdam</v>
          </cell>
          <cell r="E6432">
            <v>41266</v>
          </cell>
          <cell r="F6432">
            <v>41383</v>
          </cell>
          <cell r="G6432">
            <v>41410</v>
          </cell>
          <cell r="H6432">
            <v>11169.767060497492</v>
          </cell>
          <cell r="I6432">
            <v>11311.28</v>
          </cell>
        </row>
        <row r="6433">
          <cell r="C6433" t="str">
            <v>Physdam</v>
          </cell>
          <cell r="E6433">
            <v>41264</v>
          </cell>
          <cell r="F6433">
            <v>41341</v>
          </cell>
          <cell r="G6433">
            <v>41347</v>
          </cell>
          <cell r="H6433">
            <v>11239.881943134325</v>
          </cell>
          <cell r="I6433">
            <v>11621.39</v>
          </cell>
        </row>
        <row r="6434">
          <cell r="C6434" t="str">
            <v>Physdam</v>
          </cell>
          <cell r="E6434">
            <v>41257</v>
          </cell>
          <cell r="F6434">
            <v>41318</v>
          </cell>
          <cell r="G6434">
            <v>41345</v>
          </cell>
          <cell r="H6434">
            <v>8785.4947968978722</v>
          </cell>
          <cell r="I6434">
            <v>9618.84</v>
          </cell>
        </row>
        <row r="6435">
          <cell r="C6435" t="str">
            <v>Physdam</v>
          </cell>
          <cell r="E6435">
            <v>41271</v>
          </cell>
          <cell r="F6435">
            <v>41356</v>
          </cell>
          <cell r="G6435">
            <v>41424</v>
          </cell>
          <cell r="H6435">
            <v>5817.6704902279162</v>
          </cell>
          <cell r="I6435">
            <v>5969.07</v>
          </cell>
        </row>
        <row r="6436">
          <cell r="C6436" t="str">
            <v>Physdam</v>
          </cell>
          <cell r="E6436">
            <v>41256</v>
          </cell>
          <cell r="F6436">
            <v>41528</v>
          </cell>
          <cell r="G6436">
            <v>41893</v>
          </cell>
          <cell r="H6436">
            <v>12659.931697627178</v>
          </cell>
          <cell r="I6436">
            <v>12423.1</v>
          </cell>
        </row>
        <row r="6437">
          <cell r="C6437" t="str">
            <v>Physdam</v>
          </cell>
          <cell r="E6437">
            <v>41263</v>
          </cell>
          <cell r="F6437">
            <v>41364</v>
          </cell>
          <cell r="G6437">
            <v>41385</v>
          </cell>
          <cell r="H6437">
            <v>10760.39611997656</v>
          </cell>
          <cell r="I6437">
            <v>11221.99</v>
          </cell>
        </row>
        <row r="6438">
          <cell r="C6438" t="str">
            <v>Physdam</v>
          </cell>
          <cell r="E6438">
            <v>41248</v>
          </cell>
          <cell r="F6438">
            <v>41315</v>
          </cell>
          <cell r="G6438">
            <v>41331</v>
          </cell>
          <cell r="H6438">
            <v>9964.7270266514406</v>
          </cell>
          <cell r="I6438">
            <v>10304.780000000001</v>
          </cell>
        </row>
        <row r="6439">
          <cell r="C6439" t="str">
            <v>Physdam</v>
          </cell>
          <cell r="E6439">
            <v>41258</v>
          </cell>
          <cell r="F6439">
            <v>41259</v>
          </cell>
          <cell r="G6439">
            <v>41302</v>
          </cell>
          <cell r="H6439">
            <v>9038.5280526776041</v>
          </cell>
          <cell r="I6439">
            <v>9454.89</v>
          </cell>
        </row>
        <row r="6440">
          <cell r="C6440" t="str">
            <v>Physdam</v>
          </cell>
          <cell r="E6440">
            <v>41252</v>
          </cell>
          <cell r="F6440">
            <v>41499</v>
          </cell>
          <cell r="G6440">
            <v>41589</v>
          </cell>
          <cell r="H6440">
            <v>9338.4624804812993</v>
          </cell>
          <cell r="I6440">
            <v>0</v>
          </cell>
        </row>
        <row r="6441">
          <cell r="C6441" t="str">
            <v>Physdam</v>
          </cell>
          <cell r="E6441">
            <v>41268</v>
          </cell>
          <cell r="F6441">
            <v>41317</v>
          </cell>
          <cell r="G6441">
            <v>41331</v>
          </cell>
          <cell r="H6441">
            <v>7787.2020271699657</v>
          </cell>
          <cell r="I6441">
            <v>8912.8700000000008</v>
          </cell>
        </row>
        <row r="6442">
          <cell r="C6442" t="str">
            <v>Physdam</v>
          </cell>
          <cell r="E6442">
            <v>41266</v>
          </cell>
          <cell r="F6442">
            <v>41304</v>
          </cell>
          <cell r="G6442">
            <v>41306</v>
          </cell>
          <cell r="H6442">
            <v>10166.618627590926</v>
          </cell>
          <cell r="I6442">
            <v>10291.09</v>
          </cell>
        </row>
        <row r="6443">
          <cell r="C6443" t="str">
            <v>Physdam</v>
          </cell>
          <cell r="E6443">
            <v>41251</v>
          </cell>
          <cell r="F6443">
            <v>41411</v>
          </cell>
          <cell r="G6443">
            <v>41691</v>
          </cell>
          <cell r="H6443">
            <v>12788.995764979578</v>
          </cell>
          <cell r="I6443">
            <v>13897.82</v>
          </cell>
        </row>
        <row r="6444">
          <cell r="C6444" t="str">
            <v>Physdam</v>
          </cell>
          <cell r="E6444">
            <v>41245</v>
          </cell>
          <cell r="F6444">
            <v>41543</v>
          </cell>
          <cell r="G6444">
            <v>41565</v>
          </cell>
          <cell r="H6444">
            <v>13313.23720712288</v>
          </cell>
          <cell r="I6444">
            <v>15365</v>
          </cell>
        </row>
        <row r="6445">
          <cell r="C6445" t="str">
            <v>Physdam</v>
          </cell>
          <cell r="E6445">
            <v>41253</v>
          </cell>
          <cell r="F6445">
            <v>41426</v>
          </cell>
          <cell r="G6445">
            <v>41518</v>
          </cell>
          <cell r="H6445">
            <v>8165.2198023503524</v>
          </cell>
          <cell r="I6445">
            <v>8616.91</v>
          </cell>
        </row>
        <row r="6446">
          <cell r="C6446" t="str">
            <v>Physdam</v>
          </cell>
          <cell r="E6446">
            <v>41260</v>
          </cell>
          <cell r="F6446">
            <v>41622</v>
          </cell>
          <cell r="G6446">
            <v>41658</v>
          </cell>
          <cell r="H6446">
            <v>7510.4784260584292</v>
          </cell>
          <cell r="I6446">
            <v>8528.31</v>
          </cell>
        </row>
        <row r="6447">
          <cell r="C6447" t="str">
            <v>Physdam</v>
          </cell>
          <cell r="E6447">
            <v>41248</v>
          </cell>
          <cell r="F6447">
            <v>41447</v>
          </cell>
          <cell r="G6447">
            <v>41549</v>
          </cell>
          <cell r="H6447">
            <v>8281.0992897795277</v>
          </cell>
          <cell r="I6447">
            <v>9625.99</v>
          </cell>
        </row>
        <row r="6448">
          <cell r="C6448" t="str">
            <v>Physdam</v>
          </cell>
          <cell r="E6448">
            <v>41259</v>
          </cell>
          <cell r="F6448">
            <v>41338</v>
          </cell>
          <cell r="G6448">
            <v>41387</v>
          </cell>
          <cell r="H6448">
            <v>8819.6003351813342</v>
          </cell>
          <cell r="I6448">
            <v>0</v>
          </cell>
        </row>
        <row r="6449">
          <cell r="C6449" t="str">
            <v>Physdam</v>
          </cell>
          <cell r="E6449">
            <v>41272</v>
          </cell>
          <cell r="F6449">
            <v>41386</v>
          </cell>
          <cell r="G6449">
            <v>41416</v>
          </cell>
          <cell r="H6449">
            <v>12476.283208809562</v>
          </cell>
          <cell r="I6449">
            <v>12672.04</v>
          </cell>
        </row>
        <row r="6450">
          <cell r="C6450" t="str">
            <v>Physdam</v>
          </cell>
          <cell r="E6450">
            <v>41257</v>
          </cell>
          <cell r="F6450">
            <v>41512</v>
          </cell>
          <cell r="G6450">
            <v>41575</v>
          </cell>
          <cell r="H6450">
            <v>13227.452928772665</v>
          </cell>
          <cell r="I6450">
            <v>15082.07</v>
          </cell>
        </row>
        <row r="6451">
          <cell r="C6451" t="str">
            <v>Physdam</v>
          </cell>
          <cell r="E6451">
            <v>41254</v>
          </cell>
          <cell r="F6451">
            <v>41262</v>
          </cell>
          <cell r="G6451">
            <v>41299</v>
          </cell>
          <cell r="H6451">
            <v>8928.0978702858993</v>
          </cell>
          <cell r="I6451">
            <v>9748.4</v>
          </cell>
        </row>
        <row r="6452">
          <cell r="C6452" t="str">
            <v>Physdam</v>
          </cell>
          <cell r="E6452">
            <v>41259</v>
          </cell>
          <cell r="F6452">
            <v>41529</v>
          </cell>
          <cell r="G6452">
            <v>41619</v>
          </cell>
          <cell r="H6452">
            <v>10598.558015302386</v>
          </cell>
          <cell r="I6452">
            <v>11592.88</v>
          </cell>
        </row>
        <row r="6453">
          <cell r="C6453" t="str">
            <v>Physdam</v>
          </cell>
          <cell r="E6453">
            <v>41247</v>
          </cell>
          <cell r="F6453">
            <v>41307</v>
          </cell>
          <cell r="G6453">
            <v>41339</v>
          </cell>
          <cell r="H6453">
            <v>6958.0642232500568</v>
          </cell>
          <cell r="I6453">
            <v>7630.38</v>
          </cell>
        </row>
        <row r="6454">
          <cell r="C6454" t="str">
            <v>Physdam</v>
          </cell>
          <cell r="E6454">
            <v>41264</v>
          </cell>
          <cell r="F6454">
            <v>41333</v>
          </cell>
          <cell r="G6454">
            <v>41414</v>
          </cell>
          <cell r="H6454">
            <v>9796.4603364217473</v>
          </cell>
          <cell r="I6454">
            <v>10491.33</v>
          </cell>
        </row>
        <row r="6455">
          <cell r="C6455" t="str">
            <v>Physdam</v>
          </cell>
          <cell r="E6455">
            <v>41253</v>
          </cell>
          <cell r="F6455">
            <v>41262</v>
          </cell>
          <cell r="G6455">
            <v>41275</v>
          </cell>
          <cell r="H6455">
            <v>11690.517261420688</v>
          </cell>
          <cell r="I6455">
            <v>12772.21</v>
          </cell>
        </row>
        <row r="6456">
          <cell r="C6456" t="str">
            <v>Physdam</v>
          </cell>
          <cell r="E6456">
            <v>41245</v>
          </cell>
          <cell r="F6456">
            <v>41348</v>
          </cell>
          <cell r="G6456">
            <v>41446</v>
          </cell>
          <cell r="H6456">
            <v>12322.890893472899</v>
          </cell>
          <cell r="I6456">
            <v>12658.68</v>
          </cell>
        </row>
        <row r="6457">
          <cell r="C6457" t="str">
            <v>Physdam</v>
          </cell>
          <cell r="E6457">
            <v>41246</v>
          </cell>
          <cell r="F6457">
            <v>41257</v>
          </cell>
          <cell r="G6457">
            <v>41273</v>
          </cell>
          <cell r="H6457">
            <v>13196.800191174299</v>
          </cell>
          <cell r="I6457">
            <v>13196.8</v>
          </cell>
        </row>
        <row r="6458">
          <cell r="C6458" t="str">
            <v>Physdam</v>
          </cell>
          <cell r="E6458">
            <v>41258</v>
          </cell>
          <cell r="F6458">
            <v>41298</v>
          </cell>
          <cell r="G6458">
            <v>41340</v>
          </cell>
          <cell r="H6458">
            <v>10606.496910176244</v>
          </cell>
          <cell r="I6458">
            <v>0</v>
          </cell>
        </row>
        <row r="6459">
          <cell r="C6459" t="str">
            <v>Physdam</v>
          </cell>
          <cell r="E6459">
            <v>41263</v>
          </cell>
          <cell r="F6459">
            <v>41265</v>
          </cell>
          <cell r="G6459">
            <v>41418</v>
          </cell>
          <cell r="H6459">
            <v>7330.7314820126012</v>
          </cell>
          <cell r="I6459">
            <v>7376.27</v>
          </cell>
        </row>
        <row r="6460">
          <cell r="C6460" t="str">
            <v>Physdam</v>
          </cell>
          <cell r="E6460">
            <v>41264</v>
          </cell>
          <cell r="F6460">
            <v>41298</v>
          </cell>
          <cell r="G6460">
            <v>41381</v>
          </cell>
          <cell r="H6460">
            <v>8599.8687319665678</v>
          </cell>
          <cell r="I6460">
            <v>9048.44</v>
          </cell>
        </row>
        <row r="6461">
          <cell r="C6461" t="str">
            <v>Physdam</v>
          </cell>
          <cell r="E6461">
            <v>41263</v>
          </cell>
          <cell r="F6461">
            <v>41378</v>
          </cell>
          <cell r="G6461">
            <v>41404</v>
          </cell>
          <cell r="H6461">
            <v>10166.373857513181</v>
          </cell>
          <cell r="I6461">
            <v>12026.3</v>
          </cell>
        </row>
        <row r="6462">
          <cell r="C6462" t="str">
            <v>Physdam</v>
          </cell>
          <cell r="E6462">
            <v>41257</v>
          </cell>
          <cell r="F6462">
            <v>41306</v>
          </cell>
          <cell r="G6462">
            <v>41390</v>
          </cell>
          <cell r="H6462">
            <v>6011.8797262750186</v>
          </cell>
          <cell r="I6462">
            <v>6893.73</v>
          </cell>
        </row>
        <row r="6463">
          <cell r="C6463" t="str">
            <v>Physdam</v>
          </cell>
          <cell r="E6463">
            <v>41248</v>
          </cell>
          <cell r="F6463">
            <v>41527</v>
          </cell>
          <cell r="G6463">
            <v>41646</v>
          </cell>
          <cell r="H6463">
            <v>11694.641177052355</v>
          </cell>
          <cell r="I6463">
            <v>12208.33</v>
          </cell>
        </row>
        <row r="6464">
          <cell r="C6464" t="str">
            <v>Physdam</v>
          </cell>
          <cell r="E6464">
            <v>41265</v>
          </cell>
          <cell r="F6464">
            <v>41385</v>
          </cell>
          <cell r="G6464">
            <v>41400</v>
          </cell>
          <cell r="H6464">
            <v>8888.0418016947406</v>
          </cell>
          <cell r="I6464">
            <v>0</v>
          </cell>
        </row>
        <row r="6465">
          <cell r="C6465" t="str">
            <v>Physdam</v>
          </cell>
          <cell r="E6465">
            <v>41263</v>
          </cell>
          <cell r="F6465">
            <v>41325</v>
          </cell>
          <cell r="G6465">
            <v>41338</v>
          </cell>
          <cell r="H6465">
            <v>9262.9681359347906</v>
          </cell>
          <cell r="I6465">
            <v>9885.39</v>
          </cell>
        </row>
        <row r="6466">
          <cell r="C6466" t="str">
            <v>Physdam</v>
          </cell>
          <cell r="E6466">
            <v>41252</v>
          </cell>
          <cell r="F6466">
            <v>41503</v>
          </cell>
          <cell r="G6466">
            <v>41539</v>
          </cell>
          <cell r="H6466">
            <v>10154.790500570882</v>
          </cell>
          <cell r="I6466">
            <v>0</v>
          </cell>
        </row>
        <row r="6467">
          <cell r="C6467" t="str">
            <v>Physdam</v>
          </cell>
          <cell r="E6467">
            <v>41270</v>
          </cell>
          <cell r="F6467">
            <v>41478</v>
          </cell>
          <cell r="G6467">
            <v>41569</v>
          </cell>
          <cell r="H6467">
            <v>8769.2745437776812</v>
          </cell>
          <cell r="I6467">
            <v>0</v>
          </cell>
        </row>
        <row r="6468">
          <cell r="C6468" t="str">
            <v>Physdam</v>
          </cell>
          <cell r="E6468">
            <v>41251</v>
          </cell>
          <cell r="F6468">
            <v>41384</v>
          </cell>
          <cell r="G6468">
            <v>41506</v>
          </cell>
          <cell r="H6468">
            <v>11568.995991370763</v>
          </cell>
          <cell r="I6468">
            <v>0</v>
          </cell>
        </row>
        <row r="6469">
          <cell r="C6469" t="str">
            <v>Physdam</v>
          </cell>
          <cell r="E6469">
            <v>41262</v>
          </cell>
          <cell r="F6469">
            <v>41383</v>
          </cell>
          <cell r="G6469">
            <v>41519</v>
          </cell>
          <cell r="H6469">
            <v>12057.437700034485</v>
          </cell>
          <cell r="I6469">
            <v>12703.87</v>
          </cell>
        </row>
        <row r="6470">
          <cell r="C6470" t="str">
            <v>Physdam</v>
          </cell>
          <cell r="E6470">
            <v>41271</v>
          </cell>
          <cell r="F6470">
            <v>41314</v>
          </cell>
          <cell r="G6470">
            <v>41374</v>
          </cell>
          <cell r="H6470">
            <v>7508.499369477564</v>
          </cell>
          <cell r="I6470">
            <v>7997.89</v>
          </cell>
        </row>
        <row r="6471">
          <cell r="C6471" t="str">
            <v>Physdam</v>
          </cell>
          <cell r="E6471">
            <v>41263</v>
          </cell>
          <cell r="F6471">
            <v>41508</v>
          </cell>
          <cell r="G6471">
            <v>41519</v>
          </cell>
          <cell r="H6471">
            <v>12156.699461287348</v>
          </cell>
          <cell r="I6471">
            <v>13043.54</v>
          </cell>
        </row>
        <row r="6472">
          <cell r="C6472" t="str">
            <v>Physdam</v>
          </cell>
          <cell r="E6472">
            <v>41257</v>
          </cell>
          <cell r="F6472">
            <v>41262</v>
          </cell>
          <cell r="G6472">
            <v>41386</v>
          </cell>
          <cell r="H6472">
            <v>7745.5614624379987</v>
          </cell>
          <cell r="I6472">
            <v>0</v>
          </cell>
        </row>
        <row r="6473">
          <cell r="C6473" t="str">
            <v>Physdam</v>
          </cell>
          <cell r="E6473">
            <v>41261</v>
          </cell>
          <cell r="F6473">
            <v>41416</v>
          </cell>
          <cell r="G6473">
            <v>41542</v>
          </cell>
          <cell r="H6473">
            <v>7155.5678875668191</v>
          </cell>
          <cell r="I6473">
            <v>8521.83</v>
          </cell>
        </row>
        <row r="6474">
          <cell r="C6474" t="str">
            <v>Physdam</v>
          </cell>
          <cell r="E6474">
            <v>41269</v>
          </cell>
          <cell r="F6474">
            <v>41306</v>
          </cell>
          <cell r="G6474">
            <v>41346</v>
          </cell>
          <cell r="H6474">
            <v>10332.888032256798</v>
          </cell>
          <cell r="I6474">
            <v>11059.84</v>
          </cell>
        </row>
        <row r="6475">
          <cell r="C6475" t="str">
            <v>Physdam</v>
          </cell>
          <cell r="E6475">
            <v>41259</v>
          </cell>
          <cell r="F6475">
            <v>41416</v>
          </cell>
          <cell r="G6475">
            <v>41431</v>
          </cell>
          <cell r="H6475">
            <v>8256.1650951853535</v>
          </cell>
          <cell r="I6475">
            <v>10001.25</v>
          </cell>
        </row>
        <row r="6476">
          <cell r="C6476" t="str">
            <v>Physdam</v>
          </cell>
          <cell r="E6476">
            <v>41259</v>
          </cell>
          <cell r="F6476">
            <v>41321</v>
          </cell>
          <cell r="G6476">
            <v>41405</v>
          </cell>
          <cell r="H6476">
            <v>9494.5829656223068</v>
          </cell>
          <cell r="I6476">
            <v>10428.07</v>
          </cell>
        </row>
        <row r="6477">
          <cell r="C6477" t="str">
            <v>Physdam</v>
          </cell>
          <cell r="E6477">
            <v>41268</v>
          </cell>
          <cell r="F6477">
            <v>41304</v>
          </cell>
          <cell r="G6477">
            <v>41313</v>
          </cell>
          <cell r="H6477">
            <v>8554.7435527904163</v>
          </cell>
          <cell r="I6477">
            <v>8781.8799999999992</v>
          </cell>
        </row>
        <row r="6478">
          <cell r="C6478" t="str">
            <v>Physdam</v>
          </cell>
          <cell r="E6478">
            <v>41256</v>
          </cell>
          <cell r="F6478">
            <v>41469</v>
          </cell>
          <cell r="G6478">
            <v>41526</v>
          </cell>
          <cell r="H6478">
            <v>9557.0278043625603</v>
          </cell>
          <cell r="I6478">
            <v>9846.1</v>
          </cell>
        </row>
        <row r="6479">
          <cell r="C6479" t="str">
            <v>Physdam</v>
          </cell>
          <cell r="E6479">
            <v>41253</v>
          </cell>
          <cell r="F6479">
            <v>41294</v>
          </cell>
          <cell r="G6479">
            <v>41305</v>
          </cell>
          <cell r="H6479">
            <v>7960.3112398780058</v>
          </cell>
          <cell r="I6479">
            <v>8973.26</v>
          </cell>
        </row>
        <row r="6480">
          <cell r="C6480" t="str">
            <v>Physdam</v>
          </cell>
          <cell r="E6480">
            <v>41268</v>
          </cell>
          <cell r="F6480">
            <v>41552</v>
          </cell>
          <cell r="G6480">
            <v>41555</v>
          </cell>
          <cell r="H6480">
            <v>5279.606459282988</v>
          </cell>
          <cell r="I6480">
            <v>5774.18</v>
          </cell>
        </row>
        <row r="6481">
          <cell r="C6481" t="str">
            <v>Physdam</v>
          </cell>
          <cell r="E6481">
            <v>41254</v>
          </cell>
          <cell r="F6481">
            <v>41257</v>
          </cell>
          <cell r="G6481">
            <v>41294</v>
          </cell>
          <cell r="H6481">
            <v>8016.7356293748489</v>
          </cell>
          <cell r="I6481">
            <v>8178.19</v>
          </cell>
        </row>
        <row r="6482">
          <cell r="C6482" t="str">
            <v>Physdam</v>
          </cell>
          <cell r="E6482">
            <v>41249</v>
          </cell>
          <cell r="F6482">
            <v>41476</v>
          </cell>
          <cell r="G6482">
            <v>41477</v>
          </cell>
          <cell r="H6482">
            <v>11177.700095485698</v>
          </cell>
          <cell r="I6482">
            <v>11818.47</v>
          </cell>
        </row>
        <row r="6483">
          <cell r="C6483" t="str">
            <v>Physdam</v>
          </cell>
          <cell r="E6483">
            <v>41270</v>
          </cell>
          <cell r="F6483">
            <v>41302</v>
          </cell>
          <cell r="G6483">
            <v>41378</v>
          </cell>
          <cell r="H6483">
            <v>8420.9813603769198</v>
          </cell>
          <cell r="I6483">
            <v>9289.81</v>
          </cell>
        </row>
        <row r="6484">
          <cell r="C6484" t="str">
            <v>Physdam</v>
          </cell>
          <cell r="E6484">
            <v>41270</v>
          </cell>
          <cell r="F6484">
            <v>41274</v>
          </cell>
          <cell r="G6484">
            <v>41375</v>
          </cell>
          <cell r="H6484">
            <v>8761.9060634647776</v>
          </cell>
          <cell r="I6484">
            <v>9426.7999999999993</v>
          </cell>
        </row>
        <row r="6485">
          <cell r="C6485" t="str">
            <v>Physdam</v>
          </cell>
          <cell r="E6485">
            <v>41273</v>
          </cell>
          <cell r="F6485">
            <v>41396</v>
          </cell>
          <cell r="G6485">
            <v>41451</v>
          </cell>
          <cell r="H6485">
            <v>9797.4768761218584</v>
          </cell>
          <cell r="I6485">
            <v>0</v>
          </cell>
        </row>
        <row r="6486">
          <cell r="C6486" t="str">
            <v>Physdam</v>
          </cell>
          <cell r="E6486">
            <v>41295</v>
          </cell>
          <cell r="F6486">
            <v>41312</v>
          </cell>
          <cell r="G6486">
            <v>41386</v>
          </cell>
          <cell r="H6486">
            <v>9750.2935184053604</v>
          </cell>
          <cell r="I6486">
            <v>9750.2900000000009</v>
          </cell>
        </row>
        <row r="6487">
          <cell r="C6487" t="str">
            <v>Physdam</v>
          </cell>
          <cell r="E6487">
            <v>41277</v>
          </cell>
          <cell r="F6487">
            <v>41296</v>
          </cell>
          <cell r="G6487">
            <v>41398</v>
          </cell>
          <cell r="H6487">
            <v>13198.0944862427</v>
          </cell>
          <cell r="I6487">
            <v>0</v>
          </cell>
        </row>
        <row r="6488">
          <cell r="C6488" t="str">
            <v>Physdam</v>
          </cell>
          <cell r="E6488">
            <v>41294</v>
          </cell>
          <cell r="F6488">
            <v>41395</v>
          </cell>
          <cell r="G6488">
            <v>41422</v>
          </cell>
          <cell r="H6488">
            <v>6871.8835253983698</v>
          </cell>
          <cell r="I6488">
            <v>6871.88</v>
          </cell>
        </row>
        <row r="6489">
          <cell r="C6489" t="str">
            <v>Physdam</v>
          </cell>
          <cell r="E6489">
            <v>41280</v>
          </cell>
          <cell r="F6489">
            <v>41382</v>
          </cell>
          <cell r="G6489">
            <v>41504</v>
          </cell>
          <cell r="H6489">
            <v>5800.8712274111003</v>
          </cell>
          <cell r="I6489">
            <v>5800.87</v>
          </cell>
        </row>
        <row r="6490">
          <cell r="C6490" t="str">
            <v>Physdam</v>
          </cell>
          <cell r="E6490">
            <v>41280</v>
          </cell>
          <cell r="F6490">
            <v>41339</v>
          </cell>
          <cell r="G6490">
            <v>41370</v>
          </cell>
          <cell r="H6490">
            <v>8296.2109726160797</v>
          </cell>
          <cell r="I6490">
            <v>8296.2099999999991</v>
          </cell>
        </row>
        <row r="6491">
          <cell r="C6491" t="str">
            <v>Physdam</v>
          </cell>
          <cell r="E6491">
            <v>41282</v>
          </cell>
          <cell r="F6491">
            <v>41500</v>
          </cell>
          <cell r="G6491">
            <v>42036</v>
          </cell>
          <cell r="H6491">
            <v>9251.4941831090146</v>
          </cell>
          <cell r="I6491">
            <v>10109.33</v>
          </cell>
        </row>
        <row r="6492">
          <cell r="C6492" t="str">
            <v>Physdam</v>
          </cell>
          <cell r="E6492">
            <v>41291</v>
          </cell>
          <cell r="F6492">
            <v>41391</v>
          </cell>
          <cell r="G6492">
            <v>41430</v>
          </cell>
          <cell r="H6492">
            <v>10067.8195781166</v>
          </cell>
          <cell r="I6492">
            <v>10067.82</v>
          </cell>
        </row>
        <row r="6493">
          <cell r="C6493" t="str">
            <v>Physdam</v>
          </cell>
          <cell r="E6493">
            <v>41278</v>
          </cell>
          <cell r="F6493">
            <v>41668</v>
          </cell>
          <cell r="G6493">
            <v>41731</v>
          </cell>
          <cell r="H6493">
            <v>9150.2222014515228</v>
          </cell>
          <cell r="I6493">
            <v>9624.35</v>
          </cell>
        </row>
        <row r="6494">
          <cell r="C6494" t="str">
            <v>Physdam</v>
          </cell>
          <cell r="E6494">
            <v>41285</v>
          </cell>
          <cell r="F6494">
            <v>41343</v>
          </cell>
          <cell r="G6494">
            <v>41355</v>
          </cell>
          <cell r="H6494">
            <v>11108.8367703145</v>
          </cell>
          <cell r="I6494">
            <v>0</v>
          </cell>
        </row>
        <row r="6495">
          <cell r="C6495" t="str">
            <v>Physdam</v>
          </cell>
          <cell r="E6495">
            <v>41304</v>
          </cell>
          <cell r="F6495">
            <v>41458</v>
          </cell>
          <cell r="G6495">
            <v>41542</v>
          </cell>
          <cell r="H6495">
            <v>10031.3136766113</v>
          </cell>
          <cell r="I6495">
            <v>10031.31</v>
          </cell>
        </row>
        <row r="6496">
          <cell r="C6496" t="str">
            <v>Physdam</v>
          </cell>
          <cell r="E6496">
            <v>41283</v>
          </cell>
          <cell r="F6496">
            <v>41310</v>
          </cell>
          <cell r="G6496">
            <v>41314</v>
          </cell>
          <cell r="H6496">
            <v>11603.909564339099</v>
          </cell>
          <cell r="I6496">
            <v>0</v>
          </cell>
        </row>
        <row r="6497">
          <cell r="C6497" t="str">
            <v>Physdam</v>
          </cell>
          <cell r="E6497">
            <v>41303</v>
          </cell>
          <cell r="F6497">
            <v>41325</v>
          </cell>
          <cell r="G6497">
            <v>41593</v>
          </cell>
          <cell r="H6497">
            <v>14004.8307555498</v>
          </cell>
          <cell r="I6497">
            <v>14004.83</v>
          </cell>
        </row>
        <row r="6498">
          <cell r="C6498" t="str">
            <v>Physdam</v>
          </cell>
          <cell r="E6498">
            <v>41300</v>
          </cell>
          <cell r="F6498">
            <v>41301</v>
          </cell>
          <cell r="G6498">
            <v>41434</v>
          </cell>
          <cell r="H6498">
            <v>7482.0614687996704</v>
          </cell>
          <cell r="I6498">
            <v>7482.06</v>
          </cell>
        </row>
        <row r="6499">
          <cell r="C6499" t="str">
            <v>Physdam</v>
          </cell>
          <cell r="E6499">
            <v>41276</v>
          </cell>
          <cell r="F6499">
            <v>41352</v>
          </cell>
          <cell r="G6499">
            <v>41388</v>
          </cell>
          <cell r="H6499">
            <v>10924.4653697511</v>
          </cell>
          <cell r="I6499">
            <v>10924.47</v>
          </cell>
        </row>
        <row r="6500">
          <cell r="C6500" t="str">
            <v>Physdam</v>
          </cell>
          <cell r="E6500">
            <v>41279</v>
          </cell>
          <cell r="F6500">
            <v>41428</v>
          </cell>
          <cell r="G6500">
            <v>41488</v>
          </cell>
          <cell r="H6500">
            <v>10797.5013302308</v>
          </cell>
          <cell r="I6500">
            <v>10797.5</v>
          </cell>
        </row>
        <row r="6501">
          <cell r="C6501" t="str">
            <v>Physdam</v>
          </cell>
          <cell r="E6501">
            <v>41299</v>
          </cell>
          <cell r="F6501">
            <v>41896</v>
          </cell>
          <cell r="G6501">
            <v>41899</v>
          </cell>
          <cell r="H6501">
            <v>6956.5334521154955</v>
          </cell>
          <cell r="I6501">
            <v>7112.89</v>
          </cell>
        </row>
        <row r="6502">
          <cell r="C6502" t="str">
            <v>Physdam</v>
          </cell>
          <cell r="E6502">
            <v>41285</v>
          </cell>
          <cell r="F6502">
            <v>41426</v>
          </cell>
          <cell r="G6502">
            <v>41469</v>
          </cell>
          <cell r="H6502">
            <v>10576.7216064934</v>
          </cell>
          <cell r="I6502">
            <v>10576.72</v>
          </cell>
        </row>
        <row r="6503">
          <cell r="C6503" t="str">
            <v>Physdam</v>
          </cell>
          <cell r="E6503">
            <v>41305</v>
          </cell>
          <cell r="F6503">
            <v>41795</v>
          </cell>
          <cell r="G6503">
            <v>41857</v>
          </cell>
          <cell r="H6503">
            <v>11369.569807866381</v>
          </cell>
          <cell r="I6503">
            <v>11345.91</v>
          </cell>
        </row>
        <row r="6504">
          <cell r="C6504" t="str">
            <v>Physdam</v>
          </cell>
          <cell r="E6504">
            <v>41292</v>
          </cell>
          <cell r="F6504">
            <v>41380</v>
          </cell>
          <cell r="G6504">
            <v>41414</v>
          </cell>
          <cell r="H6504">
            <v>9607.4031248127594</v>
          </cell>
          <cell r="I6504">
            <v>9607.4</v>
          </cell>
        </row>
        <row r="6505">
          <cell r="C6505" t="str">
            <v>Physdam</v>
          </cell>
          <cell r="E6505">
            <v>41299</v>
          </cell>
          <cell r="F6505">
            <v>41375</v>
          </cell>
          <cell r="G6505">
            <v>41433</v>
          </cell>
          <cell r="H6505">
            <v>12142.251531342299</v>
          </cell>
          <cell r="I6505">
            <v>12142.25</v>
          </cell>
        </row>
        <row r="6506">
          <cell r="C6506" t="str">
            <v>Physdam</v>
          </cell>
          <cell r="E6506">
            <v>41291</v>
          </cell>
          <cell r="F6506">
            <v>41429</v>
          </cell>
          <cell r="G6506">
            <v>41458</v>
          </cell>
          <cell r="H6506">
            <v>12854.9867286644</v>
          </cell>
          <cell r="I6506">
            <v>12854.99</v>
          </cell>
        </row>
        <row r="6507">
          <cell r="C6507" t="str">
            <v>Physdam</v>
          </cell>
          <cell r="E6507">
            <v>41278</v>
          </cell>
          <cell r="F6507">
            <v>41556</v>
          </cell>
          <cell r="G6507">
            <v>41594</v>
          </cell>
          <cell r="H6507">
            <v>10242.827467241899</v>
          </cell>
          <cell r="I6507">
            <v>10242.83</v>
          </cell>
        </row>
        <row r="6508">
          <cell r="C6508" t="str">
            <v>Physdam</v>
          </cell>
          <cell r="E6508">
            <v>41295</v>
          </cell>
          <cell r="F6508">
            <v>41377</v>
          </cell>
          <cell r="G6508">
            <v>41507</v>
          </cell>
          <cell r="H6508">
            <v>7252.8751218715297</v>
          </cell>
          <cell r="I6508">
            <v>7252.88</v>
          </cell>
        </row>
        <row r="6509">
          <cell r="C6509" t="str">
            <v>Physdam</v>
          </cell>
          <cell r="E6509">
            <v>41296</v>
          </cell>
          <cell r="F6509">
            <v>41437</v>
          </cell>
          <cell r="G6509">
            <v>41513</v>
          </cell>
          <cell r="H6509">
            <v>8541.1326162823007</v>
          </cell>
          <cell r="I6509">
            <v>8541.1299999999992</v>
          </cell>
        </row>
        <row r="6510">
          <cell r="C6510" t="str">
            <v>Physdam</v>
          </cell>
          <cell r="E6510">
            <v>41283</v>
          </cell>
          <cell r="F6510">
            <v>41422</v>
          </cell>
          <cell r="G6510">
            <v>41458</v>
          </cell>
          <cell r="H6510">
            <v>8105.2885125881203</v>
          </cell>
          <cell r="I6510">
            <v>8105.29</v>
          </cell>
        </row>
        <row r="6511">
          <cell r="C6511" t="str">
            <v>Physdam</v>
          </cell>
          <cell r="E6511">
            <v>41290</v>
          </cell>
          <cell r="F6511">
            <v>41420</v>
          </cell>
          <cell r="G6511">
            <v>41429</v>
          </cell>
          <cell r="H6511">
            <v>8878.2183376308603</v>
          </cell>
          <cell r="I6511">
            <v>8878.2199999999993</v>
          </cell>
        </row>
        <row r="6512">
          <cell r="C6512" t="str">
            <v>Physdam</v>
          </cell>
          <cell r="E6512">
            <v>41284</v>
          </cell>
          <cell r="F6512">
            <v>41390</v>
          </cell>
          <cell r="G6512">
            <v>41588</v>
          </cell>
          <cell r="H6512">
            <v>11676.425256057901</v>
          </cell>
          <cell r="I6512">
            <v>11676.43</v>
          </cell>
        </row>
        <row r="6513">
          <cell r="C6513" t="str">
            <v>Physdam</v>
          </cell>
          <cell r="E6513">
            <v>41294</v>
          </cell>
          <cell r="F6513">
            <v>41394</v>
          </cell>
          <cell r="G6513">
            <v>41425</v>
          </cell>
          <cell r="H6513">
            <v>11676.813984599899</v>
          </cell>
          <cell r="I6513">
            <v>11676.81</v>
          </cell>
        </row>
        <row r="6514">
          <cell r="C6514" t="str">
            <v>Physdam</v>
          </cell>
          <cell r="E6514">
            <v>41294</v>
          </cell>
          <cell r="F6514">
            <v>41619</v>
          </cell>
          <cell r="G6514">
            <v>41648</v>
          </cell>
          <cell r="H6514">
            <v>8354.3467890619322</v>
          </cell>
          <cell r="I6514">
            <v>8677.7999999999993</v>
          </cell>
        </row>
        <row r="6515">
          <cell r="C6515" t="str">
            <v>Physdam</v>
          </cell>
          <cell r="E6515">
            <v>41304</v>
          </cell>
          <cell r="F6515">
            <v>41604</v>
          </cell>
          <cell r="G6515">
            <v>41825</v>
          </cell>
          <cell r="H6515">
            <v>7565.1975234023321</v>
          </cell>
          <cell r="I6515">
            <v>8141.25</v>
          </cell>
        </row>
        <row r="6516">
          <cell r="C6516" t="str">
            <v>Physdam</v>
          </cell>
          <cell r="E6516">
            <v>41276</v>
          </cell>
          <cell r="F6516">
            <v>41513</v>
          </cell>
          <cell r="G6516">
            <v>41649</v>
          </cell>
          <cell r="H6516">
            <v>13642.592659838832</v>
          </cell>
          <cell r="I6516">
            <v>14210.81</v>
          </cell>
        </row>
        <row r="6517">
          <cell r="C6517" t="str">
            <v>Physdam</v>
          </cell>
          <cell r="E6517">
            <v>41277</v>
          </cell>
          <cell r="F6517">
            <v>41379</v>
          </cell>
          <cell r="G6517">
            <v>41686</v>
          </cell>
          <cell r="H6517">
            <v>12843.980842207002</v>
          </cell>
          <cell r="I6517">
            <v>12973.38</v>
          </cell>
        </row>
        <row r="6518">
          <cell r="C6518" t="str">
            <v>Physdam</v>
          </cell>
          <cell r="E6518">
            <v>41296</v>
          </cell>
          <cell r="F6518">
            <v>41507</v>
          </cell>
          <cell r="G6518">
            <v>41523</v>
          </cell>
          <cell r="H6518">
            <v>10363.939708285599</v>
          </cell>
          <cell r="I6518">
            <v>10363.94</v>
          </cell>
        </row>
        <row r="6519">
          <cell r="C6519" t="str">
            <v>Physdam</v>
          </cell>
          <cell r="E6519">
            <v>41295</v>
          </cell>
          <cell r="F6519">
            <v>41324</v>
          </cell>
          <cell r="G6519">
            <v>41465</v>
          </cell>
          <cell r="H6519">
            <v>10276.4834939105</v>
          </cell>
          <cell r="I6519">
            <v>0</v>
          </cell>
        </row>
        <row r="6520">
          <cell r="C6520" t="str">
            <v>Physdam</v>
          </cell>
          <cell r="E6520">
            <v>41296</v>
          </cell>
          <cell r="F6520">
            <v>41514</v>
          </cell>
          <cell r="G6520">
            <v>41526</v>
          </cell>
          <cell r="H6520">
            <v>10951.8696079519</v>
          </cell>
          <cell r="I6520">
            <v>10951.87</v>
          </cell>
        </row>
        <row r="6521">
          <cell r="C6521" t="str">
            <v>Physdam</v>
          </cell>
          <cell r="E6521">
            <v>41303</v>
          </cell>
          <cell r="F6521">
            <v>41305</v>
          </cell>
          <cell r="G6521">
            <v>41316</v>
          </cell>
          <cell r="H6521">
            <v>8114.8794069303403</v>
          </cell>
          <cell r="I6521">
            <v>8114.88</v>
          </cell>
        </row>
        <row r="6522">
          <cell r="C6522" t="str">
            <v>Physdam</v>
          </cell>
          <cell r="E6522">
            <v>41295</v>
          </cell>
          <cell r="F6522">
            <v>41351</v>
          </cell>
          <cell r="G6522">
            <v>41553</v>
          </cell>
          <cell r="H6522">
            <v>7016.4708407627804</v>
          </cell>
          <cell r="I6522">
            <v>0</v>
          </cell>
        </row>
        <row r="6523">
          <cell r="C6523" t="str">
            <v>Physdam</v>
          </cell>
          <cell r="E6523">
            <v>41285</v>
          </cell>
          <cell r="F6523">
            <v>41309</v>
          </cell>
          <cell r="G6523">
            <v>41311</v>
          </cell>
          <cell r="H6523">
            <v>12905.346545602701</v>
          </cell>
          <cell r="I6523">
            <v>0</v>
          </cell>
        </row>
        <row r="6524">
          <cell r="C6524" t="str">
            <v>Physdam</v>
          </cell>
          <cell r="E6524">
            <v>41301</v>
          </cell>
          <cell r="F6524">
            <v>41414</v>
          </cell>
          <cell r="G6524">
            <v>41429</v>
          </cell>
          <cell r="H6524">
            <v>9684.0661829900691</v>
          </cell>
          <cell r="I6524">
            <v>9684.07</v>
          </cell>
        </row>
        <row r="6525">
          <cell r="C6525" t="str">
            <v>Physdam</v>
          </cell>
          <cell r="E6525">
            <v>41288</v>
          </cell>
          <cell r="F6525">
            <v>41362</v>
          </cell>
          <cell r="G6525">
            <v>41410</v>
          </cell>
          <cell r="H6525">
            <v>13267.7927358001</v>
          </cell>
          <cell r="I6525">
            <v>13267.79</v>
          </cell>
        </row>
        <row r="6526">
          <cell r="C6526" t="str">
            <v>Physdam</v>
          </cell>
          <cell r="E6526">
            <v>41305</v>
          </cell>
          <cell r="F6526">
            <v>41475</v>
          </cell>
          <cell r="G6526">
            <v>41519</v>
          </cell>
          <cell r="H6526">
            <v>8053.6356500207003</v>
          </cell>
          <cell r="I6526">
            <v>8053.64</v>
          </cell>
        </row>
        <row r="6527">
          <cell r="C6527" t="str">
            <v>Physdam</v>
          </cell>
          <cell r="E6527">
            <v>41282</v>
          </cell>
          <cell r="F6527">
            <v>41375</v>
          </cell>
          <cell r="G6527">
            <v>41699</v>
          </cell>
          <cell r="H6527">
            <v>9030.1963715405436</v>
          </cell>
          <cell r="I6527">
            <v>0</v>
          </cell>
        </row>
        <row r="6528">
          <cell r="C6528" t="str">
            <v>Physdam</v>
          </cell>
          <cell r="E6528">
            <v>41291</v>
          </cell>
          <cell r="F6528">
            <v>41299</v>
          </cell>
          <cell r="G6528">
            <v>41391</v>
          </cell>
          <cell r="H6528">
            <v>8217.6711152426906</v>
          </cell>
          <cell r="I6528">
            <v>8217.67</v>
          </cell>
        </row>
        <row r="6529">
          <cell r="C6529" t="str">
            <v>Physdam</v>
          </cell>
          <cell r="E6529">
            <v>41277</v>
          </cell>
          <cell r="F6529">
            <v>41581</v>
          </cell>
          <cell r="G6529">
            <v>41652</v>
          </cell>
          <cell r="H6529">
            <v>9326.5881209511281</v>
          </cell>
          <cell r="I6529">
            <v>10673.51</v>
          </cell>
        </row>
        <row r="6530">
          <cell r="C6530" t="str">
            <v>Physdam</v>
          </cell>
          <cell r="E6530">
            <v>41300</v>
          </cell>
          <cell r="F6530">
            <v>41344</v>
          </cell>
          <cell r="G6530">
            <v>41455</v>
          </cell>
          <cell r="H6530">
            <v>10640.6673593011</v>
          </cell>
          <cell r="I6530">
            <v>10640.67</v>
          </cell>
        </row>
        <row r="6531">
          <cell r="C6531" t="str">
            <v>Physdam</v>
          </cell>
          <cell r="E6531">
            <v>41282</v>
          </cell>
          <cell r="F6531">
            <v>41290</v>
          </cell>
          <cell r="G6531">
            <v>41394</v>
          </cell>
          <cell r="H6531">
            <v>10628.887751501899</v>
          </cell>
          <cell r="I6531">
            <v>10628.89</v>
          </cell>
        </row>
        <row r="6532">
          <cell r="C6532" t="str">
            <v>Physdam</v>
          </cell>
          <cell r="E6532">
            <v>41321</v>
          </cell>
          <cell r="F6532">
            <v>41330</v>
          </cell>
          <cell r="G6532">
            <v>41347</v>
          </cell>
          <cell r="H6532">
            <v>12053.1872145136</v>
          </cell>
          <cell r="I6532">
            <v>12053.19</v>
          </cell>
        </row>
        <row r="6533">
          <cell r="C6533" t="str">
            <v>Physdam</v>
          </cell>
          <cell r="E6533">
            <v>41318</v>
          </cell>
          <cell r="F6533">
            <v>41480</v>
          </cell>
          <cell r="G6533">
            <v>41487</v>
          </cell>
          <cell r="H6533">
            <v>9521.2666713054005</v>
          </cell>
          <cell r="I6533">
            <v>9521.27</v>
          </cell>
        </row>
        <row r="6534">
          <cell r="C6534" t="str">
            <v>Physdam</v>
          </cell>
          <cell r="E6534">
            <v>41321</v>
          </cell>
          <cell r="F6534">
            <v>41341</v>
          </cell>
          <cell r="G6534">
            <v>41413</v>
          </cell>
          <cell r="H6534">
            <v>7347.7481670173202</v>
          </cell>
          <cell r="I6534">
            <v>7347.75</v>
          </cell>
        </row>
        <row r="6535">
          <cell r="C6535" t="str">
            <v>Physdam</v>
          </cell>
          <cell r="E6535">
            <v>41306</v>
          </cell>
          <cell r="F6535">
            <v>41390</v>
          </cell>
          <cell r="G6535">
            <v>41501</v>
          </cell>
          <cell r="H6535">
            <v>9403.2777962935506</v>
          </cell>
          <cell r="I6535">
            <v>9403.2800000000007</v>
          </cell>
        </row>
        <row r="6536">
          <cell r="C6536" t="str">
            <v>Physdam</v>
          </cell>
          <cell r="E6536">
            <v>41326</v>
          </cell>
          <cell r="F6536">
            <v>41414</v>
          </cell>
          <cell r="G6536">
            <v>41429</v>
          </cell>
          <cell r="H6536">
            <v>9146.9014116998096</v>
          </cell>
          <cell r="I6536">
            <v>9146.9</v>
          </cell>
        </row>
        <row r="6537">
          <cell r="C6537" t="str">
            <v>Physdam</v>
          </cell>
          <cell r="E6537">
            <v>41307</v>
          </cell>
          <cell r="F6537">
            <v>41527</v>
          </cell>
          <cell r="G6537">
            <v>41531</v>
          </cell>
          <cell r="H6537">
            <v>9264.1067897099692</v>
          </cell>
          <cell r="I6537">
            <v>9264.11</v>
          </cell>
        </row>
        <row r="6538">
          <cell r="C6538" t="str">
            <v>Physdam</v>
          </cell>
          <cell r="E6538">
            <v>41307</v>
          </cell>
          <cell r="F6538">
            <v>41417</v>
          </cell>
          <cell r="G6538">
            <v>41439</v>
          </cell>
          <cell r="H6538">
            <v>8570.7185353678396</v>
          </cell>
          <cell r="I6538">
            <v>8570.7199999999993</v>
          </cell>
        </row>
        <row r="6539">
          <cell r="C6539" t="str">
            <v>Physdam</v>
          </cell>
          <cell r="E6539">
            <v>41331</v>
          </cell>
          <cell r="F6539">
            <v>41471</v>
          </cell>
          <cell r="G6539">
            <v>41477</v>
          </cell>
          <cell r="H6539">
            <v>10698.4661302158</v>
          </cell>
          <cell r="I6539">
            <v>10698.47</v>
          </cell>
        </row>
        <row r="6540">
          <cell r="C6540" t="str">
            <v>Physdam</v>
          </cell>
          <cell r="E6540">
            <v>41331</v>
          </cell>
          <cell r="F6540">
            <v>41339</v>
          </cell>
          <cell r="G6540">
            <v>41457</v>
          </cell>
          <cell r="H6540">
            <v>10750.786518283299</v>
          </cell>
          <cell r="I6540">
            <v>10750.79</v>
          </cell>
        </row>
        <row r="6541">
          <cell r="C6541" t="str">
            <v>Physdam</v>
          </cell>
          <cell r="E6541">
            <v>41319</v>
          </cell>
          <cell r="F6541">
            <v>41366</v>
          </cell>
          <cell r="G6541">
            <v>41434</v>
          </cell>
          <cell r="H6541">
            <v>7685.7379983593601</v>
          </cell>
          <cell r="I6541">
            <v>7685.74</v>
          </cell>
        </row>
        <row r="6542">
          <cell r="C6542" t="str">
            <v>Physdam</v>
          </cell>
          <cell r="E6542">
            <v>41310</v>
          </cell>
          <cell r="F6542">
            <v>41468</v>
          </cell>
          <cell r="G6542">
            <v>41473</v>
          </cell>
          <cell r="H6542">
            <v>7269.9923010990797</v>
          </cell>
          <cell r="I6542">
            <v>7269.99</v>
          </cell>
        </row>
        <row r="6543">
          <cell r="C6543" t="str">
            <v>Physdam</v>
          </cell>
          <cell r="E6543">
            <v>41323</v>
          </cell>
          <cell r="F6543">
            <v>41534</v>
          </cell>
          <cell r="G6543">
            <v>41635</v>
          </cell>
          <cell r="H6543">
            <v>13916.7941987511</v>
          </cell>
          <cell r="I6543">
            <v>13916.79</v>
          </cell>
        </row>
        <row r="6544">
          <cell r="C6544" t="str">
            <v>Physdam</v>
          </cell>
          <cell r="E6544">
            <v>41326</v>
          </cell>
          <cell r="F6544">
            <v>41589</v>
          </cell>
          <cell r="G6544">
            <v>41611</v>
          </cell>
          <cell r="H6544">
            <v>8416.4579136385</v>
          </cell>
          <cell r="I6544">
            <v>8416.4599999999991</v>
          </cell>
        </row>
        <row r="6545">
          <cell r="C6545" t="str">
            <v>Physdam</v>
          </cell>
          <cell r="E6545">
            <v>41327</v>
          </cell>
          <cell r="F6545">
            <v>41747</v>
          </cell>
          <cell r="G6545">
            <v>41853</v>
          </cell>
          <cell r="H6545">
            <v>10276.568987996987</v>
          </cell>
          <cell r="I6545">
            <v>11137.06</v>
          </cell>
        </row>
        <row r="6546">
          <cell r="C6546" t="str">
            <v>Physdam</v>
          </cell>
          <cell r="E6546">
            <v>41317</v>
          </cell>
          <cell r="F6546">
            <v>41332</v>
          </cell>
          <cell r="G6546">
            <v>41502</v>
          </cell>
          <cell r="H6546">
            <v>8898.9844359170693</v>
          </cell>
          <cell r="I6546">
            <v>8898.98</v>
          </cell>
        </row>
        <row r="6547">
          <cell r="C6547" t="str">
            <v>Physdam</v>
          </cell>
          <cell r="E6547">
            <v>41313</v>
          </cell>
          <cell r="F6547">
            <v>41442</v>
          </cell>
          <cell r="G6547">
            <v>41527</v>
          </cell>
          <cell r="H6547">
            <v>15031.066578177601</v>
          </cell>
          <cell r="I6547">
            <v>15031.07</v>
          </cell>
        </row>
        <row r="6548">
          <cell r="C6548" t="str">
            <v>Physdam</v>
          </cell>
          <cell r="E6548">
            <v>41311</v>
          </cell>
          <cell r="F6548">
            <v>41746</v>
          </cell>
          <cell r="G6548">
            <v>41764</v>
          </cell>
          <cell r="H6548">
            <v>10669.107597706539</v>
          </cell>
          <cell r="I6548">
            <v>10945.69</v>
          </cell>
        </row>
        <row r="6549">
          <cell r="C6549" t="str">
            <v>Physdam</v>
          </cell>
          <cell r="E6549">
            <v>41310</v>
          </cell>
          <cell r="F6549">
            <v>41330</v>
          </cell>
          <cell r="G6549">
            <v>41388</v>
          </cell>
          <cell r="H6549">
            <v>10963.0423790882</v>
          </cell>
          <cell r="I6549">
            <v>10963.04</v>
          </cell>
        </row>
        <row r="6550">
          <cell r="C6550" t="str">
            <v>Physdam</v>
          </cell>
          <cell r="E6550">
            <v>41325</v>
          </cell>
          <cell r="F6550">
            <v>41454</v>
          </cell>
          <cell r="G6550">
            <v>41476</v>
          </cell>
          <cell r="H6550">
            <v>11913.9677869604</v>
          </cell>
          <cell r="I6550">
            <v>11913.97</v>
          </cell>
        </row>
        <row r="6551">
          <cell r="C6551" t="str">
            <v>Physdam</v>
          </cell>
          <cell r="E6551">
            <v>41308</v>
          </cell>
          <cell r="F6551">
            <v>41369</v>
          </cell>
          <cell r="G6551">
            <v>41388</v>
          </cell>
          <cell r="H6551">
            <v>10449.831438874</v>
          </cell>
          <cell r="I6551">
            <v>10449.83</v>
          </cell>
        </row>
        <row r="6552">
          <cell r="C6552" t="str">
            <v>Physdam</v>
          </cell>
          <cell r="E6552">
            <v>41316</v>
          </cell>
          <cell r="F6552">
            <v>41326</v>
          </cell>
          <cell r="G6552">
            <v>41435</v>
          </cell>
          <cell r="H6552">
            <v>10571.721045058001</v>
          </cell>
          <cell r="I6552">
            <v>10571.72</v>
          </cell>
        </row>
        <row r="6553">
          <cell r="C6553" t="str">
            <v>Physdam</v>
          </cell>
          <cell r="E6553">
            <v>41314</v>
          </cell>
          <cell r="F6553">
            <v>41493</v>
          </cell>
          <cell r="G6553">
            <v>41516</v>
          </cell>
          <cell r="H6553">
            <v>7660.6124778095</v>
          </cell>
          <cell r="I6553">
            <v>7660.61</v>
          </cell>
        </row>
        <row r="6554">
          <cell r="C6554" t="str">
            <v>Physdam</v>
          </cell>
          <cell r="E6554">
            <v>41321</v>
          </cell>
          <cell r="F6554">
            <v>41483</v>
          </cell>
          <cell r="G6554">
            <v>41517</v>
          </cell>
          <cell r="H6554">
            <v>9193.0660909009202</v>
          </cell>
          <cell r="I6554">
            <v>9193.07</v>
          </cell>
        </row>
        <row r="6555">
          <cell r="C6555" t="str">
            <v>Physdam</v>
          </cell>
          <cell r="E6555">
            <v>41327</v>
          </cell>
          <cell r="F6555">
            <v>41414</v>
          </cell>
          <cell r="G6555">
            <v>41416</v>
          </cell>
          <cell r="H6555">
            <v>9961.1419578814803</v>
          </cell>
          <cell r="I6555">
            <v>9961.14</v>
          </cell>
        </row>
        <row r="6556">
          <cell r="C6556" t="str">
            <v>Physdam</v>
          </cell>
          <cell r="E6556">
            <v>41330</v>
          </cell>
          <cell r="F6556">
            <v>41332</v>
          </cell>
          <cell r="G6556">
            <v>41488</v>
          </cell>
          <cell r="H6556">
            <v>10478.039880279501</v>
          </cell>
          <cell r="I6556">
            <v>10478.040000000001</v>
          </cell>
        </row>
        <row r="6557">
          <cell r="C6557" t="str">
            <v>Physdam</v>
          </cell>
          <cell r="E6557">
            <v>41311</v>
          </cell>
          <cell r="F6557">
            <v>41392</v>
          </cell>
          <cell r="G6557">
            <v>41475</v>
          </cell>
          <cell r="H6557">
            <v>10652.2407953562</v>
          </cell>
          <cell r="I6557">
            <v>10652.24</v>
          </cell>
        </row>
        <row r="6558">
          <cell r="C6558" t="str">
            <v>Physdam</v>
          </cell>
          <cell r="E6558">
            <v>41330</v>
          </cell>
          <cell r="F6558">
            <v>41555</v>
          </cell>
          <cell r="G6558">
            <v>41569</v>
          </cell>
          <cell r="H6558">
            <v>10647.0152855369</v>
          </cell>
          <cell r="I6558">
            <v>10647.02</v>
          </cell>
        </row>
        <row r="6559">
          <cell r="C6559" t="str">
            <v>Physdam</v>
          </cell>
          <cell r="E6559">
            <v>41323</v>
          </cell>
          <cell r="F6559">
            <v>41360</v>
          </cell>
          <cell r="G6559">
            <v>41376</v>
          </cell>
          <cell r="H6559">
            <v>11298.855200107</v>
          </cell>
          <cell r="I6559">
            <v>11298.86</v>
          </cell>
        </row>
        <row r="6560">
          <cell r="C6560" t="str">
            <v>Physdam</v>
          </cell>
          <cell r="E6560">
            <v>41315</v>
          </cell>
          <cell r="F6560">
            <v>41352</v>
          </cell>
          <cell r="G6560">
            <v>41577</v>
          </cell>
          <cell r="H6560">
            <v>5798.2923292352298</v>
          </cell>
          <cell r="I6560">
            <v>5798.29</v>
          </cell>
        </row>
        <row r="6561">
          <cell r="C6561" t="str">
            <v>Physdam</v>
          </cell>
          <cell r="E6561">
            <v>41331</v>
          </cell>
          <cell r="F6561">
            <v>41346</v>
          </cell>
          <cell r="G6561">
            <v>41681</v>
          </cell>
          <cell r="H6561">
            <v>6961.0312202845789</v>
          </cell>
          <cell r="I6561">
            <v>6992.06</v>
          </cell>
        </row>
        <row r="6562">
          <cell r="C6562" t="str">
            <v>Physdam</v>
          </cell>
          <cell r="E6562">
            <v>41310</v>
          </cell>
          <cell r="F6562">
            <v>41337</v>
          </cell>
          <cell r="G6562">
            <v>41395</v>
          </cell>
          <cell r="H6562">
            <v>10548.5080851729</v>
          </cell>
          <cell r="I6562">
            <v>10548.51</v>
          </cell>
        </row>
        <row r="6563">
          <cell r="C6563" t="str">
            <v>Physdam</v>
          </cell>
          <cell r="E6563">
            <v>41308</v>
          </cell>
          <cell r="F6563">
            <v>41346</v>
          </cell>
          <cell r="G6563">
            <v>41403</v>
          </cell>
          <cell r="H6563">
            <v>7385.5849105624902</v>
          </cell>
          <cell r="I6563">
            <v>7385.58</v>
          </cell>
        </row>
        <row r="6564">
          <cell r="C6564" t="str">
            <v>Physdam</v>
          </cell>
          <cell r="E6564">
            <v>41331</v>
          </cell>
          <cell r="F6564">
            <v>41512</v>
          </cell>
          <cell r="G6564">
            <v>41528</v>
          </cell>
          <cell r="H6564">
            <v>8398.9069654754803</v>
          </cell>
          <cell r="I6564">
            <v>8398.91</v>
          </cell>
        </row>
        <row r="6565">
          <cell r="C6565" t="str">
            <v>Physdam</v>
          </cell>
          <cell r="E6565">
            <v>41313</v>
          </cell>
          <cell r="F6565">
            <v>41467</v>
          </cell>
          <cell r="G6565">
            <v>41549</v>
          </cell>
          <cell r="H6565">
            <v>11335.880670476799</v>
          </cell>
          <cell r="I6565">
            <v>11335.88</v>
          </cell>
        </row>
        <row r="6566">
          <cell r="C6566" t="str">
            <v>Physdam</v>
          </cell>
          <cell r="E6566">
            <v>41308</v>
          </cell>
          <cell r="F6566">
            <v>41435</v>
          </cell>
          <cell r="G6566">
            <v>41459</v>
          </cell>
          <cell r="H6566">
            <v>9064.9067791821799</v>
          </cell>
          <cell r="I6566">
            <v>9064.91</v>
          </cell>
        </row>
        <row r="6567">
          <cell r="C6567" t="str">
            <v>Physdam</v>
          </cell>
          <cell r="E6567">
            <v>41329</v>
          </cell>
          <cell r="F6567">
            <v>41398</v>
          </cell>
          <cell r="G6567">
            <v>41404</v>
          </cell>
          <cell r="H6567">
            <v>7924.0437671682503</v>
          </cell>
          <cell r="I6567">
            <v>7924.04</v>
          </cell>
        </row>
        <row r="6568">
          <cell r="C6568" t="str">
            <v>Physdam</v>
          </cell>
          <cell r="E6568">
            <v>41321</v>
          </cell>
          <cell r="F6568">
            <v>41524</v>
          </cell>
          <cell r="G6568">
            <v>41568</v>
          </cell>
          <cell r="H6568">
            <v>15261.815795646</v>
          </cell>
          <cell r="I6568">
            <v>15261.82</v>
          </cell>
        </row>
        <row r="6569">
          <cell r="C6569" t="str">
            <v>Physdam</v>
          </cell>
          <cell r="E6569">
            <v>41308</v>
          </cell>
          <cell r="F6569">
            <v>41335</v>
          </cell>
          <cell r="G6569">
            <v>41442</v>
          </cell>
          <cell r="H6569">
            <v>13305.424781330301</v>
          </cell>
          <cell r="I6569">
            <v>13305.42</v>
          </cell>
        </row>
        <row r="6570">
          <cell r="C6570" t="str">
            <v>Physdam</v>
          </cell>
          <cell r="E6570">
            <v>41313</v>
          </cell>
          <cell r="F6570">
            <v>41594</v>
          </cell>
          <cell r="G6570">
            <v>41635</v>
          </cell>
          <cell r="H6570">
            <v>10340.192475420599</v>
          </cell>
          <cell r="I6570">
            <v>10340.19</v>
          </cell>
        </row>
        <row r="6571">
          <cell r="C6571" t="str">
            <v>Physdam</v>
          </cell>
          <cell r="E6571">
            <v>41331</v>
          </cell>
          <cell r="F6571">
            <v>41616</v>
          </cell>
          <cell r="G6571">
            <v>41706</v>
          </cell>
          <cell r="H6571">
            <v>11054.325168561623</v>
          </cell>
          <cell r="I6571">
            <v>11964.71</v>
          </cell>
        </row>
        <row r="6572">
          <cell r="C6572" t="str">
            <v>Physdam</v>
          </cell>
          <cell r="E6572">
            <v>41308</v>
          </cell>
          <cell r="F6572">
            <v>41314</v>
          </cell>
          <cell r="G6572">
            <v>41407</v>
          </cell>
          <cell r="H6572">
            <v>8090.9006444709503</v>
          </cell>
          <cell r="I6572">
            <v>8090.9</v>
          </cell>
        </row>
        <row r="6573">
          <cell r="C6573" t="str">
            <v>Physdam</v>
          </cell>
          <cell r="E6573">
            <v>41333</v>
          </cell>
          <cell r="F6573">
            <v>41443</v>
          </cell>
          <cell r="G6573">
            <v>41452</v>
          </cell>
          <cell r="H6573">
            <v>11135.693741011401</v>
          </cell>
          <cell r="I6573">
            <v>11135.69</v>
          </cell>
        </row>
        <row r="6574">
          <cell r="C6574" t="str">
            <v>Physdam</v>
          </cell>
          <cell r="E6574">
            <v>41317</v>
          </cell>
          <cell r="F6574">
            <v>41485</v>
          </cell>
          <cell r="G6574">
            <v>41505</v>
          </cell>
          <cell r="H6574">
            <v>13750.2325781296</v>
          </cell>
          <cell r="I6574">
            <v>13750.23</v>
          </cell>
        </row>
        <row r="6575">
          <cell r="C6575" t="str">
            <v>Physdam</v>
          </cell>
          <cell r="E6575">
            <v>41318</v>
          </cell>
          <cell r="F6575">
            <v>41335</v>
          </cell>
          <cell r="G6575">
            <v>41448</v>
          </cell>
          <cell r="H6575">
            <v>7850.6918948004704</v>
          </cell>
          <cell r="I6575">
            <v>7850.69</v>
          </cell>
        </row>
        <row r="6576">
          <cell r="C6576" t="str">
            <v>Physdam</v>
          </cell>
          <cell r="E6576">
            <v>41308</v>
          </cell>
          <cell r="F6576">
            <v>41484</v>
          </cell>
          <cell r="G6576">
            <v>41506</v>
          </cell>
          <cell r="H6576">
            <v>9842.2951247337005</v>
          </cell>
          <cell r="I6576">
            <v>9842.2999999999993</v>
          </cell>
        </row>
        <row r="6577">
          <cell r="C6577" t="str">
            <v>Physdam</v>
          </cell>
          <cell r="E6577">
            <v>41333</v>
          </cell>
          <cell r="F6577">
            <v>41505</v>
          </cell>
          <cell r="G6577">
            <v>41565</v>
          </cell>
          <cell r="H6577">
            <v>10023.944684423799</v>
          </cell>
          <cell r="I6577">
            <v>10023.94</v>
          </cell>
        </row>
        <row r="6578">
          <cell r="C6578" t="str">
            <v>Physdam</v>
          </cell>
          <cell r="E6578">
            <v>41329</v>
          </cell>
          <cell r="F6578">
            <v>41420</v>
          </cell>
          <cell r="G6578">
            <v>41446</v>
          </cell>
          <cell r="H6578">
            <v>7762.1151549615997</v>
          </cell>
          <cell r="I6578">
            <v>7762.12</v>
          </cell>
        </row>
        <row r="6579">
          <cell r="C6579" t="str">
            <v>Physdam</v>
          </cell>
          <cell r="E6579">
            <v>41316</v>
          </cell>
          <cell r="F6579">
            <v>41546</v>
          </cell>
          <cell r="G6579">
            <v>41595</v>
          </cell>
          <cell r="H6579">
            <v>11678.061385633</v>
          </cell>
          <cell r="I6579">
            <v>0</v>
          </cell>
        </row>
        <row r="6580">
          <cell r="C6580" t="str">
            <v>Physdam</v>
          </cell>
          <cell r="E6580">
            <v>41322</v>
          </cell>
          <cell r="F6580">
            <v>41334</v>
          </cell>
          <cell r="G6580">
            <v>41361</v>
          </cell>
          <cell r="H6580">
            <v>7660.5371447818598</v>
          </cell>
          <cell r="I6580">
            <v>7660.54</v>
          </cell>
        </row>
        <row r="6581">
          <cell r="C6581" t="str">
            <v>Physdam</v>
          </cell>
          <cell r="E6581">
            <v>41332</v>
          </cell>
          <cell r="F6581">
            <v>41575</v>
          </cell>
          <cell r="G6581">
            <v>41738</v>
          </cell>
          <cell r="H6581">
            <v>10849.434555155507</v>
          </cell>
          <cell r="I6581">
            <v>10618.87</v>
          </cell>
        </row>
        <row r="6582">
          <cell r="C6582" t="str">
            <v>Physdam</v>
          </cell>
          <cell r="E6582">
            <v>41307</v>
          </cell>
          <cell r="F6582">
            <v>41435</v>
          </cell>
          <cell r="G6582">
            <v>41529</v>
          </cell>
          <cell r="H6582">
            <v>9472.6296100516593</v>
          </cell>
          <cell r="I6582">
            <v>9472.6299999999992</v>
          </cell>
        </row>
        <row r="6583">
          <cell r="C6583" t="str">
            <v>Physdam</v>
          </cell>
          <cell r="E6583">
            <v>41315</v>
          </cell>
          <cell r="F6583">
            <v>41365</v>
          </cell>
          <cell r="G6583">
            <v>41422</v>
          </cell>
          <cell r="H6583">
            <v>8639.8696230701607</v>
          </cell>
          <cell r="I6583">
            <v>8639.8700000000008</v>
          </cell>
        </row>
        <row r="6584">
          <cell r="C6584" t="str">
            <v>Physdam</v>
          </cell>
          <cell r="E6584">
            <v>41331</v>
          </cell>
          <cell r="F6584">
            <v>41531</v>
          </cell>
          <cell r="G6584">
            <v>41570</v>
          </cell>
          <cell r="H6584">
            <v>8909.7243199614095</v>
          </cell>
          <cell r="I6584">
            <v>8909.7199999999993</v>
          </cell>
        </row>
        <row r="6585">
          <cell r="C6585" t="str">
            <v>Physdam</v>
          </cell>
          <cell r="E6585">
            <v>41321</v>
          </cell>
          <cell r="F6585">
            <v>41337</v>
          </cell>
          <cell r="G6585">
            <v>41352</v>
          </cell>
          <cell r="H6585">
            <v>8877.9643443319601</v>
          </cell>
          <cell r="I6585">
            <v>8877.9599999999991</v>
          </cell>
        </row>
        <row r="6586">
          <cell r="C6586" t="str">
            <v>Physdam</v>
          </cell>
          <cell r="E6586">
            <v>41309</v>
          </cell>
          <cell r="F6586">
            <v>41414</v>
          </cell>
          <cell r="G6586">
            <v>41518</v>
          </cell>
          <cell r="H6586">
            <v>11339.934899374</v>
          </cell>
          <cell r="I6586">
            <v>11339.93</v>
          </cell>
        </row>
        <row r="6587">
          <cell r="C6587" t="str">
            <v>Physdam</v>
          </cell>
          <cell r="E6587">
            <v>41325</v>
          </cell>
          <cell r="F6587">
            <v>41327</v>
          </cell>
          <cell r="G6587">
            <v>41346</v>
          </cell>
          <cell r="H6587">
            <v>8023.2945448215096</v>
          </cell>
          <cell r="I6587">
            <v>8023.29</v>
          </cell>
        </row>
        <row r="6588">
          <cell r="C6588" t="str">
            <v>Physdam</v>
          </cell>
          <cell r="E6588">
            <v>41329</v>
          </cell>
          <cell r="F6588">
            <v>41494</v>
          </cell>
          <cell r="G6588">
            <v>41603</v>
          </cell>
          <cell r="H6588">
            <v>6482.0657771506403</v>
          </cell>
          <cell r="I6588">
            <v>6482.07</v>
          </cell>
        </row>
        <row r="6589">
          <cell r="C6589" t="str">
            <v>Physdam</v>
          </cell>
          <cell r="E6589">
            <v>41327</v>
          </cell>
          <cell r="F6589">
            <v>41350</v>
          </cell>
          <cell r="G6589">
            <v>41368</v>
          </cell>
          <cell r="H6589">
            <v>11105.866878651599</v>
          </cell>
          <cell r="I6589">
            <v>11105.87</v>
          </cell>
        </row>
        <row r="6590">
          <cell r="C6590" t="str">
            <v>Physdam</v>
          </cell>
          <cell r="E6590">
            <v>41328</v>
          </cell>
          <cell r="F6590">
            <v>41335</v>
          </cell>
          <cell r="G6590">
            <v>41419</v>
          </cell>
          <cell r="H6590">
            <v>11058.6183781613</v>
          </cell>
          <cell r="I6590">
            <v>11058.62</v>
          </cell>
        </row>
        <row r="6591">
          <cell r="C6591" t="str">
            <v>Physdam</v>
          </cell>
          <cell r="E6591">
            <v>41323</v>
          </cell>
          <cell r="F6591">
            <v>41392</v>
          </cell>
          <cell r="G6591">
            <v>41402</v>
          </cell>
          <cell r="H6591">
            <v>8867.25444199925</v>
          </cell>
          <cell r="I6591">
            <v>8867.25</v>
          </cell>
        </row>
        <row r="6592">
          <cell r="C6592" t="str">
            <v>Physdam</v>
          </cell>
          <cell r="E6592">
            <v>41345</v>
          </cell>
          <cell r="F6592">
            <v>41362</v>
          </cell>
          <cell r="G6592">
            <v>41391</v>
          </cell>
          <cell r="H6592">
            <v>10639.658427250401</v>
          </cell>
          <cell r="I6592">
            <v>10639.66</v>
          </cell>
        </row>
        <row r="6593">
          <cell r="C6593" t="str">
            <v>Physdam</v>
          </cell>
          <cell r="E6593">
            <v>41353</v>
          </cell>
          <cell r="F6593">
            <v>42174</v>
          </cell>
          <cell r="G6593">
            <v>42208</v>
          </cell>
          <cell r="H6593">
            <v>11548.224504093183</v>
          </cell>
          <cell r="I6593">
            <v>12600.75</v>
          </cell>
        </row>
        <row r="6594">
          <cell r="C6594" t="str">
            <v>Physdam</v>
          </cell>
          <cell r="E6594">
            <v>41356</v>
          </cell>
          <cell r="F6594">
            <v>41449</v>
          </cell>
          <cell r="G6594">
            <v>41560</v>
          </cell>
          <cell r="H6594">
            <v>9760.20268406795</v>
          </cell>
          <cell r="I6594">
            <v>0</v>
          </cell>
        </row>
        <row r="6595">
          <cell r="C6595" t="str">
            <v>Physdam</v>
          </cell>
          <cell r="E6595">
            <v>41358</v>
          </cell>
          <cell r="F6595">
            <v>41406</v>
          </cell>
          <cell r="G6595">
            <v>41530</v>
          </cell>
          <cell r="H6595">
            <v>11561.627916907501</v>
          </cell>
          <cell r="I6595">
            <v>11561.63</v>
          </cell>
        </row>
        <row r="6596">
          <cell r="C6596" t="str">
            <v>Physdam</v>
          </cell>
          <cell r="E6596">
            <v>41340</v>
          </cell>
          <cell r="F6596">
            <v>41685</v>
          </cell>
          <cell r="G6596">
            <v>41756</v>
          </cell>
          <cell r="H6596">
            <v>9119.5348908938595</v>
          </cell>
          <cell r="I6596">
            <v>9675.3799999999992</v>
          </cell>
        </row>
        <row r="6597">
          <cell r="C6597" t="str">
            <v>Physdam</v>
          </cell>
          <cell r="E6597">
            <v>41348</v>
          </cell>
          <cell r="F6597">
            <v>41373</v>
          </cell>
          <cell r="G6597">
            <v>41418</v>
          </cell>
          <cell r="H6597">
            <v>10108.5202473831</v>
          </cell>
          <cell r="I6597">
            <v>10108.52</v>
          </cell>
        </row>
        <row r="6598">
          <cell r="C6598" t="str">
            <v>Physdam</v>
          </cell>
          <cell r="E6598">
            <v>41340</v>
          </cell>
          <cell r="F6598">
            <v>41470</v>
          </cell>
          <cell r="G6598">
            <v>41530</v>
          </cell>
          <cell r="H6598">
            <v>11675.276708435</v>
          </cell>
          <cell r="I6598">
            <v>11675.28</v>
          </cell>
        </row>
        <row r="6599">
          <cell r="C6599" t="str">
            <v>Physdam</v>
          </cell>
          <cell r="E6599">
            <v>41347</v>
          </cell>
          <cell r="F6599">
            <v>41382</v>
          </cell>
          <cell r="G6599">
            <v>41555</v>
          </cell>
          <cell r="H6599">
            <v>9017.8416454149592</v>
          </cell>
          <cell r="I6599">
            <v>9017.84</v>
          </cell>
        </row>
        <row r="6600">
          <cell r="C6600" t="str">
            <v>Physdam</v>
          </cell>
          <cell r="E6600">
            <v>41335</v>
          </cell>
          <cell r="F6600">
            <v>41453</v>
          </cell>
          <cell r="G6600">
            <v>41548</v>
          </cell>
          <cell r="H6600">
            <v>5015.4896743073396</v>
          </cell>
          <cell r="I6600">
            <v>0</v>
          </cell>
        </row>
        <row r="6601">
          <cell r="C6601" t="str">
            <v>Physdam</v>
          </cell>
          <cell r="E6601">
            <v>41355</v>
          </cell>
          <cell r="F6601">
            <v>41399</v>
          </cell>
          <cell r="G6601">
            <v>41743</v>
          </cell>
          <cell r="H6601">
            <v>11880.769730791106</v>
          </cell>
          <cell r="I6601">
            <v>12253.24</v>
          </cell>
        </row>
        <row r="6602">
          <cell r="C6602" t="str">
            <v>Physdam</v>
          </cell>
          <cell r="E6602">
            <v>41346</v>
          </cell>
          <cell r="F6602">
            <v>41498</v>
          </cell>
          <cell r="G6602">
            <v>41591</v>
          </cell>
          <cell r="H6602">
            <v>11925.0991706311</v>
          </cell>
          <cell r="I6602">
            <v>11925.1</v>
          </cell>
        </row>
        <row r="6603">
          <cell r="C6603" t="str">
            <v>Physdam</v>
          </cell>
          <cell r="E6603">
            <v>41339</v>
          </cell>
          <cell r="F6603">
            <v>41471</v>
          </cell>
          <cell r="G6603">
            <v>41477</v>
          </cell>
          <cell r="H6603">
            <v>8857.5197418836196</v>
          </cell>
          <cell r="I6603">
            <v>8857.52</v>
          </cell>
        </row>
        <row r="6604">
          <cell r="C6604" t="str">
            <v>Physdam</v>
          </cell>
          <cell r="E6604">
            <v>41361</v>
          </cell>
          <cell r="F6604">
            <v>41366</v>
          </cell>
          <cell r="G6604">
            <v>41373</v>
          </cell>
          <cell r="H6604">
            <v>6658.4423905900903</v>
          </cell>
          <cell r="I6604">
            <v>6658.44</v>
          </cell>
        </row>
        <row r="6605">
          <cell r="C6605" t="str">
            <v>Physdam</v>
          </cell>
          <cell r="E6605">
            <v>41355</v>
          </cell>
          <cell r="F6605">
            <v>41659</v>
          </cell>
          <cell r="G6605">
            <v>41683</v>
          </cell>
          <cell r="H6605">
            <v>6813.2789817906832</v>
          </cell>
          <cell r="I6605">
            <v>7234.39</v>
          </cell>
        </row>
        <row r="6606">
          <cell r="C6606" t="str">
            <v>Physdam</v>
          </cell>
          <cell r="E6606">
            <v>41352</v>
          </cell>
          <cell r="F6606">
            <v>41392</v>
          </cell>
          <cell r="G6606">
            <v>41459</v>
          </cell>
          <cell r="H6606">
            <v>9884.0754511170999</v>
          </cell>
          <cell r="I6606">
            <v>9884.08</v>
          </cell>
        </row>
        <row r="6607">
          <cell r="C6607" t="str">
            <v>Physdam</v>
          </cell>
          <cell r="E6607">
            <v>41336</v>
          </cell>
          <cell r="F6607">
            <v>41659</v>
          </cell>
          <cell r="G6607">
            <v>41744</v>
          </cell>
          <cell r="H6607">
            <v>11530.277289289061</v>
          </cell>
          <cell r="I6607">
            <v>13923.12</v>
          </cell>
        </row>
        <row r="6608">
          <cell r="C6608" t="str">
            <v>Physdam</v>
          </cell>
          <cell r="E6608">
            <v>41358</v>
          </cell>
          <cell r="F6608">
            <v>41519</v>
          </cell>
          <cell r="G6608">
            <v>41589</v>
          </cell>
          <cell r="H6608">
            <v>11439.4779389338</v>
          </cell>
          <cell r="I6608">
            <v>11439.48</v>
          </cell>
        </row>
        <row r="6609">
          <cell r="C6609" t="str">
            <v>Physdam</v>
          </cell>
          <cell r="E6609">
            <v>41358</v>
          </cell>
          <cell r="F6609">
            <v>41378</v>
          </cell>
          <cell r="G6609">
            <v>41428</v>
          </cell>
          <cell r="H6609">
            <v>9382.1347837979501</v>
          </cell>
          <cell r="I6609">
            <v>9382.1299999999992</v>
          </cell>
        </row>
        <row r="6610">
          <cell r="C6610" t="str">
            <v>Physdam</v>
          </cell>
          <cell r="E6610">
            <v>41341</v>
          </cell>
          <cell r="F6610">
            <v>41365</v>
          </cell>
          <cell r="G6610">
            <v>41411</v>
          </cell>
          <cell r="H6610">
            <v>13209.6032455677</v>
          </cell>
          <cell r="I6610">
            <v>13209.6</v>
          </cell>
        </row>
        <row r="6611">
          <cell r="C6611" t="str">
            <v>Physdam</v>
          </cell>
          <cell r="E6611">
            <v>41364</v>
          </cell>
          <cell r="F6611">
            <v>41365</v>
          </cell>
          <cell r="G6611">
            <v>41487</v>
          </cell>
          <cell r="H6611">
            <v>10335.4300444535</v>
          </cell>
          <cell r="I6611">
            <v>10335.43</v>
          </cell>
        </row>
        <row r="6612">
          <cell r="C6612" t="str">
            <v>Physdam</v>
          </cell>
          <cell r="E6612">
            <v>41363</v>
          </cell>
          <cell r="F6612">
            <v>41413</v>
          </cell>
          <cell r="G6612">
            <v>41417</v>
          </cell>
          <cell r="H6612">
            <v>12422.5939372095</v>
          </cell>
          <cell r="I6612">
            <v>12422.59</v>
          </cell>
        </row>
        <row r="6613">
          <cell r="C6613" t="str">
            <v>Physdam</v>
          </cell>
          <cell r="E6613">
            <v>41341</v>
          </cell>
          <cell r="F6613">
            <v>41655</v>
          </cell>
          <cell r="G6613">
            <v>41709</v>
          </cell>
          <cell r="H6613">
            <v>10311.510852058898</v>
          </cell>
          <cell r="I6613">
            <v>11021.56</v>
          </cell>
        </row>
        <row r="6614">
          <cell r="C6614" t="str">
            <v>Physdam</v>
          </cell>
          <cell r="E6614">
            <v>41359</v>
          </cell>
          <cell r="F6614">
            <v>41374</v>
          </cell>
          <cell r="G6614">
            <v>41451</v>
          </cell>
          <cell r="H6614">
            <v>13653.2385893309</v>
          </cell>
          <cell r="I6614">
            <v>13653.24</v>
          </cell>
        </row>
        <row r="6615">
          <cell r="C6615" t="str">
            <v>Physdam</v>
          </cell>
          <cell r="E6615">
            <v>41336</v>
          </cell>
          <cell r="F6615">
            <v>41369</v>
          </cell>
          <cell r="G6615">
            <v>41380</v>
          </cell>
          <cell r="H6615">
            <v>12672.4823320056</v>
          </cell>
          <cell r="I6615">
            <v>12672.48</v>
          </cell>
        </row>
        <row r="6616">
          <cell r="C6616" t="str">
            <v>Physdam</v>
          </cell>
          <cell r="E6616">
            <v>41346</v>
          </cell>
          <cell r="F6616">
            <v>41388</v>
          </cell>
          <cell r="G6616">
            <v>41407</v>
          </cell>
          <cell r="H6616">
            <v>11045.855108985699</v>
          </cell>
          <cell r="I6616">
            <v>11045.86</v>
          </cell>
        </row>
        <row r="6617">
          <cell r="C6617" t="str">
            <v>Physdam</v>
          </cell>
          <cell r="E6617">
            <v>41347</v>
          </cell>
          <cell r="F6617">
            <v>41406</v>
          </cell>
          <cell r="G6617">
            <v>41474</v>
          </cell>
          <cell r="H6617">
            <v>10302.776024274201</v>
          </cell>
          <cell r="I6617">
            <v>10302.780000000001</v>
          </cell>
        </row>
        <row r="6618">
          <cell r="C6618" t="str">
            <v>Physdam</v>
          </cell>
          <cell r="E6618">
            <v>41336</v>
          </cell>
          <cell r="F6618">
            <v>41464</v>
          </cell>
          <cell r="G6618">
            <v>41577</v>
          </cell>
          <cell r="H6618">
            <v>11652.144446951999</v>
          </cell>
          <cell r="I6618">
            <v>11652.14</v>
          </cell>
        </row>
        <row r="6619">
          <cell r="C6619" t="str">
            <v>Physdam</v>
          </cell>
          <cell r="E6619">
            <v>41350</v>
          </cell>
          <cell r="F6619">
            <v>41355</v>
          </cell>
          <cell r="G6619">
            <v>41375</v>
          </cell>
          <cell r="H6619">
            <v>7389.8843712153503</v>
          </cell>
          <cell r="I6619">
            <v>7389.88</v>
          </cell>
        </row>
        <row r="6620">
          <cell r="C6620" t="str">
            <v>Physdam</v>
          </cell>
          <cell r="E6620">
            <v>41362</v>
          </cell>
          <cell r="F6620">
            <v>41484</v>
          </cell>
          <cell r="G6620">
            <v>41685</v>
          </cell>
          <cell r="H6620">
            <v>10811.699089880025</v>
          </cell>
          <cell r="I6620">
            <v>11655.17</v>
          </cell>
        </row>
        <row r="6621">
          <cell r="C6621" t="str">
            <v>Physdam</v>
          </cell>
          <cell r="E6621">
            <v>41346</v>
          </cell>
          <cell r="F6621">
            <v>41463</v>
          </cell>
          <cell r="G6621">
            <v>41546</v>
          </cell>
          <cell r="H6621">
            <v>9493.8470828194495</v>
          </cell>
          <cell r="I6621">
            <v>9493.85</v>
          </cell>
        </row>
        <row r="6622">
          <cell r="C6622" t="str">
            <v>Physdam</v>
          </cell>
          <cell r="E6622">
            <v>41362</v>
          </cell>
          <cell r="F6622">
            <v>41495</v>
          </cell>
          <cell r="G6622">
            <v>41531</v>
          </cell>
          <cell r="H6622">
            <v>11308.632595150601</v>
          </cell>
          <cell r="I6622">
            <v>11308.63</v>
          </cell>
        </row>
        <row r="6623">
          <cell r="C6623" t="str">
            <v>Physdam</v>
          </cell>
          <cell r="E6623">
            <v>41363</v>
          </cell>
          <cell r="F6623">
            <v>41500</v>
          </cell>
          <cell r="G6623">
            <v>41583</v>
          </cell>
          <cell r="H6623">
            <v>10423.5585885204</v>
          </cell>
          <cell r="I6623">
            <v>10423.56</v>
          </cell>
        </row>
        <row r="6624">
          <cell r="C6624" t="str">
            <v>Physdam</v>
          </cell>
          <cell r="E6624">
            <v>41357</v>
          </cell>
          <cell r="F6624">
            <v>41383</v>
          </cell>
          <cell r="G6624">
            <v>41395</v>
          </cell>
          <cell r="H6624">
            <v>9640.4408891134208</v>
          </cell>
          <cell r="I6624">
            <v>9640.44</v>
          </cell>
        </row>
        <row r="6625">
          <cell r="C6625" t="str">
            <v>Physdam</v>
          </cell>
          <cell r="E6625">
            <v>41339</v>
          </cell>
          <cell r="F6625">
            <v>41342</v>
          </cell>
          <cell r="G6625">
            <v>41374</v>
          </cell>
          <cell r="H6625">
            <v>10288.3749698539</v>
          </cell>
          <cell r="I6625">
            <v>10288.370000000001</v>
          </cell>
        </row>
        <row r="6626">
          <cell r="C6626" t="str">
            <v>Physdam</v>
          </cell>
          <cell r="E6626">
            <v>41351</v>
          </cell>
          <cell r="F6626">
            <v>41508</v>
          </cell>
          <cell r="G6626">
            <v>41519</v>
          </cell>
          <cell r="H6626">
            <v>6397.2630587973299</v>
          </cell>
          <cell r="I6626">
            <v>6397.26</v>
          </cell>
        </row>
        <row r="6627">
          <cell r="C6627" t="str">
            <v>Physdam</v>
          </cell>
          <cell r="E6627">
            <v>41346</v>
          </cell>
          <cell r="F6627">
            <v>41706</v>
          </cell>
          <cell r="G6627">
            <v>41740</v>
          </cell>
          <cell r="H6627">
            <v>12694.553299381449</v>
          </cell>
          <cell r="I6627">
            <v>13166.85</v>
          </cell>
        </row>
        <row r="6628">
          <cell r="C6628" t="str">
            <v>Physdam</v>
          </cell>
          <cell r="E6628">
            <v>41347</v>
          </cell>
          <cell r="F6628">
            <v>41359</v>
          </cell>
          <cell r="G6628">
            <v>41407</v>
          </cell>
          <cell r="H6628">
            <v>7313.2798184292496</v>
          </cell>
          <cell r="I6628">
            <v>7313.28</v>
          </cell>
        </row>
        <row r="6629">
          <cell r="C6629" t="str">
            <v>Physdam</v>
          </cell>
          <cell r="E6629">
            <v>41341</v>
          </cell>
          <cell r="F6629">
            <v>41452</v>
          </cell>
          <cell r="G6629">
            <v>41500</v>
          </cell>
          <cell r="H6629">
            <v>11911.8474789255</v>
          </cell>
          <cell r="I6629">
            <v>11911.85</v>
          </cell>
        </row>
        <row r="6630">
          <cell r="C6630" t="str">
            <v>Physdam</v>
          </cell>
          <cell r="E6630">
            <v>41335</v>
          </cell>
          <cell r="F6630">
            <v>41495</v>
          </cell>
          <cell r="G6630">
            <v>41633</v>
          </cell>
          <cell r="H6630">
            <v>6763.7245676639704</v>
          </cell>
          <cell r="I6630">
            <v>6763.72</v>
          </cell>
        </row>
        <row r="6631">
          <cell r="C6631" t="str">
            <v>Physdam</v>
          </cell>
          <cell r="E6631">
            <v>41337</v>
          </cell>
          <cell r="F6631">
            <v>41411</v>
          </cell>
          <cell r="G6631">
            <v>41451</v>
          </cell>
          <cell r="H6631">
            <v>5153.8468803576397</v>
          </cell>
          <cell r="I6631">
            <v>5153.8500000000004</v>
          </cell>
        </row>
        <row r="6632">
          <cell r="C6632" t="str">
            <v>Physdam</v>
          </cell>
          <cell r="E6632">
            <v>41358</v>
          </cell>
          <cell r="F6632">
            <v>41362</v>
          </cell>
          <cell r="G6632">
            <v>41568</v>
          </cell>
          <cell r="H6632">
            <v>8661.9893629397302</v>
          </cell>
          <cell r="I6632">
            <v>0</v>
          </cell>
        </row>
        <row r="6633">
          <cell r="C6633" t="str">
            <v>Physdam</v>
          </cell>
          <cell r="E6633">
            <v>41345</v>
          </cell>
          <cell r="F6633">
            <v>41472</v>
          </cell>
          <cell r="G6633">
            <v>41528</v>
          </cell>
          <cell r="H6633">
            <v>7895.0751232759903</v>
          </cell>
          <cell r="I6633">
            <v>7895.08</v>
          </cell>
        </row>
        <row r="6634">
          <cell r="C6634" t="str">
            <v>Physdam</v>
          </cell>
          <cell r="E6634">
            <v>41349</v>
          </cell>
          <cell r="F6634">
            <v>41573</v>
          </cell>
          <cell r="G6634">
            <v>41632</v>
          </cell>
          <cell r="H6634">
            <v>10115.6372136051</v>
          </cell>
          <cell r="I6634">
            <v>10115.64</v>
          </cell>
        </row>
        <row r="6635">
          <cell r="C6635" t="str">
            <v>Physdam</v>
          </cell>
          <cell r="E6635">
            <v>41356</v>
          </cell>
          <cell r="F6635">
            <v>41356</v>
          </cell>
          <cell r="G6635">
            <v>41400</v>
          </cell>
          <cell r="H6635">
            <v>10297.4505628762</v>
          </cell>
          <cell r="I6635">
            <v>10297.450000000001</v>
          </cell>
        </row>
        <row r="6636">
          <cell r="C6636" t="str">
            <v>Physdam</v>
          </cell>
          <cell r="E6636">
            <v>41363</v>
          </cell>
          <cell r="F6636">
            <v>41713</v>
          </cell>
          <cell r="G6636">
            <v>41791</v>
          </cell>
          <cell r="H6636">
            <v>10123.5398944635</v>
          </cell>
          <cell r="I6636">
            <v>10832.56</v>
          </cell>
        </row>
        <row r="6637">
          <cell r="C6637" t="str">
            <v>Physdam</v>
          </cell>
          <cell r="E6637">
            <v>41349</v>
          </cell>
          <cell r="F6637">
            <v>41477</v>
          </cell>
          <cell r="G6637">
            <v>41516</v>
          </cell>
          <cell r="H6637">
            <v>9958.1923077576503</v>
          </cell>
          <cell r="I6637">
            <v>9958.19</v>
          </cell>
        </row>
        <row r="6638">
          <cell r="C6638" t="str">
            <v>Physdam</v>
          </cell>
          <cell r="E6638">
            <v>41376</v>
          </cell>
          <cell r="F6638">
            <v>41491</v>
          </cell>
          <cell r="G6638">
            <v>41539</v>
          </cell>
          <cell r="H6638">
            <v>13019.634770397101</v>
          </cell>
          <cell r="I6638">
            <v>13019.63</v>
          </cell>
        </row>
        <row r="6639">
          <cell r="C6639" t="str">
            <v>Physdam</v>
          </cell>
          <cell r="E6639">
            <v>41392</v>
          </cell>
          <cell r="F6639">
            <v>41399</v>
          </cell>
          <cell r="G6639">
            <v>41441</v>
          </cell>
          <cell r="H6639">
            <v>11122.408229114</v>
          </cell>
          <cell r="I6639">
            <v>11122.41</v>
          </cell>
        </row>
        <row r="6640">
          <cell r="C6640" t="str">
            <v>Physdam</v>
          </cell>
          <cell r="E6640">
            <v>41380</v>
          </cell>
          <cell r="F6640">
            <v>41434</v>
          </cell>
          <cell r="G6640">
            <v>41504</v>
          </cell>
          <cell r="H6640">
            <v>7626.1404415710704</v>
          </cell>
          <cell r="I6640">
            <v>7626.14</v>
          </cell>
        </row>
        <row r="6641">
          <cell r="C6641" t="str">
            <v>Physdam</v>
          </cell>
          <cell r="E6641">
            <v>41385</v>
          </cell>
          <cell r="F6641">
            <v>41443</v>
          </cell>
          <cell r="G6641">
            <v>41502</v>
          </cell>
          <cell r="H6641">
            <v>12856.540993122801</v>
          </cell>
          <cell r="I6641">
            <v>12856.54</v>
          </cell>
        </row>
        <row r="6642">
          <cell r="C6642" t="str">
            <v>Physdam</v>
          </cell>
          <cell r="E6642">
            <v>41376</v>
          </cell>
          <cell r="F6642">
            <v>41406</v>
          </cell>
          <cell r="G6642">
            <v>41417</v>
          </cell>
          <cell r="H6642">
            <v>7888.3459562411899</v>
          </cell>
          <cell r="I6642">
            <v>7888.35</v>
          </cell>
        </row>
        <row r="6643">
          <cell r="C6643" t="str">
            <v>Physdam</v>
          </cell>
          <cell r="E6643">
            <v>41392</v>
          </cell>
          <cell r="F6643">
            <v>41712</v>
          </cell>
          <cell r="G6643">
            <v>41821</v>
          </cell>
          <cell r="H6643">
            <v>9437.9166380137758</v>
          </cell>
          <cell r="I6643">
            <v>10199.09</v>
          </cell>
        </row>
        <row r="6644">
          <cell r="C6644" t="str">
            <v>Physdam</v>
          </cell>
          <cell r="E6644">
            <v>41392</v>
          </cell>
          <cell r="F6644">
            <v>41533</v>
          </cell>
          <cell r="G6644">
            <v>41843</v>
          </cell>
          <cell r="H6644">
            <v>11038.146310546204</v>
          </cell>
          <cell r="I6644">
            <v>11868.45</v>
          </cell>
        </row>
        <row r="6645">
          <cell r="C6645" t="str">
            <v>Physdam</v>
          </cell>
          <cell r="E6645">
            <v>41392</v>
          </cell>
          <cell r="F6645">
            <v>41852</v>
          </cell>
          <cell r="G6645">
            <v>41973</v>
          </cell>
          <cell r="H6645">
            <v>8648.0837547458159</v>
          </cell>
          <cell r="I6645">
            <v>0</v>
          </cell>
        </row>
        <row r="6646">
          <cell r="C6646" t="str">
            <v>Physdam</v>
          </cell>
          <cell r="E6646">
            <v>41377</v>
          </cell>
          <cell r="F6646">
            <v>41452</v>
          </cell>
          <cell r="G6646">
            <v>41477</v>
          </cell>
          <cell r="H6646">
            <v>9516.1086667728705</v>
          </cell>
          <cell r="I6646">
            <v>9516.11</v>
          </cell>
        </row>
        <row r="6647">
          <cell r="C6647" t="str">
            <v>Physdam</v>
          </cell>
          <cell r="E6647">
            <v>41374</v>
          </cell>
          <cell r="F6647">
            <v>41653</v>
          </cell>
          <cell r="G6647">
            <v>41690</v>
          </cell>
          <cell r="H6647">
            <v>10320.125339497867</v>
          </cell>
          <cell r="I6647">
            <v>10848.67</v>
          </cell>
        </row>
        <row r="6648">
          <cell r="C6648" t="str">
            <v>Physdam</v>
          </cell>
          <cell r="E6648">
            <v>41373</v>
          </cell>
          <cell r="F6648">
            <v>41877</v>
          </cell>
          <cell r="G6648">
            <v>41978</v>
          </cell>
          <cell r="H6648">
            <v>10686.360961458928</v>
          </cell>
          <cell r="I6648">
            <v>11288.66</v>
          </cell>
        </row>
        <row r="6649">
          <cell r="C6649" t="str">
            <v>Physdam</v>
          </cell>
          <cell r="E6649">
            <v>41366</v>
          </cell>
          <cell r="F6649">
            <v>41433</v>
          </cell>
          <cell r="G6649">
            <v>41867</v>
          </cell>
          <cell r="H6649">
            <v>10402.572910976956</v>
          </cell>
          <cell r="I6649">
            <v>10626.15</v>
          </cell>
        </row>
        <row r="6650">
          <cell r="C6650" t="str">
            <v>Physdam</v>
          </cell>
          <cell r="E6650">
            <v>41370</v>
          </cell>
          <cell r="F6650">
            <v>41500</v>
          </cell>
          <cell r="G6650">
            <v>41515</v>
          </cell>
          <cell r="H6650">
            <v>8676.3939981170097</v>
          </cell>
          <cell r="I6650">
            <v>8676.39</v>
          </cell>
        </row>
        <row r="6651">
          <cell r="C6651" t="str">
            <v>Physdam</v>
          </cell>
          <cell r="E6651">
            <v>41387</v>
          </cell>
          <cell r="F6651">
            <v>41885</v>
          </cell>
          <cell r="G6651">
            <v>41891</v>
          </cell>
          <cell r="H6651">
            <v>11611.798663663209</v>
          </cell>
          <cell r="I6651">
            <v>12103.84</v>
          </cell>
        </row>
        <row r="6652">
          <cell r="C6652" t="str">
            <v>Physdam</v>
          </cell>
          <cell r="E6652">
            <v>41384</v>
          </cell>
          <cell r="F6652">
            <v>41442</v>
          </cell>
          <cell r="G6652">
            <v>41446</v>
          </cell>
          <cell r="H6652">
            <v>11297.2082416781</v>
          </cell>
          <cell r="I6652">
            <v>11297.21</v>
          </cell>
        </row>
        <row r="6653">
          <cell r="C6653" t="str">
            <v>Physdam</v>
          </cell>
          <cell r="E6653">
            <v>41384</v>
          </cell>
          <cell r="F6653">
            <v>41671</v>
          </cell>
          <cell r="G6653">
            <v>41827</v>
          </cell>
          <cell r="H6653">
            <v>11018.876134664404</v>
          </cell>
          <cell r="I6653">
            <v>11460.86</v>
          </cell>
        </row>
        <row r="6654">
          <cell r="C6654" t="str">
            <v>Physdam</v>
          </cell>
          <cell r="E6654">
            <v>41379</v>
          </cell>
          <cell r="F6654">
            <v>41425</v>
          </cell>
          <cell r="G6654">
            <v>41534</v>
          </cell>
          <cell r="H6654">
            <v>9294.0382228732997</v>
          </cell>
          <cell r="I6654">
            <v>9294.0400000000009</v>
          </cell>
        </row>
        <row r="6655">
          <cell r="C6655" t="str">
            <v>Physdam</v>
          </cell>
          <cell r="E6655">
            <v>41394</v>
          </cell>
          <cell r="F6655">
            <v>41574</v>
          </cell>
          <cell r="G6655">
            <v>41586</v>
          </cell>
          <cell r="H6655">
            <v>12613.9271287378</v>
          </cell>
          <cell r="I6655">
            <v>12613.93</v>
          </cell>
        </row>
        <row r="6656">
          <cell r="C6656" t="str">
            <v>Physdam</v>
          </cell>
          <cell r="E6656">
            <v>41387</v>
          </cell>
          <cell r="F6656">
            <v>41491</v>
          </cell>
          <cell r="G6656">
            <v>41492</v>
          </cell>
          <cell r="H6656">
            <v>12723.2120162709</v>
          </cell>
          <cell r="I6656">
            <v>12723.21</v>
          </cell>
        </row>
        <row r="6657">
          <cell r="C6657" t="str">
            <v>Physdam</v>
          </cell>
          <cell r="E6657">
            <v>41384</v>
          </cell>
          <cell r="F6657">
            <v>41387</v>
          </cell>
          <cell r="G6657">
            <v>41435</v>
          </cell>
          <cell r="H6657">
            <v>8802.5164255085892</v>
          </cell>
          <cell r="I6657">
            <v>8802.52</v>
          </cell>
        </row>
        <row r="6658">
          <cell r="C6658" t="str">
            <v>Physdam</v>
          </cell>
          <cell r="E6658">
            <v>41374</v>
          </cell>
          <cell r="F6658">
            <v>41388</v>
          </cell>
          <cell r="G6658">
            <v>41395</v>
          </cell>
          <cell r="H6658">
            <v>10475.345418143899</v>
          </cell>
          <cell r="I6658">
            <v>10475.35</v>
          </cell>
        </row>
        <row r="6659">
          <cell r="C6659" t="str">
            <v>Physdam</v>
          </cell>
          <cell r="E6659">
            <v>41374</v>
          </cell>
          <cell r="F6659">
            <v>41593</v>
          </cell>
          <cell r="G6659">
            <v>41656</v>
          </cell>
          <cell r="H6659">
            <v>11674.469926547956</v>
          </cell>
          <cell r="I6659">
            <v>0</v>
          </cell>
        </row>
        <row r="6660">
          <cell r="C6660" t="str">
            <v>Physdam</v>
          </cell>
          <cell r="E6660">
            <v>41373</v>
          </cell>
          <cell r="F6660">
            <v>41555</v>
          </cell>
          <cell r="G6660">
            <v>41564</v>
          </cell>
          <cell r="H6660">
            <v>10347.5313924152</v>
          </cell>
          <cell r="I6660">
            <v>10347.530000000001</v>
          </cell>
        </row>
        <row r="6661">
          <cell r="C6661" t="str">
            <v>Physdam</v>
          </cell>
          <cell r="E6661">
            <v>41390</v>
          </cell>
          <cell r="F6661">
            <v>41438</v>
          </cell>
          <cell r="G6661">
            <v>41480</v>
          </cell>
          <cell r="H6661">
            <v>11032.2118298402</v>
          </cell>
          <cell r="I6661">
            <v>11032.21</v>
          </cell>
        </row>
        <row r="6662">
          <cell r="C6662" t="str">
            <v>Physdam</v>
          </cell>
          <cell r="E6662">
            <v>41379</v>
          </cell>
          <cell r="F6662">
            <v>41409</v>
          </cell>
          <cell r="G6662">
            <v>41601</v>
          </cell>
          <cell r="H6662">
            <v>9119.7744540108997</v>
          </cell>
          <cell r="I6662">
            <v>9119.77</v>
          </cell>
        </row>
        <row r="6663">
          <cell r="C6663" t="str">
            <v>Physdam</v>
          </cell>
          <cell r="E6663">
            <v>41384</v>
          </cell>
          <cell r="F6663">
            <v>41743</v>
          </cell>
          <cell r="G6663">
            <v>41756</v>
          </cell>
          <cell r="H6663">
            <v>7503.7739899250719</v>
          </cell>
          <cell r="I6663">
            <v>7785.95</v>
          </cell>
        </row>
        <row r="6664">
          <cell r="C6664" t="str">
            <v>Physdam</v>
          </cell>
          <cell r="E6664">
            <v>41377</v>
          </cell>
          <cell r="F6664">
            <v>41407</v>
          </cell>
          <cell r="G6664">
            <v>41487</v>
          </cell>
          <cell r="H6664">
            <v>5322.1738197800696</v>
          </cell>
          <cell r="I6664">
            <v>5322.17</v>
          </cell>
        </row>
        <row r="6665">
          <cell r="C6665" t="str">
            <v>Physdam</v>
          </cell>
          <cell r="E6665">
            <v>41388</v>
          </cell>
          <cell r="F6665">
            <v>42051</v>
          </cell>
          <cell r="G6665">
            <v>42144</v>
          </cell>
          <cell r="H6665">
            <v>5923.7250549131277</v>
          </cell>
          <cell r="I6665">
            <v>6030.74</v>
          </cell>
        </row>
        <row r="6666">
          <cell r="C6666" t="str">
            <v>Physdam</v>
          </cell>
          <cell r="E6666">
            <v>41390</v>
          </cell>
          <cell r="F6666">
            <v>41706</v>
          </cell>
          <cell r="G6666">
            <v>41755</v>
          </cell>
          <cell r="H6666">
            <v>6732.6801261999408</v>
          </cell>
          <cell r="I6666">
            <v>6985.24</v>
          </cell>
        </row>
        <row r="6667">
          <cell r="C6667" t="str">
            <v>Physdam</v>
          </cell>
          <cell r="E6667">
            <v>41375</v>
          </cell>
          <cell r="F6667">
            <v>41606</v>
          </cell>
          <cell r="G6667">
            <v>41811</v>
          </cell>
          <cell r="H6667">
            <v>10305.301754880773</v>
          </cell>
          <cell r="I6667">
            <v>11863.25</v>
          </cell>
        </row>
        <row r="6668">
          <cell r="C6668" t="str">
            <v>Physdam</v>
          </cell>
          <cell r="E6668">
            <v>41391</v>
          </cell>
          <cell r="F6668">
            <v>41415</v>
          </cell>
          <cell r="G6668">
            <v>41430</v>
          </cell>
          <cell r="H6668">
            <v>7783.1983650121501</v>
          </cell>
          <cell r="I6668">
            <v>0</v>
          </cell>
        </row>
        <row r="6669">
          <cell r="C6669" t="str">
            <v>Physdam</v>
          </cell>
          <cell r="E6669">
            <v>41391</v>
          </cell>
          <cell r="F6669">
            <v>41473</v>
          </cell>
          <cell r="G6669">
            <v>41527</v>
          </cell>
          <cell r="H6669">
            <v>7350.5244619799196</v>
          </cell>
          <cell r="I6669">
            <v>7350.52</v>
          </cell>
        </row>
        <row r="6670">
          <cell r="C6670" t="str">
            <v>Physdam</v>
          </cell>
          <cell r="E6670">
            <v>41380</v>
          </cell>
          <cell r="F6670">
            <v>41579</v>
          </cell>
          <cell r="G6670">
            <v>41579</v>
          </cell>
          <cell r="H6670">
            <v>10628.164755129301</v>
          </cell>
          <cell r="I6670">
            <v>10628.16</v>
          </cell>
        </row>
        <row r="6671">
          <cell r="C6671" t="str">
            <v>Physdam</v>
          </cell>
          <cell r="E6671">
            <v>41370</v>
          </cell>
          <cell r="F6671">
            <v>41384</v>
          </cell>
          <cell r="G6671">
            <v>41417</v>
          </cell>
          <cell r="H6671">
            <v>13555.8651106697</v>
          </cell>
          <cell r="I6671">
            <v>13555.87</v>
          </cell>
        </row>
        <row r="6672">
          <cell r="C6672" t="str">
            <v>Physdam</v>
          </cell>
          <cell r="E6672">
            <v>41385</v>
          </cell>
          <cell r="F6672">
            <v>41484</v>
          </cell>
          <cell r="G6672">
            <v>41516</v>
          </cell>
          <cell r="H6672">
            <v>9804.0027297623001</v>
          </cell>
          <cell r="I6672">
            <v>9804</v>
          </cell>
        </row>
        <row r="6673">
          <cell r="C6673" t="str">
            <v>Physdam</v>
          </cell>
          <cell r="E6673">
            <v>41390</v>
          </cell>
          <cell r="F6673">
            <v>41549</v>
          </cell>
          <cell r="G6673">
            <v>41775</v>
          </cell>
          <cell r="H6673">
            <v>10838.254201660486</v>
          </cell>
          <cell r="I6673">
            <v>11594.67</v>
          </cell>
        </row>
        <row r="6674">
          <cell r="C6674" t="str">
            <v>Physdam</v>
          </cell>
          <cell r="E6674">
            <v>41367</v>
          </cell>
          <cell r="F6674">
            <v>41391</v>
          </cell>
          <cell r="G6674">
            <v>41453</v>
          </cell>
          <cell r="H6674">
            <v>9236.0123380098394</v>
          </cell>
          <cell r="I6674">
            <v>9236.01</v>
          </cell>
        </row>
        <row r="6675">
          <cell r="C6675" t="str">
            <v>Physdam</v>
          </cell>
          <cell r="E6675">
            <v>41369</v>
          </cell>
          <cell r="F6675">
            <v>41499</v>
          </cell>
          <cell r="G6675">
            <v>41569</v>
          </cell>
          <cell r="H6675">
            <v>14434.792226466299</v>
          </cell>
          <cell r="I6675">
            <v>0</v>
          </cell>
        </row>
        <row r="6676">
          <cell r="C6676" t="str">
            <v>Physdam</v>
          </cell>
          <cell r="E6676">
            <v>41389</v>
          </cell>
          <cell r="F6676">
            <v>41398</v>
          </cell>
          <cell r="G6676">
            <v>41575</v>
          </cell>
          <cell r="H6676">
            <v>9601.8531168336103</v>
          </cell>
          <cell r="I6676">
            <v>9601.85</v>
          </cell>
        </row>
        <row r="6677">
          <cell r="C6677" t="str">
            <v>Physdam</v>
          </cell>
          <cell r="E6677">
            <v>41366</v>
          </cell>
          <cell r="F6677">
            <v>41417</v>
          </cell>
          <cell r="G6677">
            <v>41441</v>
          </cell>
          <cell r="H6677">
            <v>10752.2503343315</v>
          </cell>
          <cell r="I6677">
            <v>10752.25</v>
          </cell>
        </row>
        <row r="6678">
          <cell r="C6678" t="str">
            <v>Physdam</v>
          </cell>
          <cell r="E6678">
            <v>41370</v>
          </cell>
          <cell r="F6678">
            <v>41375</v>
          </cell>
          <cell r="G6678">
            <v>41428</v>
          </cell>
          <cell r="H6678">
            <v>7072.4058341290902</v>
          </cell>
          <cell r="I6678">
            <v>7072.41</v>
          </cell>
        </row>
        <row r="6679">
          <cell r="C6679" t="str">
            <v>Physdam</v>
          </cell>
          <cell r="E6679">
            <v>41377</v>
          </cell>
          <cell r="F6679">
            <v>41667</v>
          </cell>
          <cell r="G6679">
            <v>41799</v>
          </cell>
          <cell r="H6679">
            <v>7314.5497411778324</v>
          </cell>
          <cell r="I6679">
            <v>8482.43</v>
          </cell>
        </row>
        <row r="6680">
          <cell r="C6680" t="str">
            <v>Physdam</v>
          </cell>
          <cell r="E6680">
            <v>41375</v>
          </cell>
          <cell r="F6680">
            <v>41504</v>
          </cell>
          <cell r="G6680">
            <v>41758</v>
          </cell>
          <cell r="H6680">
            <v>9244.3727763190473</v>
          </cell>
          <cell r="I6680">
            <v>9327.65</v>
          </cell>
        </row>
        <row r="6681">
          <cell r="C6681" t="str">
            <v>Physdam</v>
          </cell>
          <cell r="E6681">
            <v>41385</v>
          </cell>
          <cell r="F6681">
            <v>41417</v>
          </cell>
          <cell r="G6681">
            <v>41501</v>
          </cell>
          <cell r="H6681">
            <v>11736.5456595703</v>
          </cell>
          <cell r="I6681">
            <v>11736.55</v>
          </cell>
        </row>
        <row r="6682">
          <cell r="C6682" t="str">
            <v>Physdam</v>
          </cell>
          <cell r="E6682">
            <v>41390</v>
          </cell>
          <cell r="F6682">
            <v>41455</v>
          </cell>
          <cell r="G6682">
            <v>41480</v>
          </cell>
          <cell r="H6682">
            <v>10939.844090922999</v>
          </cell>
          <cell r="I6682">
            <v>10939.84</v>
          </cell>
        </row>
        <row r="6683">
          <cell r="C6683" t="str">
            <v>Physdam</v>
          </cell>
          <cell r="E6683">
            <v>41394</v>
          </cell>
          <cell r="F6683">
            <v>41870</v>
          </cell>
          <cell r="G6683">
            <v>41923</v>
          </cell>
          <cell r="H6683">
            <v>8327.2469101605238</v>
          </cell>
          <cell r="I6683">
            <v>9085.6</v>
          </cell>
        </row>
        <row r="6684">
          <cell r="C6684" t="str">
            <v>Physdam</v>
          </cell>
          <cell r="E6684">
            <v>41374</v>
          </cell>
          <cell r="F6684">
            <v>41623</v>
          </cell>
          <cell r="G6684">
            <v>41632</v>
          </cell>
          <cell r="H6684">
            <v>9930.6843935198794</v>
          </cell>
          <cell r="I6684">
            <v>9930.68</v>
          </cell>
        </row>
        <row r="6685">
          <cell r="C6685" t="str">
            <v>Physdam</v>
          </cell>
          <cell r="E6685">
            <v>41383</v>
          </cell>
          <cell r="F6685">
            <v>41406</v>
          </cell>
          <cell r="G6685">
            <v>41418</v>
          </cell>
          <cell r="H6685">
            <v>10233.3378522286</v>
          </cell>
          <cell r="I6685">
            <v>10233.34</v>
          </cell>
        </row>
        <row r="6686">
          <cell r="C6686" t="str">
            <v>Physdam</v>
          </cell>
          <cell r="E6686">
            <v>41366</v>
          </cell>
          <cell r="F6686">
            <v>41439</v>
          </cell>
          <cell r="G6686">
            <v>41441</v>
          </cell>
          <cell r="H6686">
            <v>6600.9316976358105</v>
          </cell>
          <cell r="I6686">
            <v>6600.93</v>
          </cell>
        </row>
        <row r="6687">
          <cell r="C6687" t="str">
            <v>Physdam</v>
          </cell>
          <cell r="E6687">
            <v>41385</v>
          </cell>
          <cell r="F6687">
            <v>41636</v>
          </cell>
          <cell r="G6687">
            <v>41642</v>
          </cell>
          <cell r="H6687">
            <v>8316.7271609118052</v>
          </cell>
          <cell r="I6687">
            <v>9465.2000000000007</v>
          </cell>
        </row>
        <row r="6688">
          <cell r="C6688" t="str">
            <v>Physdam</v>
          </cell>
          <cell r="E6688">
            <v>41392</v>
          </cell>
          <cell r="F6688">
            <v>41651</v>
          </cell>
          <cell r="G6688">
            <v>41715</v>
          </cell>
          <cell r="H6688">
            <v>10644.101731682222</v>
          </cell>
          <cell r="I6688">
            <v>10849.85</v>
          </cell>
        </row>
        <row r="6689">
          <cell r="C6689" t="str">
            <v>Physdam</v>
          </cell>
          <cell r="E6689">
            <v>41380</v>
          </cell>
          <cell r="F6689">
            <v>41479</v>
          </cell>
          <cell r="G6689">
            <v>41635</v>
          </cell>
          <cell r="H6689">
            <v>12033.001382529899</v>
          </cell>
          <cell r="I6689">
            <v>0</v>
          </cell>
        </row>
        <row r="6690">
          <cell r="C6690" t="str">
            <v>Physdam</v>
          </cell>
          <cell r="E6690">
            <v>41368</v>
          </cell>
          <cell r="F6690">
            <v>41490</v>
          </cell>
          <cell r="G6690">
            <v>41612</v>
          </cell>
          <cell r="H6690">
            <v>7779.49819115643</v>
          </cell>
          <cell r="I6690">
            <v>7779.5</v>
          </cell>
        </row>
        <row r="6691">
          <cell r="C6691" t="str">
            <v>Physdam</v>
          </cell>
          <cell r="E6691">
            <v>41370</v>
          </cell>
          <cell r="F6691">
            <v>41548</v>
          </cell>
          <cell r="G6691">
            <v>41550</v>
          </cell>
          <cell r="H6691">
            <v>6198.8362922473398</v>
          </cell>
          <cell r="I6691">
            <v>6198.84</v>
          </cell>
        </row>
        <row r="6692">
          <cell r="C6692" t="str">
            <v>Physdam</v>
          </cell>
          <cell r="E6692">
            <v>41377</v>
          </cell>
          <cell r="F6692">
            <v>41519</v>
          </cell>
          <cell r="G6692">
            <v>41843</v>
          </cell>
          <cell r="H6692">
            <v>8290.6914247584446</v>
          </cell>
          <cell r="I6692">
            <v>8744.4</v>
          </cell>
        </row>
        <row r="6693">
          <cell r="C6693" t="str">
            <v>Physdam</v>
          </cell>
          <cell r="E6693">
            <v>41384</v>
          </cell>
          <cell r="F6693">
            <v>41725</v>
          </cell>
          <cell r="G6693">
            <v>41789</v>
          </cell>
          <cell r="H6693">
            <v>12445.172488477459</v>
          </cell>
          <cell r="I6693">
            <v>12511.96</v>
          </cell>
        </row>
        <row r="6694">
          <cell r="C6694" t="str">
            <v>Physdam</v>
          </cell>
          <cell r="E6694">
            <v>41412</v>
          </cell>
          <cell r="F6694">
            <v>41417</v>
          </cell>
          <cell r="G6694">
            <v>41474</v>
          </cell>
          <cell r="H6694">
            <v>11218.1012966</v>
          </cell>
          <cell r="I6694">
            <v>11218.1</v>
          </cell>
        </row>
        <row r="6695">
          <cell r="C6695" t="str">
            <v>Physdam</v>
          </cell>
          <cell r="E6695">
            <v>41408</v>
          </cell>
          <cell r="F6695">
            <v>41664</v>
          </cell>
          <cell r="G6695">
            <v>41823</v>
          </cell>
          <cell r="H6695">
            <v>9772.8062380459542</v>
          </cell>
          <cell r="I6695">
            <v>10392.44</v>
          </cell>
        </row>
        <row r="6696">
          <cell r="C6696" t="str">
            <v>Physdam</v>
          </cell>
          <cell r="E6696">
            <v>41416</v>
          </cell>
          <cell r="F6696">
            <v>41563</v>
          </cell>
          <cell r="G6696">
            <v>41660</v>
          </cell>
          <cell r="H6696">
            <v>5784.9858686968582</v>
          </cell>
          <cell r="I6696">
            <v>6393.61</v>
          </cell>
        </row>
        <row r="6697">
          <cell r="C6697" t="str">
            <v>Physdam</v>
          </cell>
          <cell r="E6697">
            <v>41413</v>
          </cell>
          <cell r="F6697">
            <v>41977</v>
          </cell>
          <cell r="G6697">
            <v>42021</v>
          </cell>
          <cell r="H6697">
            <v>8257.3967477606093</v>
          </cell>
          <cell r="I6697">
            <v>8646.01</v>
          </cell>
        </row>
        <row r="6698">
          <cell r="C6698" t="str">
            <v>Physdam</v>
          </cell>
          <cell r="E6698">
            <v>41412</v>
          </cell>
          <cell r="F6698">
            <v>41417</v>
          </cell>
          <cell r="G6698">
            <v>41471</v>
          </cell>
          <cell r="H6698">
            <v>8622.1784533576993</v>
          </cell>
          <cell r="I6698">
            <v>0</v>
          </cell>
        </row>
        <row r="6699">
          <cell r="C6699" t="str">
            <v>Physdam</v>
          </cell>
          <cell r="E6699">
            <v>41402</v>
          </cell>
          <cell r="F6699">
            <v>41412</v>
          </cell>
          <cell r="G6699">
            <v>41438</v>
          </cell>
          <cell r="H6699">
            <v>11713.981416484199</v>
          </cell>
          <cell r="I6699">
            <v>11713.98</v>
          </cell>
        </row>
        <row r="6700">
          <cell r="C6700" t="str">
            <v>Physdam</v>
          </cell>
          <cell r="E6700">
            <v>41408</v>
          </cell>
          <cell r="F6700">
            <v>41425</v>
          </cell>
          <cell r="G6700">
            <v>41576</v>
          </cell>
          <cell r="H6700">
            <v>9463.7099983130993</v>
          </cell>
          <cell r="I6700">
            <v>9463.7099999999991</v>
          </cell>
        </row>
        <row r="6701">
          <cell r="C6701" t="str">
            <v>Physdam</v>
          </cell>
          <cell r="E6701">
            <v>41395</v>
          </cell>
          <cell r="F6701">
            <v>41822</v>
          </cell>
          <cell r="G6701">
            <v>41887</v>
          </cell>
          <cell r="H6701">
            <v>10905.615024578869</v>
          </cell>
          <cell r="I6701">
            <v>11497.72</v>
          </cell>
        </row>
        <row r="6702">
          <cell r="C6702" t="str">
            <v>Physdam</v>
          </cell>
          <cell r="E6702">
            <v>41418</v>
          </cell>
          <cell r="F6702">
            <v>41463</v>
          </cell>
          <cell r="G6702">
            <v>41583</v>
          </cell>
          <cell r="H6702">
            <v>10030.682010435199</v>
          </cell>
          <cell r="I6702">
            <v>10030.68</v>
          </cell>
        </row>
        <row r="6703">
          <cell r="C6703" t="str">
            <v>Physdam</v>
          </cell>
          <cell r="E6703">
            <v>41417</v>
          </cell>
          <cell r="F6703">
            <v>41524</v>
          </cell>
          <cell r="G6703">
            <v>41572</v>
          </cell>
          <cell r="H6703">
            <v>8567.0081795341994</v>
          </cell>
          <cell r="I6703">
            <v>8567.01</v>
          </cell>
        </row>
        <row r="6704">
          <cell r="C6704" t="str">
            <v>Physdam</v>
          </cell>
          <cell r="E6704">
            <v>41419</v>
          </cell>
          <cell r="F6704">
            <v>41675</v>
          </cell>
          <cell r="G6704">
            <v>41712</v>
          </cell>
          <cell r="H6704">
            <v>13678.516063508963</v>
          </cell>
          <cell r="I6704">
            <v>14600.61</v>
          </cell>
        </row>
        <row r="6705">
          <cell r="C6705" t="str">
            <v>Physdam</v>
          </cell>
          <cell r="E6705">
            <v>41398</v>
          </cell>
          <cell r="F6705">
            <v>41681</v>
          </cell>
          <cell r="G6705">
            <v>41709</v>
          </cell>
          <cell r="H6705">
            <v>9488.6341883533605</v>
          </cell>
          <cell r="I6705">
            <v>10365.9</v>
          </cell>
        </row>
        <row r="6706">
          <cell r="C6706" t="str">
            <v>Physdam</v>
          </cell>
          <cell r="E6706">
            <v>41419</v>
          </cell>
          <cell r="F6706">
            <v>41757</v>
          </cell>
          <cell r="G6706">
            <v>41781</v>
          </cell>
          <cell r="H6706">
            <v>9313.7319545064056</v>
          </cell>
          <cell r="I6706">
            <v>10550.13</v>
          </cell>
        </row>
        <row r="6707">
          <cell r="C6707" t="str">
            <v>Physdam</v>
          </cell>
          <cell r="E6707">
            <v>41415</v>
          </cell>
          <cell r="F6707">
            <v>41730</v>
          </cell>
          <cell r="G6707">
            <v>41801</v>
          </cell>
          <cell r="H6707">
            <v>13020.692148684679</v>
          </cell>
          <cell r="I6707">
            <v>14096.33</v>
          </cell>
        </row>
        <row r="6708">
          <cell r="C6708" t="str">
            <v>Physdam</v>
          </cell>
          <cell r="E6708">
            <v>41417</v>
          </cell>
          <cell r="F6708">
            <v>41605</v>
          </cell>
          <cell r="G6708">
            <v>41717</v>
          </cell>
          <cell r="H6708">
            <v>7228.3403978863389</v>
          </cell>
          <cell r="I6708">
            <v>7478.41</v>
          </cell>
        </row>
        <row r="6709">
          <cell r="C6709" t="str">
            <v>Physdam</v>
          </cell>
          <cell r="E6709">
            <v>41409</v>
          </cell>
          <cell r="F6709">
            <v>41542</v>
          </cell>
          <cell r="G6709">
            <v>41584</v>
          </cell>
          <cell r="H6709">
            <v>7347.4626677483602</v>
          </cell>
          <cell r="I6709">
            <v>7347.46</v>
          </cell>
        </row>
        <row r="6710">
          <cell r="C6710" t="str">
            <v>Physdam</v>
          </cell>
          <cell r="E6710">
            <v>41423</v>
          </cell>
          <cell r="F6710">
            <v>41675</v>
          </cell>
          <cell r="G6710">
            <v>41694</v>
          </cell>
          <cell r="H6710">
            <v>9942.7937805199472</v>
          </cell>
          <cell r="I6710">
            <v>0</v>
          </cell>
        </row>
        <row r="6711">
          <cell r="C6711" t="str">
            <v>Physdam</v>
          </cell>
          <cell r="E6711">
            <v>41414</v>
          </cell>
          <cell r="F6711">
            <v>41438</v>
          </cell>
          <cell r="G6711">
            <v>41528</v>
          </cell>
          <cell r="H6711">
            <v>10883.9677347816</v>
          </cell>
          <cell r="I6711">
            <v>10883.97</v>
          </cell>
        </row>
        <row r="6712">
          <cell r="C6712" t="str">
            <v>Physdam</v>
          </cell>
          <cell r="E6712">
            <v>41418</v>
          </cell>
          <cell r="F6712">
            <v>41462</v>
          </cell>
          <cell r="G6712">
            <v>41463</v>
          </cell>
          <cell r="H6712">
            <v>12681.2569989856</v>
          </cell>
          <cell r="I6712">
            <v>12681.26</v>
          </cell>
        </row>
        <row r="6713">
          <cell r="C6713" t="str">
            <v>Physdam</v>
          </cell>
          <cell r="E6713">
            <v>41420</v>
          </cell>
          <cell r="F6713">
            <v>41610</v>
          </cell>
          <cell r="G6713">
            <v>41672</v>
          </cell>
          <cell r="H6713">
            <v>9795.6648688917721</v>
          </cell>
          <cell r="I6713">
            <v>11503.08</v>
          </cell>
        </row>
        <row r="6714">
          <cell r="C6714" t="str">
            <v>Physdam</v>
          </cell>
          <cell r="E6714">
            <v>41403</v>
          </cell>
          <cell r="F6714">
            <v>41437</v>
          </cell>
          <cell r="G6714">
            <v>41463</v>
          </cell>
          <cell r="H6714">
            <v>9882.24716042195</v>
          </cell>
          <cell r="I6714">
            <v>9882.25</v>
          </cell>
        </row>
        <row r="6715">
          <cell r="C6715" t="str">
            <v>Physdam</v>
          </cell>
          <cell r="E6715">
            <v>41408</v>
          </cell>
          <cell r="F6715">
            <v>41833</v>
          </cell>
          <cell r="G6715">
            <v>42125</v>
          </cell>
          <cell r="H6715">
            <v>8797.1974865673492</v>
          </cell>
          <cell r="I6715">
            <v>8870.2000000000007</v>
          </cell>
        </row>
        <row r="6716">
          <cell r="C6716" t="str">
            <v>Physdam</v>
          </cell>
          <cell r="E6716">
            <v>41424</v>
          </cell>
          <cell r="F6716">
            <v>41456</v>
          </cell>
          <cell r="G6716">
            <v>41459</v>
          </cell>
          <cell r="H6716">
            <v>7769.4312132871601</v>
          </cell>
          <cell r="I6716">
            <v>7769.43</v>
          </cell>
        </row>
        <row r="6717">
          <cell r="C6717" t="str">
            <v>Physdam</v>
          </cell>
          <cell r="E6717">
            <v>41411</v>
          </cell>
          <cell r="F6717">
            <v>41460</v>
          </cell>
          <cell r="G6717">
            <v>41462</v>
          </cell>
          <cell r="H6717">
            <v>12293.1017433091</v>
          </cell>
          <cell r="I6717">
            <v>12293.1</v>
          </cell>
        </row>
        <row r="6718">
          <cell r="C6718" t="str">
            <v>Physdam</v>
          </cell>
          <cell r="E6718">
            <v>41412</v>
          </cell>
          <cell r="F6718">
            <v>41504</v>
          </cell>
          <cell r="G6718">
            <v>41544</v>
          </cell>
          <cell r="H6718">
            <v>8863.0658516604999</v>
          </cell>
          <cell r="I6718">
            <v>8863.07</v>
          </cell>
        </row>
        <row r="6719">
          <cell r="C6719" t="str">
            <v>Physdam</v>
          </cell>
          <cell r="E6719">
            <v>41397</v>
          </cell>
          <cell r="F6719">
            <v>41449</v>
          </cell>
          <cell r="G6719">
            <v>41475</v>
          </cell>
          <cell r="H6719">
            <v>8711.2652147143908</v>
          </cell>
          <cell r="I6719">
            <v>8711.27</v>
          </cell>
        </row>
        <row r="6720">
          <cell r="C6720" t="str">
            <v>Physdam</v>
          </cell>
          <cell r="E6720">
            <v>41413</v>
          </cell>
          <cell r="F6720">
            <v>41481</v>
          </cell>
          <cell r="G6720">
            <v>41567</v>
          </cell>
          <cell r="H6720">
            <v>11684.801604339</v>
          </cell>
          <cell r="I6720">
            <v>11684.8</v>
          </cell>
        </row>
        <row r="6721">
          <cell r="C6721" t="str">
            <v>Physdam</v>
          </cell>
          <cell r="E6721">
            <v>41405</v>
          </cell>
          <cell r="F6721">
            <v>41422</v>
          </cell>
          <cell r="G6721">
            <v>41489</v>
          </cell>
          <cell r="H6721">
            <v>8916.1160400776898</v>
          </cell>
          <cell r="I6721">
            <v>8916.1200000000008</v>
          </cell>
        </row>
        <row r="6722">
          <cell r="C6722" t="str">
            <v>Physdam</v>
          </cell>
          <cell r="E6722">
            <v>41415</v>
          </cell>
          <cell r="F6722">
            <v>41530</v>
          </cell>
          <cell r="G6722">
            <v>41820</v>
          </cell>
          <cell r="H6722">
            <v>9473.2076014789345</v>
          </cell>
          <cell r="I6722">
            <v>9918.48</v>
          </cell>
        </row>
        <row r="6723">
          <cell r="C6723" t="str">
            <v>Physdam</v>
          </cell>
          <cell r="E6723">
            <v>41399</v>
          </cell>
          <cell r="F6723">
            <v>41533</v>
          </cell>
          <cell r="G6723">
            <v>41548</v>
          </cell>
          <cell r="H6723">
            <v>9621.1921366344995</v>
          </cell>
          <cell r="I6723">
            <v>9621.19</v>
          </cell>
        </row>
        <row r="6724">
          <cell r="C6724" t="str">
            <v>Physdam</v>
          </cell>
          <cell r="E6724">
            <v>41405</v>
          </cell>
          <cell r="F6724">
            <v>41481</v>
          </cell>
          <cell r="G6724">
            <v>41587</v>
          </cell>
          <cell r="H6724">
            <v>10406.684997367</v>
          </cell>
          <cell r="I6724">
            <v>0</v>
          </cell>
        </row>
        <row r="6725">
          <cell r="C6725" t="str">
            <v>Physdam</v>
          </cell>
          <cell r="E6725">
            <v>41420</v>
          </cell>
          <cell r="F6725">
            <v>41579</v>
          </cell>
          <cell r="G6725">
            <v>41606</v>
          </cell>
          <cell r="H6725">
            <v>8965.0779531358494</v>
          </cell>
          <cell r="I6725">
            <v>8965.08</v>
          </cell>
        </row>
        <row r="6726">
          <cell r="C6726" t="str">
            <v>Physdam</v>
          </cell>
          <cell r="E6726">
            <v>41419</v>
          </cell>
          <cell r="F6726">
            <v>41436</v>
          </cell>
          <cell r="G6726">
            <v>41493</v>
          </cell>
          <cell r="H6726">
            <v>9785.8964427666706</v>
          </cell>
          <cell r="I6726">
            <v>9785.9</v>
          </cell>
        </row>
        <row r="6727">
          <cell r="C6727" t="str">
            <v>Physdam</v>
          </cell>
          <cell r="E6727">
            <v>41415</v>
          </cell>
          <cell r="F6727">
            <v>41539</v>
          </cell>
          <cell r="G6727">
            <v>41550</v>
          </cell>
          <cell r="H6727">
            <v>8500.6491462453796</v>
          </cell>
          <cell r="I6727">
            <v>8500.65</v>
          </cell>
        </row>
        <row r="6728">
          <cell r="C6728" t="str">
            <v>Physdam</v>
          </cell>
          <cell r="E6728">
            <v>41397</v>
          </cell>
          <cell r="F6728">
            <v>41405</v>
          </cell>
          <cell r="G6728">
            <v>41525</v>
          </cell>
          <cell r="H6728">
            <v>9427.1807040836902</v>
          </cell>
          <cell r="I6728">
            <v>9427.18</v>
          </cell>
        </row>
        <row r="6729">
          <cell r="C6729" t="str">
            <v>Physdam</v>
          </cell>
          <cell r="E6729">
            <v>41424</v>
          </cell>
          <cell r="F6729">
            <v>41502</v>
          </cell>
          <cell r="G6729">
            <v>41507</v>
          </cell>
          <cell r="H6729">
            <v>10560.993909950001</v>
          </cell>
          <cell r="I6729">
            <v>10560.99</v>
          </cell>
        </row>
        <row r="6730">
          <cell r="C6730" t="str">
            <v>Physdam</v>
          </cell>
          <cell r="E6730">
            <v>41400</v>
          </cell>
          <cell r="F6730">
            <v>41440</v>
          </cell>
          <cell r="G6730">
            <v>41461</v>
          </cell>
          <cell r="H6730">
            <v>12721.5723021251</v>
          </cell>
          <cell r="I6730">
            <v>0</v>
          </cell>
        </row>
        <row r="6731">
          <cell r="C6731" t="str">
            <v>Physdam</v>
          </cell>
          <cell r="E6731">
            <v>41407</v>
          </cell>
          <cell r="F6731">
            <v>41436</v>
          </cell>
          <cell r="G6731">
            <v>41475</v>
          </cell>
          <cell r="H6731">
            <v>10810.0127631217</v>
          </cell>
          <cell r="I6731">
            <v>10810.01</v>
          </cell>
        </row>
        <row r="6732">
          <cell r="C6732" t="str">
            <v>Physdam</v>
          </cell>
          <cell r="E6732">
            <v>41404</v>
          </cell>
          <cell r="F6732">
            <v>41432</v>
          </cell>
          <cell r="G6732">
            <v>41480</v>
          </cell>
          <cell r="H6732">
            <v>8787.4916705875494</v>
          </cell>
          <cell r="I6732">
            <v>8787.49</v>
          </cell>
        </row>
        <row r="6733">
          <cell r="C6733" t="str">
            <v>Physdam</v>
          </cell>
          <cell r="E6733">
            <v>41424</v>
          </cell>
          <cell r="F6733">
            <v>41544</v>
          </cell>
          <cell r="G6733">
            <v>41662</v>
          </cell>
          <cell r="H6733">
            <v>6788.8419771572189</v>
          </cell>
          <cell r="I6733">
            <v>7481.03</v>
          </cell>
        </row>
        <row r="6734">
          <cell r="C6734" t="str">
            <v>Physdam</v>
          </cell>
          <cell r="E6734">
            <v>41396</v>
          </cell>
          <cell r="F6734">
            <v>42060</v>
          </cell>
          <cell r="G6734">
            <v>42231</v>
          </cell>
          <cell r="H6734">
            <v>12145.790411866672</v>
          </cell>
          <cell r="I6734">
            <v>12658.37</v>
          </cell>
        </row>
        <row r="6735">
          <cell r="C6735" t="str">
            <v>Physdam</v>
          </cell>
          <cell r="E6735">
            <v>41405</v>
          </cell>
          <cell r="F6735">
            <v>41644</v>
          </cell>
          <cell r="G6735">
            <v>41733</v>
          </cell>
          <cell r="H6735">
            <v>8076.4442004415914</v>
          </cell>
          <cell r="I6735">
            <v>8931.44</v>
          </cell>
        </row>
        <row r="6736">
          <cell r="C6736" t="str">
            <v>Physdam</v>
          </cell>
          <cell r="E6736">
            <v>41400</v>
          </cell>
          <cell r="F6736">
            <v>41616</v>
          </cell>
          <cell r="G6736">
            <v>41747</v>
          </cell>
          <cell r="H6736">
            <v>7519.2845439100356</v>
          </cell>
          <cell r="I6736">
            <v>7503.53</v>
          </cell>
        </row>
        <row r="6737">
          <cell r="C6737" t="str">
            <v>Physdam</v>
          </cell>
          <cell r="E6737">
            <v>41406</v>
          </cell>
          <cell r="F6737">
            <v>41638</v>
          </cell>
          <cell r="G6737">
            <v>41700</v>
          </cell>
          <cell r="H6737">
            <v>7358.4718958766107</v>
          </cell>
          <cell r="I6737">
            <v>8038.35</v>
          </cell>
        </row>
        <row r="6738">
          <cell r="C6738" t="str">
            <v>Physdam</v>
          </cell>
          <cell r="E6738">
            <v>41404</v>
          </cell>
          <cell r="F6738">
            <v>41479</v>
          </cell>
          <cell r="G6738">
            <v>41527</v>
          </cell>
          <cell r="H6738">
            <v>11912.492930459801</v>
          </cell>
          <cell r="I6738">
            <v>11912.49</v>
          </cell>
        </row>
        <row r="6739">
          <cell r="C6739" t="str">
            <v>Physdam</v>
          </cell>
          <cell r="E6739">
            <v>41408</v>
          </cell>
          <cell r="F6739">
            <v>41522</v>
          </cell>
          <cell r="G6739">
            <v>41552</v>
          </cell>
          <cell r="H6739">
            <v>10850.193777992599</v>
          </cell>
          <cell r="I6739">
            <v>10850.19</v>
          </cell>
        </row>
        <row r="6740">
          <cell r="C6740" t="str">
            <v>Physdam</v>
          </cell>
          <cell r="E6740">
            <v>41411</v>
          </cell>
          <cell r="F6740">
            <v>41462</v>
          </cell>
          <cell r="G6740">
            <v>41591</v>
          </cell>
          <cell r="H6740">
            <v>10436.9328619795</v>
          </cell>
          <cell r="I6740">
            <v>0</v>
          </cell>
        </row>
        <row r="6741">
          <cell r="C6741" t="str">
            <v>Physdam</v>
          </cell>
          <cell r="E6741">
            <v>41411</v>
          </cell>
          <cell r="F6741">
            <v>41415</v>
          </cell>
          <cell r="G6741">
            <v>41513</v>
          </cell>
          <cell r="H6741">
            <v>10681.862849486501</v>
          </cell>
          <cell r="I6741">
            <v>10681.86</v>
          </cell>
        </row>
        <row r="6742">
          <cell r="C6742" t="str">
            <v>Physdam</v>
          </cell>
          <cell r="E6742">
            <v>41413</v>
          </cell>
          <cell r="F6742">
            <v>41422</v>
          </cell>
          <cell r="G6742">
            <v>41593</v>
          </cell>
          <cell r="H6742">
            <v>10584.732162125099</v>
          </cell>
          <cell r="I6742">
            <v>0</v>
          </cell>
        </row>
        <row r="6743">
          <cell r="C6743" t="str">
            <v>Physdam</v>
          </cell>
          <cell r="E6743">
            <v>41423</v>
          </cell>
          <cell r="F6743">
            <v>41474</v>
          </cell>
          <cell r="G6743">
            <v>41485</v>
          </cell>
          <cell r="H6743">
            <v>14286.490667767501</v>
          </cell>
          <cell r="I6743">
            <v>14286.49</v>
          </cell>
        </row>
        <row r="6744">
          <cell r="C6744" t="str">
            <v>Physdam</v>
          </cell>
          <cell r="E6744">
            <v>41396</v>
          </cell>
          <cell r="F6744">
            <v>41660</v>
          </cell>
          <cell r="G6744">
            <v>41778</v>
          </cell>
          <cell r="H6744">
            <v>8995.8668037233783</v>
          </cell>
          <cell r="I6744">
            <v>9457.48</v>
          </cell>
        </row>
        <row r="6745">
          <cell r="C6745" t="str">
            <v>Physdam</v>
          </cell>
          <cell r="E6745">
            <v>41404</v>
          </cell>
          <cell r="F6745">
            <v>41537</v>
          </cell>
          <cell r="G6745">
            <v>41541</v>
          </cell>
          <cell r="H6745">
            <v>9255.4740187156203</v>
          </cell>
          <cell r="I6745">
            <v>9255.4699999999993</v>
          </cell>
        </row>
        <row r="6746">
          <cell r="C6746" t="str">
            <v>Physdam</v>
          </cell>
          <cell r="E6746">
            <v>41421</v>
          </cell>
          <cell r="F6746">
            <v>41580</v>
          </cell>
          <cell r="G6746">
            <v>41641</v>
          </cell>
          <cell r="H6746">
            <v>8370.5864324887407</v>
          </cell>
          <cell r="I6746">
            <v>9044.09</v>
          </cell>
        </row>
        <row r="6747">
          <cell r="C6747" t="str">
            <v>Physdam</v>
          </cell>
          <cell r="E6747">
            <v>41415</v>
          </cell>
          <cell r="F6747">
            <v>41445</v>
          </cell>
          <cell r="G6747">
            <v>41517</v>
          </cell>
          <cell r="H6747">
            <v>11966.2697085256</v>
          </cell>
          <cell r="I6747">
            <v>11966.27</v>
          </cell>
        </row>
        <row r="6748">
          <cell r="C6748" t="str">
            <v>Physdam</v>
          </cell>
          <cell r="E6748">
            <v>41422</v>
          </cell>
          <cell r="F6748">
            <v>41449</v>
          </cell>
          <cell r="G6748">
            <v>41557</v>
          </cell>
          <cell r="H6748">
            <v>11823.8982834696</v>
          </cell>
          <cell r="I6748">
            <v>0</v>
          </cell>
        </row>
        <row r="6749">
          <cell r="C6749" t="str">
            <v>Physdam</v>
          </cell>
          <cell r="E6749">
            <v>41412</v>
          </cell>
          <cell r="F6749">
            <v>41421</v>
          </cell>
          <cell r="G6749">
            <v>41425</v>
          </cell>
          <cell r="H6749">
            <v>12447.249806272001</v>
          </cell>
          <cell r="I6749">
            <v>12447.25</v>
          </cell>
        </row>
        <row r="6750">
          <cell r="C6750" t="str">
            <v>Physdam</v>
          </cell>
          <cell r="E6750">
            <v>41411</v>
          </cell>
          <cell r="F6750">
            <v>41441</v>
          </cell>
          <cell r="G6750">
            <v>41493</v>
          </cell>
          <cell r="H6750">
            <v>8050.0371314200602</v>
          </cell>
          <cell r="I6750">
            <v>8050.04</v>
          </cell>
        </row>
        <row r="6751">
          <cell r="C6751" t="str">
            <v>Physdam</v>
          </cell>
          <cell r="E6751">
            <v>41442</v>
          </cell>
          <cell r="F6751">
            <v>41478</v>
          </cell>
          <cell r="G6751">
            <v>41516</v>
          </cell>
          <cell r="H6751">
            <v>11023.3874255586</v>
          </cell>
          <cell r="I6751">
            <v>11023.39</v>
          </cell>
        </row>
        <row r="6752">
          <cell r="C6752" t="str">
            <v>Physdam</v>
          </cell>
          <cell r="E6752">
            <v>41447</v>
          </cell>
          <cell r="F6752">
            <v>41549</v>
          </cell>
          <cell r="G6752">
            <v>41704</v>
          </cell>
          <cell r="H6752">
            <v>10816.209331023381</v>
          </cell>
          <cell r="I6752">
            <v>11007.61</v>
          </cell>
        </row>
        <row r="6753">
          <cell r="C6753" t="str">
            <v>Physdam</v>
          </cell>
          <cell r="E6753">
            <v>41450</v>
          </cell>
          <cell r="F6753">
            <v>41491</v>
          </cell>
          <cell r="G6753">
            <v>41533</v>
          </cell>
          <cell r="H6753">
            <v>11017.1617219484</v>
          </cell>
          <cell r="I6753">
            <v>11017.16</v>
          </cell>
        </row>
        <row r="6754">
          <cell r="C6754" t="str">
            <v>Physdam</v>
          </cell>
          <cell r="E6754">
            <v>41438</v>
          </cell>
          <cell r="F6754">
            <v>41488</v>
          </cell>
          <cell r="G6754">
            <v>41549</v>
          </cell>
          <cell r="H6754">
            <v>12026.0886755182</v>
          </cell>
          <cell r="I6754">
            <v>12026.09</v>
          </cell>
        </row>
        <row r="6755">
          <cell r="C6755" t="str">
            <v>Physdam</v>
          </cell>
          <cell r="E6755">
            <v>41427</v>
          </cell>
          <cell r="F6755">
            <v>41446</v>
          </cell>
          <cell r="G6755">
            <v>41510</v>
          </cell>
          <cell r="H6755">
            <v>11836.238011519299</v>
          </cell>
          <cell r="I6755">
            <v>0</v>
          </cell>
        </row>
        <row r="6756">
          <cell r="C6756" t="str">
            <v>Physdam</v>
          </cell>
          <cell r="E6756">
            <v>41451</v>
          </cell>
          <cell r="F6756">
            <v>41610</v>
          </cell>
          <cell r="G6756">
            <v>41616</v>
          </cell>
          <cell r="H6756">
            <v>7228.62728720013</v>
          </cell>
          <cell r="I6756">
            <v>7228.63</v>
          </cell>
        </row>
        <row r="6757">
          <cell r="C6757" t="str">
            <v>Physdam</v>
          </cell>
          <cell r="E6757">
            <v>41445</v>
          </cell>
          <cell r="F6757">
            <v>41596</v>
          </cell>
          <cell r="G6757">
            <v>41651</v>
          </cell>
          <cell r="H6757">
            <v>12646.846656607653</v>
          </cell>
          <cell r="I6757">
            <v>12888.07</v>
          </cell>
        </row>
        <row r="6758">
          <cell r="C6758" t="str">
            <v>Physdam</v>
          </cell>
          <cell r="E6758">
            <v>41431</v>
          </cell>
          <cell r="F6758">
            <v>41613</v>
          </cell>
          <cell r="G6758">
            <v>41765</v>
          </cell>
          <cell r="H6758">
            <v>8483.2425317959915</v>
          </cell>
          <cell r="I6758">
            <v>8330.89</v>
          </cell>
        </row>
        <row r="6759">
          <cell r="C6759" t="str">
            <v>Physdam</v>
          </cell>
          <cell r="E6759">
            <v>41428</v>
          </cell>
          <cell r="F6759">
            <v>41684</v>
          </cell>
          <cell r="G6759">
            <v>41685</v>
          </cell>
          <cell r="H6759">
            <v>12067.496446513458</v>
          </cell>
          <cell r="I6759">
            <v>13062.53</v>
          </cell>
        </row>
        <row r="6760">
          <cell r="C6760" t="str">
            <v>Physdam</v>
          </cell>
          <cell r="E6760">
            <v>41444</v>
          </cell>
          <cell r="F6760">
            <v>41583</v>
          </cell>
          <cell r="G6760">
            <v>41601</v>
          </cell>
          <cell r="H6760">
            <v>9347.3625773970307</v>
          </cell>
          <cell r="I6760">
            <v>9347.36</v>
          </cell>
        </row>
        <row r="6761">
          <cell r="C6761" t="str">
            <v>Physdam</v>
          </cell>
          <cell r="E6761">
            <v>41433</v>
          </cell>
          <cell r="F6761">
            <v>41472</v>
          </cell>
          <cell r="G6761">
            <v>41489</v>
          </cell>
          <cell r="H6761">
            <v>11088.5174422132</v>
          </cell>
          <cell r="I6761">
            <v>11088.52</v>
          </cell>
        </row>
        <row r="6762">
          <cell r="C6762" t="str">
            <v>Physdam</v>
          </cell>
          <cell r="E6762">
            <v>41437</v>
          </cell>
          <cell r="F6762">
            <v>41558</v>
          </cell>
          <cell r="G6762">
            <v>41592</v>
          </cell>
          <cell r="H6762">
            <v>14350.0048920109</v>
          </cell>
          <cell r="I6762">
            <v>0</v>
          </cell>
        </row>
        <row r="6763">
          <cell r="C6763" t="str">
            <v>Physdam</v>
          </cell>
          <cell r="E6763">
            <v>41443</v>
          </cell>
          <cell r="F6763">
            <v>41471</v>
          </cell>
          <cell r="G6763">
            <v>41490</v>
          </cell>
          <cell r="H6763">
            <v>6535.0133726001804</v>
          </cell>
          <cell r="I6763">
            <v>6535.01</v>
          </cell>
        </row>
        <row r="6764">
          <cell r="C6764" t="str">
            <v>Physdam</v>
          </cell>
          <cell r="E6764">
            <v>41450</v>
          </cell>
          <cell r="F6764">
            <v>41603</v>
          </cell>
          <cell r="G6764">
            <v>41615</v>
          </cell>
          <cell r="H6764">
            <v>9806.1251884199701</v>
          </cell>
          <cell r="I6764">
            <v>9806.1299999999992</v>
          </cell>
        </row>
        <row r="6765">
          <cell r="C6765" t="str">
            <v>Physdam</v>
          </cell>
          <cell r="E6765">
            <v>41441</v>
          </cell>
          <cell r="F6765">
            <v>41957</v>
          </cell>
          <cell r="G6765">
            <v>41991</v>
          </cell>
          <cell r="H6765">
            <v>6098.0166885387252</v>
          </cell>
          <cell r="I6765">
            <v>6207.75</v>
          </cell>
        </row>
        <row r="6766">
          <cell r="C6766" t="str">
            <v>Physdam</v>
          </cell>
          <cell r="E6766">
            <v>41427</v>
          </cell>
          <cell r="F6766">
            <v>41484</v>
          </cell>
          <cell r="G6766">
            <v>41673</v>
          </cell>
          <cell r="H6766">
            <v>8509.5826270454218</v>
          </cell>
          <cell r="I6766">
            <v>9138.43</v>
          </cell>
        </row>
        <row r="6767">
          <cell r="C6767" t="str">
            <v>Physdam</v>
          </cell>
          <cell r="E6767">
            <v>41448</v>
          </cell>
          <cell r="F6767">
            <v>41553</v>
          </cell>
          <cell r="G6767">
            <v>41575</v>
          </cell>
          <cell r="H6767">
            <v>8957.1737965760694</v>
          </cell>
          <cell r="I6767">
            <v>8957.17</v>
          </cell>
        </row>
        <row r="6768">
          <cell r="C6768" t="str">
            <v>Physdam</v>
          </cell>
          <cell r="E6768">
            <v>41442</v>
          </cell>
          <cell r="F6768">
            <v>41554</v>
          </cell>
          <cell r="G6768">
            <v>41577</v>
          </cell>
          <cell r="H6768">
            <v>10228.8419540706</v>
          </cell>
          <cell r="I6768">
            <v>10228.84</v>
          </cell>
        </row>
        <row r="6769">
          <cell r="C6769" t="str">
            <v>Physdam</v>
          </cell>
          <cell r="E6769">
            <v>41453</v>
          </cell>
          <cell r="F6769">
            <v>41504</v>
          </cell>
          <cell r="G6769">
            <v>41521</v>
          </cell>
          <cell r="H6769">
            <v>8420.3320361013702</v>
          </cell>
          <cell r="I6769">
            <v>8420.33</v>
          </cell>
        </row>
        <row r="6770">
          <cell r="C6770" t="str">
            <v>Physdam</v>
          </cell>
          <cell r="E6770">
            <v>41442</v>
          </cell>
          <cell r="F6770">
            <v>42286</v>
          </cell>
          <cell r="G6770">
            <v>42406</v>
          </cell>
          <cell r="H6770">
            <v>9170.3991526297868</v>
          </cell>
          <cell r="I6770">
            <v>10690.45</v>
          </cell>
        </row>
        <row r="6771">
          <cell r="C6771" t="str">
            <v>Physdam</v>
          </cell>
          <cell r="E6771">
            <v>41443</v>
          </cell>
          <cell r="F6771">
            <v>41697</v>
          </cell>
          <cell r="G6771">
            <v>41712</v>
          </cell>
          <cell r="H6771">
            <v>9744.2092243108764</v>
          </cell>
          <cell r="I6771">
            <v>9816.17</v>
          </cell>
        </row>
        <row r="6772">
          <cell r="C6772" t="str">
            <v>Physdam</v>
          </cell>
          <cell r="E6772">
            <v>41451</v>
          </cell>
          <cell r="F6772">
            <v>41457</v>
          </cell>
          <cell r="G6772">
            <v>41550</v>
          </cell>
          <cell r="H6772">
            <v>11257.5745791225</v>
          </cell>
          <cell r="I6772">
            <v>11257.57</v>
          </cell>
        </row>
        <row r="6773">
          <cell r="C6773" t="str">
            <v>Physdam</v>
          </cell>
          <cell r="E6773">
            <v>41433</v>
          </cell>
          <cell r="F6773">
            <v>41508</v>
          </cell>
          <cell r="G6773">
            <v>41806</v>
          </cell>
          <cell r="H6773">
            <v>9214.3155887247522</v>
          </cell>
          <cell r="I6773">
            <v>9273.43</v>
          </cell>
        </row>
        <row r="6774">
          <cell r="C6774" t="str">
            <v>Physdam</v>
          </cell>
          <cell r="E6774">
            <v>41445</v>
          </cell>
          <cell r="F6774">
            <v>42170</v>
          </cell>
          <cell r="G6774">
            <v>42211</v>
          </cell>
          <cell r="H6774">
            <v>5978.9384100057341</v>
          </cell>
          <cell r="I6774">
            <v>6586.81</v>
          </cell>
        </row>
        <row r="6775">
          <cell r="C6775" t="str">
            <v>Physdam</v>
          </cell>
          <cell r="E6775">
            <v>41434</v>
          </cell>
          <cell r="F6775">
            <v>41623</v>
          </cell>
          <cell r="G6775">
            <v>41631</v>
          </cell>
          <cell r="H6775">
            <v>8818.6546920162691</v>
          </cell>
          <cell r="I6775">
            <v>8818.65</v>
          </cell>
        </row>
        <row r="6776">
          <cell r="C6776" t="str">
            <v>Physdam</v>
          </cell>
          <cell r="E6776">
            <v>41437</v>
          </cell>
          <cell r="F6776">
            <v>41515</v>
          </cell>
          <cell r="G6776">
            <v>41545</v>
          </cell>
          <cell r="H6776">
            <v>8047.1187725558002</v>
          </cell>
          <cell r="I6776">
            <v>8047.12</v>
          </cell>
        </row>
        <row r="6777">
          <cell r="C6777" t="str">
            <v>Physdam</v>
          </cell>
          <cell r="E6777">
            <v>41440</v>
          </cell>
          <cell r="F6777">
            <v>41482</v>
          </cell>
          <cell r="G6777">
            <v>41499</v>
          </cell>
          <cell r="H6777">
            <v>11406.7109225352</v>
          </cell>
          <cell r="I6777">
            <v>11406.71</v>
          </cell>
        </row>
        <row r="6778">
          <cell r="C6778" t="str">
            <v>Physdam</v>
          </cell>
          <cell r="E6778">
            <v>41441</v>
          </cell>
          <cell r="F6778">
            <v>41450</v>
          </cell>
          <cell r="G6778">
            <v>41465</v>
          </cell>
          <cell r="H6778">
            <v>9919.7873198109901</v>
          </cell>
          <cell r="I6778">
            <v>0</v>
          </cell>
        </row>
        <row r="6779">
          <cell r="C6779" t="str">
            <v>Physdam</v>
          </cell>
          <cell r="E6779">
            <v>41455</v>
          </cell>
          <cell r="F6779">
            <v>41466</v>
          </cell>
          <cell r="G6779">
            <v>41485</v>
          </cell>
          <cell r="H6779">
            <v>11358.134407056299</v>
          </cell>
          <cell r="I6779">
            <v>11358.13</v>
          </cell>
        </row>
        <row r="6780">
          <cell r="C6780" t="str">
            <v>Physdam</v>
          </cell>
          <cell r="E6780">
            <v>41439</v>
          </cell>
          <cell r="F6780">
            <v>42003</v>
          </cell>
          <cell r="G6780">
            <v>42022</v>
          </cell>
          <cell r="H6780">
            <v>9009.270970765323</v>
          </cell>
          <cell r="I6780">
            <v>9422.01</v>
          </cell>
        </row>
        <row r="6781">
          <cell r="C6781" t="str">
            <v>Physdam</v>
          </cell>
          <cell r="E6781">
            <v>41452</v>
          </cell>
          <cell r="F6781">
            <v>41638</v>
          </cell>
          <cell r="G6781">
            <v>41646</v>
          </cell>
          <cell r="H6781">
            <v>12200.782247892619</v>
          </cell>
          <cell r="I6781">
            <v>13074.19</v>
          </cell>
        </row>
        <row r="6782">
          <cell r="C6782" t="str">
            <v>Physdam</v>
          </cell>
          <cell r="E6782">
            <v>41448</v>
          </cell>
          <cell r="F6782">
            <v>41571</v>
          </cell>
          <cell r="G6782">
            <v>41584</v>
          </cell>
          <cell r="H6782">
            <v>11245.6578083199</v>
          </cell>
          <cell r="I6782">
            <v>11245.66</v>
          </cell>
        </row>
        <row r="6783">
          <cell r="C6783" t="str">
            <v>Physdam</v>
          </cell>
          <cell r="E6783">
            <v>41439</v>
          </cell>
          <cell r="F6783">
            <v>41463</v>
          </cell>
          <cell r="G6783">
            <v>41528</v>
          </cell>
          <cell r="H6783">
            <v>11469.241459655599</v>
          </cell>
          <cell r="I6783">
            <v>11469.24</v>
          </cell>
        </row>
        <row r="6784">
          <cell r="C6784" t="str">
            <v>Physdam</v>
          </cell>
          <cell r="E6784">
            <v>41440</v>
          </cell>
          <cell r="F6784">
            <v>41496</v>
          </cell>
          <cell r="G6784">
            <v>41532</v>
          </cell>
          <cell r="H6784">
            <v>7517.4584319401501</v>
          </cell>
          <cell r="I6784">
            <v>7517.46</v>
          </cell>
        </row>
        <row r="6785">
          <cell r="C6785" t="str">
            <v>Physdam</v>
          </cell>
          <cell r="E6785">
            <v>41452</v>
          </cell>
          <cell r="F6785">
            <v>41480</v>
          </cell>
          <cell r="G6785">
            <v>41499</v>
          </cell>
          <cell r="H6785">
            <v>8130.5206177135497</v>
          </cell>
          <cell r="I6785">
            <v>8130.52</v>
          </cell>
        </row>
        <row r="6786">
          <cell r="C6786" t="str">
            <v>Physdam</v>
          </cell>
          <cell r="E6786">
            <v>41434</v>
          </cell>
          <cell r="F6786">
            <v>41563</v>
          </cell>
          <cell r="G6786">
            <v>41573</v>
          </cell>
          <cell r="H6786">
            <v>9206.51596742314</v>
          </cell>
          <cell r="I6786">
            <v>9206.52</v>
          </cell>
        </row>
        <row r="6787">
          <cell r="C6787" t="str">
            <v>Physdam</v>
          </cell>
          <cell r="E6787">
            <v>41441</v>
          </cell>
          <cell r="F6787">
            <v>41581</v>
          </cell>
          <cell r="G6787">
            <v>41752</v>
          </cell>
          <cell r="H6787">
            <v>9011.9770632678974</v>
          </cell>
          <cell r="I6787">
            <v>9597.57</v>
          </cell>
        </row>
        <row r="6788">
          <cell r="C6788" t="str">
            <v>Physdam</v>
          </cell>
          <cell r="E6788">
            <v>41435</v>
          </cell>
          <cell r="F6788">
            <v>41660</v>
          </cell>
          <cell r="G6788">
            <v>41983</v>
          </cell>
          <cell r="H6788">
            <v>8652.2530908382014</v>
          </cell>
          <cell r="I6788">
            <v>9047.99</v>
          </cell>
        </row>
        <row r="6789">
          <cell r="C6789" t="str">
            <v>Physdam</v>
          </cell>
          <cell r="E6789">
            <v>41436</v>
          </cell>
          <cell r="F6789">
            <v>41476</v>
          </cell>
          <cell r="G6789">
            <v>41907</v>
          </cell>
          <cell r="H6789">
            <v>9411.9386333417115</v>
          </cell>
          <cell r="I6789">
            <v>10605.58</v>
          </cell>
        </row>
        <row r="6790">
          <cell r="C6790" t="str">
            <v>Physdam</v>
          </cell>
          <cell r="E6790">
            <v>41430</v>
          </cell>
          <cell r="F6790">
            <v>41626</v>
          </cell>
          <cell r="G6790">
            <v>41857</v>
          </cell>
          <cell r="H6790">
            <v>5393.6388232392837</v>
          </cell>
          <cell r="I6790">
            <v>6398.59</v>
          </cell>
        </row>
        <row r="6791">
          <cell r="C6791" t="str">
            <v>Physdam</v>
          </cell>
          <cell r="E6791">
            <v>41438</v>
          </cell>
          <cell r="F6791">
            <v>41525</v>
          </cell>
          <cell r="G6791">
            <v>41582</v>
          </cell>
          <cell r="H6791">
            <v>9418.1252372876497</v>
          </cell>
          <cell r="I6791">
            <v>9418.1299999999992</v>
          </cell>
        </row>
        <row r="6792">
          <cell r="C6792" t="str">
            <v>Physdam</v>
          </cell>
          <cell r="E6792">
            <v>41440</v>
          </cell>
          <cell r="F6792">
            <v>41518</v>
          </cell>
          <cell r="G6792">
            <v>41556</v>
          </cell>
          <cell r="H6792">
            <v>10776.692574869299</v>
          </cell>
          <cell r="I6792">
            <v>10776.69</v>
          </cell>
        </row>
        <row r="6793">
          <cell r="C6793" t="str">
            <v>Physdam</v>
          </cell>
          <cell r="E6793">
            <v>41440</v>
          </cell>
          <cell r="F6793">
            <v>41487</v>
          </cell>
          <cell r="G6793">
            <v>41500</v>
          </cell>
          <cell r="H6793">
            <v>11141.3724657249</v>
          </cell>
          <cell r="I6793">
            <v>11141.37</v>
          </cell>
        </row>
        <row r="6794">
          <cell r="C6794" t="str">
            <v>Physdam</v>
          </cell>
          <cell r="E6794">
            <v>41445</v>
          </cell>
          <cell r="F6794">
            <v>41687</v>
          </cell>
          <cell r="G6794">
            <v>41727</v>
          </cell>
          <cell r="H6794">
            <v>10229.548031240543</v>
          </cell>
          <cell r="I6794">
            <v>0</v>
          </cell>
        </row>
        <row r="6795">
          <cell r="C6795" t="str">
            <v>Physdam</v>
          </cell>
          <cell r="E6795">
            <v>41464</v>
          </cell>
          <cell r="F6795">
            <v>41629</v>
          </cell>
          <cell r="G6795">
            <v>41646</v>
          </cell>
          <cell r="H6795">
            <v>9648.579918429552</v>
          </cell>
          <cell r="I6795">
            <v>11014.52</v>
          </cell>
        </row>
        <row r="6796">
          <cell r="C6796" t="str">
            <v>Physdam</v>
          </cell>
          <cell r="E6796">
            <v>41459</v>
          </cell>
          <cell r="F6796">
            <v>41503</v>
          </cell>
          <cell r="G6796">
            <v>41585</v>
          </cell>
          <cell r="H6796">
            <v>9976.5322207491899</v>
          </cell>
          <cell r="I6796">
            <v>9976.5300000000007</v>
          </cell>
        </row>
        <row r="6797">
          <cell r="C6797" t="str">
            <v>Physdam</v>
          </cell>
          <cell r="E6797">
            <v>41486</v>
          </cell>
          <cell r="F6797">
            <v>41549</v>
          </cell>
          <cell r="G6797">
            <v>41553</v>
          </cell>
          <cell r="H6797">
            <v>9659.5623762116702</v>
          </cell>
          <cell r="I6797">
            <v>9659.56</v>
          </cell>
        </row>
        <row r="6798">
          <cell r="C6798" t="str">
            <v>Physdam</v>
          </cell>
          <cell r="E6798">
            <v>41457</v>
          </cell>
          <cell r="F6798">
            <v>41524</v>
          </cell>
          <cell r="G6798">
            <v>41555</v>
          </cell>
          <cell r="H6798">
            <v>12112.5719703043</v>
          </cell>
          <cell r="I6798">
            <v>12112.57</v>
          </cell>
        </row>
        <row r="6799">
          <cell r="C6799" t="str">
            <v>Physdam</v>
          </cell>
          <cell r="E6799">
            <v>41466</v>
          </cell>
          <cell r="F6799">
            <v>41630</v>
          </cell>
          <cell r="G6799">
            <v>41660</v>
          </cell>
          <cell r="H6799">
            <v>6548.350030777282</v>
          </cell>
          <cell r="I6799">
            <v>6846.28</v>
          </cell>
        </row>
        <row r="6800">
          <cell r="C6800" t="str">
            <v>Physdam</v>
          </cell>
          <cell r="E6800">
            <v>41468</v>
          </cell>
          <cell r="F6800">
            <v>41567</v>
          </cell>
          <cell r="G6800">
            <v>41588</v>
          </cell>
          <cell r="H6800">
            <v>9795.9254217486505</v>
          </cell>
          <cell r="I6800">
            <v>9795.93</v>
          </cell>
        </row>
        <row r="6801">
          <cell r="C6801" t="str">
            <v>Physdam</v>
          </cell>
          <cell r="E6801">
            <v>41476</v>
          </cell>
          <cell r="F6801">
            <v>41653</v>
          </cell>
          <cell r="G6801">
            <v>41846</v>
          </cell>
          <cell r="H6801">
            <v>10480.946648739402</v>
          </cell>
          <cell r="I6801">
            <v>11931.09</v>
          </cell>
        </row>
        <row r="6802">
          <cell r="C6802" t="str">
            <v>Physdam</v>
          </cell>
          <cell r="E6802">
            <v>41468</v>
          </cell>
          <cell r="F6802">
            <v>41477</v>
          </cell>
          <cell r="G6802">
            <v>41612</v>
          </cell>
          <cell r="H6802">
            <v>9815.4302888060301</v>
          </cell>
          <cell r="I6802">
            <v>9815.43</v>
          </cell>
        </row>
        <row r="6803">
          <cell r="C6803" t="str">
            <v>Physdam</v>
          </cell>
          <cell r="E6803">
            <v>41483</v>
          </cell>
          <cell r="F6803">
            <v>41521</v>
          </cell>
          <cell r="G6803">
            <v>41525</v>
          </cell>
          <cell r="H6803">
            <v>6418.5211724122601</v>
          </cell>
          <cell r="I6803">
            <v>6418.52</v>
          </cell>
        </row>
        <row r="6804">
          <cell r="C6804" t="str">
            <v>Physdam</v>
          </cell>
          <cell r="E6804">
            <v>41475</v>
          </cell>
          <cell r="F6804">
            <v>41529</v>
          </cell>
          <cell r="G6804">
            <v>41561</v>
          </cell>
          <cell r="H6804">
            <v>9474.9165897369203</v>
          </cell>
          <cell r="I6804">
            <v>9474.92</v>
          </cell>
        </row>
        <row r="6805">
          <cell r="C6805" t="str">
            <v>Physdam</v>
          </cell>
          <cell r="E6805">
            <v>41462</v>
          </cell>
          <cell r="F6805">
            <v>41554</v>
          </cell>
          <cell r="G6805">
            <v>41590</v>
          </cell>
          <cell r="H6805">
            <v>10420.6478701535</v>
          </cell>
          <cell r="I6805">
            <v>0</v>
          </cell>
        </row>
        <row r="6806">
          <cell r="C6806" t="str">
            <v>Physdam</v>
          </cell>
          <cell r="E6806">
            <v>41463</v>
          </cell>
          <cell r="F6806">
            <v>41585</v>
          </cell>
          <cell r="G6806">
            <v>41910</v>
          </cell>
          <cell r="H6806">
            <v>5898.2143509374409</v>
          </cell>
          <cell r="I6806">
            <v>6177.17</v>
          </cell>
        </row>
        <row r="6807">
          <cell r="C6807" t="str">
            <v>Physdam</v>
          </cell>
          <cell r="E6807">
            <v>41467</v>
          </cell>
          <cell r="F6807">
            <v>41563</v>
          </cell>
          <cell r="G6807">
            <v>41628</v>
          </cell>
          <cell r="H6807">
            <v>10414.280879005501</v>
          </cell>
          <cell r="I6807">
            <v>10414.280000000001</v>
          </cell>
        </row>
        <row r="6808">
          <cell r="C6808" t="str">
            <v>Physdam</v>
          </cell>
          <cell r="E6808">
            <v>41466</v>
          </cell>
          <cell r="F6808">
            <v>41806</v>
          </cell>
          <cell r="G6808">
            <v>41891</v>
          </cell>
          <cell r="H6808">
            <v>10913.977992946922</v>
          </cell>
          <cell r="I6808">
            <v>0</v>
          </cell>
        </row>
        <row r="6809">
          <cell r="C6809" t="str">
            <v>Physdam</v>
          </cell>
          <cell r="E6809">
            <v>41457</v>
          </cell>
          <cell r="F6809">
            <v>41510</v>
          </cell>
          <cell r="G6809">
            <v>41523</v>
          </cell>
          <cell r="H6809">
            <v>13009.2499949347</v>
          </cell>
          <cell r="I6809">
            <v>13009.25</v>
          </cell>
        </row>
        <row r="6810">
          <cell r="C6810" t="str">
            <v>Physdam</v>
          </cell>
          <cell r="E6810">
            <v>41472</v>
          </cell>
          <cell r="F6810">
            <v>41474</v>
          </cell>
          <cell r="G6810">
            <v>41482</v>
          </cell>
          <cell r="H6810">
            <v>9370.2474143276195</v>
          </cell>
          <cell r="I6810">
            <v>9370.25</v>
          </cell>
        </row>
        <row r="6811">
          <cell r="C6811" t="str">
            <v>Physdam</v>
          </cell>
          <cell r="E6811">
            <v>41468</v>
          </cell>
          <cell r="F6811">
            <v>41666</v>
          </cell>
          <cell r="G6811">
            <v>41710</v>
          </cell>
          <cell r="H6811">
            <v>11704.202755478202</v>
          </cell>
          <cell r="I6811">
            <v>12455.18</v>
          </cell>
        </row>
        <row r="6812">
          <cell r="C6812" t="str">
            <v>Physdam</v>
          </cell>
          <cell r="E6812">
            <v>41457</v>
          </cell>
          <cell r="F6812">
            <v>41635</v>
          </cell>
          <cell r="G6812">
            <v>41649</v>
          </cell>
          <cell r="H6812">
            <v>8641.5878174384216</v>
          </cell>
          <cell r="I6812">
            <v>10568.88</v>
          </cell>
        </row>
        <row r="6813">
          <cell r="C6813" t="str">
            <v>Physdam</v>
          </cell>
          <cell r="E6813">
            <v>41483</v>
          </cell>
          <cell r="F6813">
            <v>41769</v>
          </cell>
          <cell r="G6813">
            <v>41865</v>
          </cell>
          <cell r="H6813">
            <v>10671.462083178212</v>
          </cell>
          <cell r="I6813">
            <v>11857.55</v>
          </cell>
        </row>
        <row r="6814">
          <cell r="C6814" t="str">
            <v>Physdam</v>
          </cell>
          <cell r="E6814">
            <v>41473</v>
          </cell>
          <cell r="F6814">
            <v>41485</v>
          </cell>
          <cell r="G6814">
            <v>41510</v>
          </cell>
          <cell r="H6814">
            <v>7907.1160141246</v>
          </cell>
          <cell r="I6814">
            <v>0</v>
          </cell>
        </row>
        <row r="6815">
          <cell r="C6815" t="str">
            <v>Physdam</v>
          </cell>
          <cell r="E6815">
            <v>41480</v>
          </cell>
          <cell r="F6815">
            <v>41832</v>
          </cell>
          <cell r="G6815">
            <v>41918</v>
          </cell>
          <cell r="H6815">
            <v>10638.039703835613</v>
          </cell>
          <cell r="I6815">
            <v>12455.27</v>
          </cell>
        </row>
        <row r="6816">
          <cell r="C6816" t="str">
            <v>Physdam</v>
          </cell>
          <cell r="E6816">
            <v>41463</v>
          </cell>
          <cell r="F6816">
            <v>41714</v>
          </cell>
          <cell r="G6816">
            <v>41731</v>
          </cell>
          <cell r="H6816">
            <v>9155.2318748919188</v>
          </cell>
          <cell r="I6816">
            <v>9395.74</v>
          </cell>
        </row>
        <row r="6817">
          <cell r="C6817" t="str">
            <v>Physdam</v>
          </cell>
          <cell r="E6817">
            <v>41486</v>
          </cell>
          <cell r="F6817">
            <v>41556</v>
          </cell>
          <cell r="G6817">
            <v>41628</v>
          </cell>
          <cell r="H6817">
            <v>8663.1036856062001</v>
          </cell>
          <cell r="I6817">
            <v>8663.1</v>
          </cell>
        </row>
        <row r="6818">
          <cell r="C6818" t="str">
            <v>Physdam</v>
          </cell>
          <cell r="E6818">
            <v>41481</v>
          </cell>
          <cell r="F6818">
            <v>41671</v>
          </cell>
          <cell r="G6818">
            <v>41681</v>
          </cell>
          <cell r="H6818">
            <v>11848.822978689328</v>
          </cell>
          <cell r="I6818">
            <v>11694.97</v>
          </cell>
        </row>
        <row r="6819">
          <cell r="C6819" t="str">
            <v>Physdam</v>
          </cell>
          <cell r="E6819">
            <v>41485</v>
          </cell>
          <cell r="F6819">
            <v>41632</v>
          </cell>
          <cell r="G6819">
            <v>41647</v>
          </cell>
          <cell r="H6819">
            <v>8614.8869996274407</v>
          </cell>
          <cell r="I6819">
            <v>9227.4</v>
          </cell>
        </row>
        <row r="6820">
          <cell r="C6820" t="str">
            <v>Physdam</v>
          </cell>
          <cell r="E6820">
            <v>41482</v>
          </cell>
          <cell r="F6820">
            <v>41592</v>
          </cell>
          <cell r="G6820">
            <v>41617</v>
          </cell>
          <cell r="H6820">
            <v>8183.3072105152996</v>
          </cell>
          <cell r="I6820">
            <v>8183.31</v>
          </cell>
        </row>
        <row r="6821">
          <cell r="C6821" t="str">
            <v>Physdam</v>
          </cell>
          <cell r="E6821">
            <v>41471</v>
          </cell>
          <cell r="F6821">
            <v>41520</v>
          </cell>
          <cell r="G6821">
            <v>41775</v>
          </cell>
          <cell r="H6821">
            <v>7878.5596965719051</v>
          </cell>
          <cell r="I6821">
            <v>8151.42</v>
          </cell>
        </row>
        <row r="6822">
          <cell r="C6822" t="str">
            <v>Physdam</v>
          </cell>
          <cell r="E6822">
            <v>41460</v>
          </cell>
          <cell r="F6822">
            <v>41708</v>
          </cell>
          <cell r="G6822">
            <v>41734</v>
          </cell>
          <cell r="H6822">
            <v>8635.0531568041351</v>
          </cell>
          <cell r="I6822">
            <v>8656.83</v>
          </cell>
        </row>
        <row r="6823">
          <cell r="C6823" t="str">
            <v>Physdam</v>
          </cell>
          <cell r="E6823">
            <v>41470</v>
          </cell>
          <cell r="F6823">
            <v>41519</v>
          </cell>
          <cell r="G6823">
            <v>41575</v>
          </cell>
          <cell r="H6823">
            <v>9432.7681586621602</v>
          </cell>
          <cell r="I6823">
            <v>9432.77</v>
          </cell>
        </row>
        <row r="6824">
          <cell r="C6824" t="str">
            <v>Physdam</v>
          </cell>
          <cell r="E6824">
            <v>41478</v>
          </cell>
          <cell r="F6824">
            <v>41539</v>
          </cell>
          <cell r="G6824">
            <v>41596</v>
          </cell>
          <cell r="H6824">
            <v>10745.776638715701</v>
          </cell>
          <cell r="I6824">
            <v>10745.78</v>
          </cell>
        </row>
        <row r="6825">
          <cell r="C6825" t="str">
            <v>Physdam</v>
          </cell>
          <cell r="E6825">
            <v>41484</v>
          </cell>
          <cell r="F6825">
            <v>41663</v>
          </cell>
          <cell r="G6825">
            <v>41697</v>
          </cell>
          <cell r="H6825">
            <v>11011.540052786784</v>
          </cell>
          <cell r="I6825">
            <v>12103.63</v>
          </cell>
        </row>
        <row r="6826">
          <cell r="C6826" t="str">
            <v>Physdam</v>
          </cell>
          <cell r="E6826">
            <v>41466</v>
          </cell>
          <cell r="F6826">
            <v>41508</v>
          </cell>
          <cell r="G6826">
            <v>41596</v>
          </cell>
          <cell r="H6826">
            <v>7334.9971381638597</v>
          </cell>
          <cell r="I6826">
            <v>7335</v>
          </cell>
        </row>
        <row r="6827">
          <cell r="C6827" t="str">
            <v>Physdam</v>
          </cell>
          <cell r="E6827">
            <v>41464</v>
          </cell>
          <cell r="F6827">
            <v>41495</v>
          </cell>
          <cell r="G6827">
            <v>41610</v>
          </cell>
          <cell r="H6827">
            <v>9452.6276619309592</v>
          </cell>
          <cell r="I6827">
            <v>9452.6299999999992</v>
          </cell>
        </row>
        <row r="6828">
          <cell r="C6828" t="str">
            <v>Physdam</v>
          </cell>
          <cell r="E6828">
            <v>41470</v>
          </cell>
          <cell r="F6828">
            <v>41590</v>
          </cell>
          <cell r="G6828">
            <v>41642</v>
          </cell>
          <cell r="H6828">
            <v>6853.6180326671474</v>
          </cell>
          <cell r="I6828">
            <v>6760.41</v>
          </cell>
        </row>
        <row r="6829">
          <cell r="C6829" t="str">
            <v>Physdam</v>
          </cell>
          <cell r="E6829">
            <v>41465</v>
          </cell>
          <cell r="F6829">
            <v>41556</v>
          </cell>
          <cell r="G6829">
            <v>41632</v>
          </cell>
          <cell r="H6829">
            <v>11865.3849228116</v>
          </cell>
          <cell r="I6829">
            <v>11865.38</v>
          </cell>
        </row>
        <row r="6830">
          <cell r="C6830" t="str">
            <v>Physdam</v>
          </cell>
          <cell r="E6830">
            <v>41481</v>
          </cell>
          <cell r="F6830">
            <v>41635</v>
          </cell>
          <cell r="G6830">
            <v>41686</v>
          </cell>
          <cell r="H6830">
            <v>13123.532261840803</v>
          </cell>
          <cell r="I6830">
            <v>0</v>
          </cell>
        </row>
        <row r="6831">
          <cell r="C6831" t="str">
            <v>Physdam</v>
          </cell>
          <cell r="E6831">
            <v>41469</v>
          </cell>
          <cell r="F6831">
            <v>41684</v>
          </cell>
          <cell r="G6831">
            <v>41723</v>
          </cell>
          <cell r="H6831">
            <v>10302.288201694733</v>
          </cell>
          <cell r="I6831">
            <v>11135.6</v>
          </cell>
        </row>
        <row r="6832">
          <cell r="C6832" t="str">
            <v>Physdam</v>
          </cell>
          <cell r="E6832">
            <v>41485</v>
          </cell>
          <cell r="F6832">
            <v>41524</v>
          </cell>
          <cell r="G6832">
            <v>41547</v>
          </cell>
          <cell r="H6832">
            <v>13929.520656991999</v>
          </cell>
          <cell r="I6832">
            <v>13929.52</v>
          </cell>
        </row>
        <row r="6833">
          <cell r="C6833" t="str">
            <v>Physdam</v>
          </cell>
          <cell r="E6833">
            <v>41473</v>
          </cell>
          <cell r="F6833">
            <v>41546</v>
          </cell>
          <cell r="G6833">
            <v>41618</v>
          </cell>
          <cell r="H6833">
            <v>11734.2937986091</v>
          </cell>
          <cell r="I6833">
            <v>11734.29</v>
          </cell>
        </row>
        <row r="6834">
          <cell r="C6834" t="str">
            <v>Physdam</v>
          </cell>
          <cell r="E6834">
            <v>41463</v>
          </cell>
          <cell r="F6834">
            <v>41531</v>
          </cell>
          <cell r="G6834">
            <v>41594</v>
          </cell>
          <cell r="H6834">
            <v>10369.6625479832</v>
          </cell>
          <cell r="I6834">
            <v>10369.66</v>
          </cell>
        </row>
        <row r="6835">
          <cell r="C6835" t="str">
            <v>Physdam</v>
          </cell>
          <cell r="E6835">
            <v>41507</v>
          </cell>
          <cell r="F6835">
            <v>41538</v>
          </cell>
          <cell r="G6835">
            <v>41672</v>
          </cell>
          <cell r="H6835">
            <v>11504.50557265062</v>
          </cell>
          <cell r="I6835">
            <v>13785.76</v>
          </cell>
        </row>
        <row r="6836">
          <cell r="C6836" t="str">
            <v>Physdam</v>
          </cell>
          <cell r="E6836">
            <v>41510</v>
          </cell>
          <cell r="F6836">
            <v>41661</v>
          </cell>
          <cell r="G6836">
            <v>41701</v>
          </cell>
          <cell r="H6836">
            <v>10810.696025978124</v>
          </cell>
          <cell r="I6836">
            <v>11605.86</v>
          </cell>
        </row>
        <row r="6837">
          <cell r="C6837" t="str">
            <v>Physdam</v>
          </cell>
          <cell r="E6837">
            <v>41511</v>
          </cell>
          <cell r="F6837">
            <v>41541</v>
          </cell>
          <cell r="G6837">
            <v>41703</v>
          </cell>
          <cell r="H6837">
            <v>13509.187287769151</v>
          </cell>
          <cell r="I6837">
            <v>14736.22</v>
          </cell>
        </row>
        <row r="6838">
          <cell r="C6838" t="str">
            <v>Physdam</v>
          </cell>
          <cell r="E6838">
            <v>41503</v>
          </cell>
          <cell r="F6838">
            <v>41722</v>
          </cell>
          <cell r="G6838">
            <v>41770</v>
          </cell>
          <cell r="H6838">
            <v>11713.15287645561</v>
          </cell>
          <cell r="I6838">
            <v>12289</v>
          </cell>
        </row>
        <row r="6839">
          <cell r="C6839" t="str">
            <v>Physdam</v>
          </cell>
          <cell r="E6839">
            <v>41507</v>
          </cell>
          <cell r="F6839">
            <v>41640</v>
          </cell>
          <cell r="G6839">
            <v>41766</v>
          </cell>
          <cell r="H6839">
            <v>11568.576444405917</v>
          </cell>
          <cell r="I6839">
            <v>11623.07</v>
          </cell>
        </row>
        <row r="6840">
          <cell r="C6840" t="str">
            <v>Physdam</v>
          </cell>
          <cell r="E6840">
            <v>41492</v>
          </cell>
          <cell r="F6840">
            <v>41563</v>
          </cell>
          <cell r="G6840">
            <v>41598</v>
          </cell>
          <cell r="H6840">
            <v>10845.365999404699</v>
          </cell>
          <cell r="I6840">
            <v>10845.37</v>
          </cell>
        </row>
        <row r="6841">
          <cell r="C6841" t="str">
            <v>Physdam</v>
          </cell>
          <cell r="E6841">
            <v>41491</v>
          </cell>
          <cell r="F6841">
            <v>41614</v>
          </cell>
          <cell r="G6841">
            <v>41722</v>
          </cell>
          <cell r="H6841">
            <v>11410.995065523139</v>
          </cell>
          <cell r="I6841">
            <v>11582.26</v>
          </cell>
        </row>
        <row r="6842">
          <cell r="C6842" t="str">
            <v>Physdam</v>
          </cell>
          <cell r="E6842">
            <v>41497</v>
          </cell>
          <cell r="F6842">
            <v>41626</v>
          </cell>
          <cell r="G6842">
            <v>41731</v>
          </cell>
          <cell r="H6842">
            <v>7524.3892044760632</v>
          </cell>
          <cell r="I6842">
            <v>7787.01</v>
          </cell>
        </row>
        <row r="6843">
          <cell r="C6843" t="str">
            <v>Physdam</v>
          </cell>
          <cell r="E6843">
            <v>41493</v>
          </cell>
          <cell r="F6843">
            <v>41653</v>
          </cell>
          <cell r="G6843">
            <v>41697</v>
          </cell>
          <cell r="H6843">
            <v>7535.0453323199754</v>
          </cell>
          <cell r="I6843">
            <v>8964.9500000000007</v>
          </cell>
        </row>
        <row r="6844">
          <cell r="C6844" t="str">
            <v>Physdam</v>
          </cell>
          <cell r="E6844">
            <v>41493</v>
          </cell>
          <cell r="F6844">
            <v>41523</v>
          </cell>
          <cell r="G6844">
            <v>41727</v>
          </cell>
          <cell r="H6844">
            <v>9869.6898405529009</v>
          </cell>
          <cell r="I6844">
            <v>10163.89</v>
          </cell>
        </row>
        <row r="6845">
          <cell r="C6845" t="str">
            <v>Physdam</v>
          </cell>
          <cell r="E6845">
            <v>41517</v>
          </cell>
          <cell r="F6845">
            <v>41756</v>
          </cell>
          <cell r="G6845">
            <v>41831</v>
          </cell>
          <cell r="H6845">
            <v>10820.635651978775</v>
          </cell>
          <cell r="I6845">
            <v>11888.72</v>
          </cell>
        </row>
        <row r="6846">
          <cell r="C6846" t="str">
            <v>Physdam</v>
          </cell>
          <cell r="E6846">
            <v>41504</v>
          </cell>
          <cell r="F6846">
            <v>41612</v>
          </cell>
          <cell r="G6846">
            <v>41670</v>
          </cell>
          <cell r="H6846">
            <v>8292.1170702518866</v>
          </cell>
          <cell r="I6846">
            <v>8544.24</v>
          </cell>
        </row>
        <row r="6847">
          <cell r="C6847" t="str">
            <v>Physdam</v>
          </cell>
          <cell r="E6847">
            <v>41488</v>
          </cell>
          <cell r="F6847">
            <v>41620</v>
          </cell>
          <cell r="G6847">
            <v>41655</v>
          </cell>
          <cell r="H6847">
            <v>7558.7495364616225</v>
          </cell>
          <cell r="I6847">
            <v>8370.73</v>
          </cell>
        </row>
        <row r="6848">
          <cell r="C6848" t="str">
            <v>Physdam</v>
          </cell>
          <cell r="E6848">
            <v>41500</v>
          </cell>
          <cell r="F6848">
            <v>41597</v>
          </cell>
          <cell r="G6848">
            <v>41639</v>
          </cell>
          <cell r="H6848">
            <v>10346.978000896401</v>
          </cell>
          <cell r="I6848">
            <v>10346.98</v>
          </cell>
        </row>
        <row r="6849">
          <cell r="C6849" t="str">
            <v>Physdam</v>
          </cell>
          <cell r="E6849">
            <v>41500</v>
          </cell>
          <cell r="F6849">
            <v>41648</v>
          </cell>
          <cell r="G6849">
            <v>41719</v>
          </cell>
          <cell r="H6849">
            <v>9535.6228739137441</v>
          </cell>
          <cell r="I6849">
            <v>0</v>
          </cell>
        </row>
        <row r="6850">
          <cell r="C6850" t="str">
            <v>Physdam</v>
          </cell>
          <cell r="E6850">
            <v>41490</v>
          </cell>
          <cell r="F6850">
            <v>41657</v>
          </cell>
          <cell r="G6850">
            <v>41693</v>
          </cell>
          <cell r="H6850">
            <v>7597.5764801091855</v>
          </cell>
          <cell r="I6850">
            <v>7597.61</v>
          </cell>
        </row>
        <row r="6851">
          <cell r="C6851" t="str">
            <v>Physdam</v>
          </cell>
          <cell r="E6851">
            <v>41493</v>
          </cell>
          <cell r="F6851">
            <v>41514</v>
          </cell>
          <cell r="G6851">
            <v>41632</v>
          </cell>
          <cell r="H6851">
            <v>7646.4554581501498</v>
          </cell>
          <cell r="I6851">
            <v>0</v>
          </cell>
        </row>
        <row r="6852">
          <cell r="C6852" t="str">
            <v>Physdam</v>
          </cell>
          <cell r="E6852">
            <v>41505</v>
          </cell>
          <cell r="F6852">
            <v>41759</v>
          </cell>
          <cell r="G6852">
            <v>41779</v>
          </cell>
          <cell r="H6852">
            <v>9762.2509534697911</v>
          </cell>
          <cell r="I6852">
            <v>10518.69</v>
          </cell>
        </row>
        <row r="6853">
          <cell r="C6853" t="str">
            <v>Physdam</v>
          </cell>
          <cell r="E6853">
            <v>41509</v>
          </cell>
          <cell r="F6853">
            <v>41727</v>
          </cell>
          <cell r="G6853">
            <v>42097</v>
          </cell>
          <cell r="H6853">
            <v>8813.6969944284847</v>
          </cell>
          <cell r="I6853">
            <v>8950.06</v>
          </cell>
        </row>
        <row r="6854">
          <cell r="C6854" t="str">
            <v>Physdam</v>
          </cell>
          <cell r="E6854">
            <v>41488</v>
          </cell>
          <cell r="F6854">
            <v>41595</v>
          </cell>
          <cell r="G6854">
            <v>41767</v>
          </cell>
          <cell r="H6854">
            <v>12037.571186191613</v>
          </cell>
          <cell r="I6854">
            <v>12382.09</v>
          </cell>
        </row>
        <row r="6855">
          <cell r="C6855" t="str">
            <v>Physdam</v>
          </cell>
          <cell r="E6855">
            <v>41491</v>
          </cell>
          <cell r="F6855">
            <v>41639</v>
          </cell>
          <cell r="G6855">
            <v>41710</v>
          </cell>
          <cell r="H6855">
            <v>5615.1351444595048</v>
          </cell>
          <cell r="I6855">
            <v>5676.28</v>
          </cell>
        </row>
        <row r="6856">
          <cell r="C6856" t="str">
            <v>Physdam</v>
          </cell>
          <cell r="E6856">
            <v>41489</v>
          </cell>
          <cell r="F6856">
            <v>41842</v>
          </cell>
          <cell r="G6856">
            <v>41846</v>
          </cell>
          <cell r="H6856">
            <v>7666.4023796601541</v>
          </cell>
          <cell r="I6856">
            <v>7971.26</v>
          </cell>
        </row>
        <row r="6857">
          <cell r="C6857" t="str">
            <v>Physdam</v>
          </cell>
          <cell r="E6857">
            <v>41504</v>
          </cell>
          <cell r="F6857">
            <v>41557</v>
          </cell>
          <cell r="G6857">
            <v>41646</v>
          </cell>
          <cell r="H6857">
            <v>8655.665106168577</v>
          </cell>
          <cell r="I6857">
            <v>10025.870000000001</v>
          </cell>
        </row>
        <row r="6858">
          <cell r="C6858" t="str">
            <v>Physdam</v>
          </cell>
          <cell r="E6858">
            <v>41499</v>
          </cell>
          <cell r="F6858">
            <v>41658</v>
          </cell>
          <cell r="G6858">
            <v>41816</v>
          </cell>
          <cell r="H6858">
            <v>10076.102086847259</v>
          </cell>
          <cell r="I6858">
            <v>10390.98</v>
          </cell>
        </row>
        <row r="6859">
          <cell r="C6859" t="str">
            <v>Physdam</v>
          </cell>
          <cell r="E6859">
            <v>41494</v>
          </cell>
          <cell r="F6859">
            <v>41539</v>
          </cell>
          <cell r="G6859">
            <v>41542</v>
          </cell>
          <cell r="H6859">
            <v>8364.9286436989896</v>
          </cell>
          <cell r="I6859">
            <v>8364.93</v>
          </cell>
        </row>
        <row r="6860">
          <cell r="C6860" t="str">
            <v>Physdam</v>
          </cell>
          <cell r="E6860">
            <v>41503</v>
          </cell>
          <cell r="F6860">
            <v>41536</v>
          </cell>
          <cell r="G6860">
            <v>41814</v>
          </cell>
          <cell r="H6860">
            <v>10055.774290451938</v>
          </cell>
          <cell r="I6860">
            <v>10323.469999999999</v>
          </cell>
        </row>
        <row r="6861">
          <cell r="C6861" t="str">
            <v>Physdam</v>
          </cell>
          <cell r="E6861">
            <v>41500</v>
          </cell>
          <cell r="F6861">
            <v>41596</v>
          </cell>
          <cell r="G6861">
            <v>41691</v>
          </cell>
          <cell r="H6861">
            <v>6398.0320065067608</v>
          </cell>
          <cell r="I6861">
            <v>6996.49</v>
          </cell>
        </row>
        <row r="6862">
          <cell r="C6862" t="str">
            <v>Physdam</v>
          </cell>
          <cell r="E6862">
            <v>41511</v>
          </cell>
          <cell r="F6862">
            <v>41671</v>
          </cell>
          <cell r="G6862">
            <v>41731</v>
          </cell>
          <cell r="H6862">
            <v>8455.9815165951622</v>
          </cell>
          <cell r="I6862">
            <v>8476.98</v>
          </cell>
        </row>
        <row r="6863">
          <cell r="C6863" t="str">
            <v>Physdam</v>
          </cell>
          <cell r="E6863">
            <v>41512</v>
          </cell>
          <cell r="F6863">
            <v>41621</v>
          </cell>
          <cell r="G6863">
            <v>41723</v>
          </cell>
          <cell r="H6863">
            <v>10253.43269452099</v>
          </cell>
          <cell r="I6863">
            <v>0</v>
          </cell>
        </row>
        <row r="6864">
          <cell r="C6864" t="str">
            <v>Physdam</v>
          </cell>
          <cell r="E6864">
            <v>41501</v>
          </cell>
          <cell r="F6864">
            <v>41528</v>
          </cell>
          <cell r="G6864">
            <v>41532</v>
          </cell>
          <cell r="H6864">
            <v>10659.539621129201</v>
          </cell>
          <cell r="I6864">
            <v>10659.54</v>
          </cell>
        </row>
        <row r="6865">
          <cell r="C6865" t="str">
            <v>Physdam</v>
          </cell>
          <cell r="E6865">
            <v>41490</v>
          </cell>
          <cell r="F6865">
            <v>41702</v>
          </cell>
          <cell r="G6865">
            <v>41757</v>
          </cell>
          <cell r="H6865">
            <v>10870.107155799871</v>
          </cell>
          <cell r="I6865">
            <v>11201.4</v>
          </cell>
        </row>
        <row r="6866">
          <cell r="C6866" t="str">
            <v>Physdam</v>
          </cell>
          <cell r="E6866">
            <v>41492</v>
          </cell>
          <cell r="F6866">
            <v>41754</v>
          </cell>
          <cell r="G6866">
            <v>41801</v>
          </cell>
          <cell r="H6866">
            <v>13001.677428497691</v>
          </cell>
          <cell r="I6866">
            <v>13298.72</v>
          </cell>
        </row>
        <row r="6867">
          <cell r="C6867" t="str">
            <v>Physdam</v>
          </cell>
          <cell r="E6867">
            <v>41498</v>
          </cell>
          <cell r="F6867">
            <v>41531</v>
          </cell>
          <cell r="G6867">
            <v>41553</v>
          </cell>
          <cell r="H6867">
            <v>9703.2697091251903</v>
          </cell>
          <cell r="I6867">
            <v>9703.27</v>
          </cell>
        </row>
        <row r="6868">
          <cell r="C6868" t="str">
            <v>Physdam</v>
          </cell>
          <cell r="E6868">
            <v>41513</v>
          </cell>
          <cell r="F6868">
            <v>41652</v>
          </cell>
          <cell r="G6868">
            <v>41710</v>
          </cell>
          <cell r="H6868">
            <v>9533.2314809933323</v>
          </cell>
          <cell r="I6868">
            <v>0</v>
          </cell>
        </row>
        <row r="6869">
          <cell r="C6869" t="str">
            <v>Physdam</v>
          </cell>
          <cell r="E6869">
            <v>41513</v>
          </cell>
          <cell r="F6869">
            <v>41692</v>
          </cell>
          <cell r="G6869">
            <v>41753</v>
          </cell>
          <cell r="H6869">
            <v>8987.6549532392619</v>
          </cell>
          <cell r="I6869">
            <v>9969.8700000000008</v>
          </cell>
        </row>
        <row r="6870">
          <cell r="C6870" t="str">
            <v>Physdam</v>
          </cell>
          <cell r="E6870">
            <v>41498</v>
          </cell>
          <cell r="F6870">
            <v>41613</v>
          </cell>
          <cell r="G6870">
            <v>41629</v>
          </cell>
          <cell r="H6870">
            <v>13057.3638184712</v>
          </cell>
          <cell r="I6870">
            <v>13057.36</v>
          </cell>
        </row>
        <row r="6871">
          <cell r="C6871" t="str">
            <v>Physdam</v>
          </cell>
          <cell r="E6871">
            <v>41496</v>
          </cell>
          <cell r="F6871">
            <v>41530</v>
          </cell>
          <cell r="G6871">
            <v>41545</v>
          </cell>
          <cell r="H6871">
            <v>9977.5241903582792</v>
          </cell>
          <cell r="I6871">
            <v>9977.52</v>
          </cell>
        </row>
        <row r="6872">
          <cell r="C6872" t="str">
            <v>Physdam</v>
          </cell>
          <cell r="E6872">
            <v>41515</v>
          </cell>
          <cell r="F6872">
            <v>41746</v>
          </cell>
          <cell r="G6872">
            <v>41815</v>
          </cell>
          <cell r="H6872">
            <v>15071.888293604079</v>
          </cell>
          <cell r="I6872">
            <v>15204.54</v>
          </cell>
        </row>
        <row r="6873">
          <cell r="C6873" t="str">
            <v>Physdam</v>
          </cell>
          <cell r="E6873">
            <v>41497</v>
          </cell>
          <cell r="F6873">
            <v>41662</v>
          </cell>
          <cell r="G6873">
            <v>41663</v>
          </cell>
          <cell r="H6873">
            <v>11143.672011080977</v>
          </cell>
          <cell r="I6873">
            <v>10932.97</v>
          </cell>
        </row>
        <row r="6874">
          <cell r="C6874" t="str">
            <v>Physdam</v>
          </cell>
          <cell r="E6874">
            <v>41512</v>
          </cell>
          <cell r="F6874">
            <v>41681</v>
          </cell>
          <cell r="G6874">
            <v>41698</v>
          </cell>
          <cell r="H6874">
            <v>13955.977453278962</v>
          </cell>
          <cell r="I6874">
            <v>14920.1</v>
          </cell>
        </row>
        <row r="6875">
          <cell r="C6875" t="str">
            <v>Physdam</v>
          </cell>
          <cell r="E6875">
            <v>41513</v>
          </cell>
          <cell r="F6875">
            <v>41519</v>
          </cell>
          <cell r="G6875">
            <v>41607</v>
          </cell>
          <cell r="H6875">
            <v>9527.8698089617392</v>
          </cell>
          <cell r="I6875">
            <v>9527.8700000000008</v>
          </cell>
        </row>
        <row r="6876">
          <cell r="C6876" t="str">
            <v>Physdam</v>
          </cell>
          <cell r="E6876">
            <v>41494</v>
          </cell>
          <cell r="F6876">
            <v>41503</v>
          </cell>
          <cell r="G6876">
            <v>41539</v>
          </cell>
          <cell r="H6876">
            <v>12390.3517222469</v>
          </cell>
          <cell r="I6876">
            <v>12390.35</v>
          </cell>
        </row>
        <row r="6877">
          <cell r="C6877" t="str">
            <v>Physdam</v>
          </cell>
          <cell r="E6877">
            <v>41489</v>
          </cell>
          <cell r="F6877">
            <v>41763</v>
          </cell>
          <cell r="G6877">
            <v>41793</v>
          </cell>
          <cell r="H6877">
            <v>8946.6969966706019</v>
          </cell>
          <cell r="I6877">
            <v>9880.16</v>
          </cell>
        </row>
        <row r="6878">
          <cell r="C6878" t="str">
            <v>Physdam</v>
          </cell>
          <cell r="E6878">
            <v>41496</v>
          </cell>
          <cell r="F6878">
            <v>41543</v>
          </cell>
          <cell r="G6878">
            <v>41559</v>
          </cell>
          <cell r="H6878">
            <v>10987.7852540766</v>
          </cell>
          <cell r="I6878">
            <v>10987.79</v>
          </cell>
        </row>
        <row r="6879">
          <cell r="C6879" t="str">
            <v>Physdam</v>
          </cell>
          <cell r="E6879">
            <v>41516</v>
          </cell>
          <cell r="F6879">
            <v>41540</v>
          </cell>
          <cell r="G6879">
            <v>41542</v>
          </cell>
          <cell r="H6879">
            <v>11571.9983154826</v>
          </cell>
          <cell r="I6879">
            <v>11572</v>
          </cell>
        </row>
        <row r="6880">
          <cell r="C6880" t="str">
            <v>Physdam</v>
          </cell>
          <cell r="E6880">
            <v>41502</v>
          </cell>
          <cell r="F6880">
            <v>41546</v>
          </cell>
          <cell r="G6880">
            <v>41549</v>
          </cell>
          <cell r="H6880">
            <v>13260.864274514601</v>
          </cell>
          <cell r="I6880">
            <v>13260.86</v>
          </cell>
        </row>
        <row r="6881">
          <cell r="C6881" t="str">
            <v>Physdam</v>
          </cell>
          <cell r="E6881">
            <v>41532</v>
          </cell>
          <cell r="F6881">
            <v>41674</v>
          </cell>
          <cell r="G6881">
            <v>41763</v>
          </cell>
          <cell r="H6881">
            <v>12024.373712122318</v>
          </cell>
          <cell r="I6881">
            <v>12638.85</v>
          </cell>
        </row>
        <row r="6882">
          <cell r="C6882" t="str">
            <v>Physdam</v>
          </cell>
          <cell r="E6882">
            <v>41544</v>
          </cell>
          <cell r="F6882">
            <v>42009</v>
          </cell>
          <cell r="G6882">
            <v>42023</v>
          </cell>
          <cell r="H6882">
            <v>10625.233746022101</v>
          </cell>
          <cell r="I6882">
            <v>12274.53</v>
          </cell>
        </row>
        <row r="6883">
          <cell r="C6883" t="str">
            <v>Physdam</v>
          </cell>
          <cell r="E6883">
            <v>41535</v>
          </cell>
          <cell r="F6883">
            <v>41696</v>
          </cell>
          <cell r="G6883">
            <v>41863</v>
          </cell>
          <cell r="H6883">
            <v>11776.043037804635</v>
          </cell>
          <cell r="I6883">
            <v>12919.55</v>
          </cell>
        </row>
        <row r="6884">
          <cell r="C6884" t="str">
            <v>Physdam</v>
          </cell>
          <cell r="E6884">
            <v>41520</v>
          </cell>
          <cell r="F6884">
            <v>41556</v>
          </cell>
          <cell r="G6884">
            <v>41718</v>
          </cell>
          <cell r="H6884">
            <v>9212.1753557807333</v>
          </cell>
          <cell r="I6884">
            <v>9685.5300000000007</v>
          </cell>
        </row>
        <row r="6885">
          <cell r="C6885" t="str">
            <v>Physdam</v>
          </cell>
          <cell r="E6885">
            <v>41541</v>
          </cell>
          <cell r="F6885">
            <v>41569</v>
          </cell>
          <cell r="G6885">
            <v>41651</v>
          </cell>
          <cell r="H6885">
            <v>10765.368760386702</v>
          </cell>
          <cell r="I6885">
            <v>11488.31</v>
          </cell>
        </row>
        <row r="6886">
          <cell r="C6886" t="str">
            <v>Physdam</v>
          </cell>
          <cell r="E6886">
            <v>41518</v>
          </cell>
          <cell r="F6886">
            <v>41716</v>
          </cell>
          <cell r="G6886">
            <v>41720</v>
          </cell>
          <cell r="H6886">
            <v>9134.9467868451102</v>
          </cell>
          <cell r="I6886">
            <v>9083.61</v>
          </cell>
        </row>
        <row r="6887">
          <cell r="C6887" t="str">
            <v>Physdam</v>
          </cell>
          <cell r="E6887">
            <v>41536</v>
          </cell>
          <cell r="F6887">
            <v>41570</v>
          </cell>
          <cell r="G6887">
            <v>41670</v>
          </cell>
          <cell r="H6887">
            <v>9907.2369264033041</v>
          </cell>
          <cell r="I6887">
            <v>11221.11</v>
          </cell>
        </row>
        <row r="6888">
          <cell r="C6888" t="str">
            <v>Physdam</v>
          </cell>
          <cell r="E6888">
            <v>41541</v>
          </cell>
          <cell r="F6888">
            <v>41585</v>
          </cell>
          <cell r="G6888">
            <v>41606</v>
          </cell>
          <cell r="H6888">
            <v>10895.581103033701</v>
          </cell>
          <cell r="I6888">
            <v>10895.58</v>
          </cell>
        </row>
        <row r="6889">
          <cell r="C6889" t="str">
            <v>Physdam</v>
          </cell>
          <cell r="E6889">
            <v>41538</v>
          </cell>
          <cell r="F6889">
            <v>41694</v>
          </cell>
          <cell r="G6889">
            <v>41911</v>
          </cell>
          <cell r="H6889">
            <v>10148.113299832852</v>
          </cell>
          <cell r="I6889">
            <v>10982.22</v>
          </cell>
        </row>
        <row r="6890">
          <cell r="C6890" t="str">
            <v>Physdam</v>
          </cell>
          <cell r="E6890">
            <v>41518</v>
          </cell>
          <cell r="F6890">
            <v>41558</v>
          </cell>
          <cell r="G6890">
            <v>41892</v>
          </cell>
          <cell r="H6890">
            <v>10828.320598766079</v>
          </cell>
          <cell r="I6890">
            <v>11862.8</v>
          </cell>
        </row>
        <row r="6891">
          <cell r="C6891" t="str">
            <v>Physdam</v>
          </cell>
          <cell r="E6891">
            <v>41544</v>
          </cell>
          <cell r="F6891">
            <v>41562</v>
          </cell>
          <cell r="G6891">
            <v>41598</v>
          </cell>
          <cell r="H6891">
            <v>6072.88932991606</v>
          </cell>
          <cell r="I6891">
            <v>6072.89</v>
          </cell>
        </row>
        <row r="6892">
          <cell r="C6892" t="str">
            <v>Physdam</v>
          </cell>
          <cell r="E6892">
            <v>41525</v>
          </cell>
          <cell r="F6892">
            <v>41556</v>
          </cell>
          <cell r="G6892">
            <v>41590</v>
          </cell>
          <cell r="H6892">
            <v>9078.1001121275494</v>
          </cell>
          <cell r="I6892">
            <v>9078.1</v>
          </cell>
        </row>
        <row r="6893">
          <cell r="C6893" t="str">
            <v>Physdam</v>
          </cell>
          <cell r="E6893">
            <v>41533</v>
          </cell>
          <cell r="F6893">
            <v>41563</v>
          </cell>
          <cell r="G6893">
            <v>41653</v>
          </cell>
          <cell r="H6893">
            <v>6531.1443185349144</v>
          </cell>
          <cell r="I6893">
            <v>7568.67</v>
          </cell>
        </row>
        <row r="6894">
          <cell r="C6894" t="str">
            <v>Physdam</v>
          </cell>
          <cell r="E6894">
            <v>41526</v>
          </cell>
          <cell r="F6894">
            <v>41794</v>
          </cell>
          <cell r="G6894">
            <v>41865</v>
          </cell>
          <cell r="H6894">
            <v>11484.643979423781</v>
          </cell>
          <cell r="I6894">
            <v>11364.04</v>
          </cell>
        </row>
        <row r="6895">
          <cell r="C6895" t="str">
            <v>Physdam</v>
          </cell>
          <cell r="E6895">
            <v>41534</v>
          </cell>
          <cell r="F6895">
            <v>41544</v>
          </cell>
          <cell r="G6895">
            <v>41632</v>
          </cell>
          <cell r="H6895">
            <v>9643.2254997926393</v>
          </cell>
          <cell r="I6895">
            <v>9643.23</v>
          </cell>
        </row>
        <row r="6896">
          <cell r="C6896" t="str">
            <v>Physdam</v>
          </cell>
          <cell r="E6896">
            <v>41526</v>
          </cell>
          <cell r="F6896">
            <v>41679</v>
          </cell>
          <cell r="G6896">
            <v>41829</v>
          </cell>
          <cell r="H6896">
            <v>10446.025677342575</v>
          </cell>
          <cell r="I6896">
            <v>10956.51</v>
          </cell>
        </row>
        <row r="6897">
          <cell r="C6897" t="str">
            <v>Physdam</v>
          </cell>
          <cell r="E6897">
            <v>41521</v>
          </cell>
          <cell r="F6897">
            <v>41663</v>
          </cell>
          <cell r="G6897">
            <v>41760</v>
          </cell>
          <cell r="H6897">
            <v>8571.9920303656181</v>
          </cell>
          <cell r="I6897">
            <v>9716.5499999999993</v>
          </cell>
        </row>
        <row r="6898">
          <cell r="C6898" t="str">
            <v>Physdam</v>
          </cell>
          <cell r="E6898">
            <v>41545</v>
          </cell>
          <cell r="F6898">
            <v>41607</v>
          </cell>
          <cell r="G6898">
            <v>41705</v>
          </cell>
          <cell r="H6898">
            <v>7157.164522154515</v>
          </cell>
          <cell r="I6898">
            <v>0</v>
          </cell>
        </row>
        <row r="6899">
          <cell r="C6899" t="str">
            <v>Physdam</v>
          </cell>
          <cell r="E6899">
            <v>41524</v>
          </cell>
          <cell r="F6899">
            <v>41542</v>
          </cell>
          <cell r="G6899">
            <v>41556</v>
          </cell>
          <cell r="H6899">
            <v>13444.8558421506</v>
          </cell>
          <cell r="I6899">
            <v>13444.86</v>
          </cell>
        </row>
        <row r="6900">
          <cell r="C6900" t="str">
            <v>Physdam</v>
          </cell>
          <cell r="E6900">
            <v>41540</v>
          </cell>
          <cell r="F6900">
            <v>41593</v>
          </cell>
          <cell r="G6900">
            <v>41638</v>
          </cell>
          <cell r="H6900">
            <v>9294.2555165643498</v>
          </cell>
          <cell r="I6900">
            <v>9294.26</v>
          </cell>
        </row>
        <row r="6901">
          <cell r="C6901" t="str">
            <v>Physdam</v>
          </cell>
          <cell r="E6901">
            <v>41539</v>
          </cell>
          <cell r="F6901">
            <v>41586</v>
          </cell>
          <cell r="G6901">
            <v>41623</v>
          </cell>
          <cell r="H6901">
            <v>8667.4734295031103</v>
          </cell>
          <cell r="I6901">
            <v>8667.4699999999993</v>
          </cell>
        </row>
        <row r="6902">
          <cell r="C6902" t="str">
            <v>Physdam</v>
          </cell>
          <cell r="E6902">
            <v>41535</v>
          </cell>
          <cell r="F6902">
            <v>41573</v>
          </cell>
          <cell r="G6902">
            <v>41587</v>
          </cell>
          <cell r="H6902">
            <v>9578.2870615500797</v>
          </cell>
          <cell r="I6902">
            <v>0</v>
          </cell>
        </row>
        <row r="6903">
          <cell r="C6903" t="str">
            <v>Physdam</v>
          </cell>
          <cell r="E6903">
            <v>41538</v>
          </cell>
          <cell r="F6903">
            <v>41718</v>
          </cell>
          <cell r="G6903">
            <v>42058</v>
          </cell>
          <cell r="H6903">
            <v>8401.4838008423922</v>
          </cell>
          <cell r="I6903">
            <v>0</v>
          </cell>
        </row>
        <row r="6904">
          <cell r="C6904" t="str">
            <v>Physdam</v>
          </cell>
          <cell r="E6904">
            <v>41533</v>
          </cell>
          <cell r="F6904">
            <v>41756</v>
          </cell>
          <cell r="G6904">
            <v>41812</v>
          </cell>
          <cell r="H6904">
            <v>9801.0154639445882</v>
          </cell>
          <cell r="I6904">
            <v>10447.33</v>
          </cell>
        </row>
        <row r="6905">
          <cell r="C6905" t="str">
            <v>Physdam</v>
          </cell>
          <cell r="E6905">
            <v>41546</v>
          </cell>
          <cell r="F6905">
            <v>41693</v>
          </cell>
          <cell r="G6905">
            <v>41731</v>
          </cell>
          <cell r="H6905">
            <v>7890.5856675871655</v>
          </cell>
          <cell r="I6905">
            <v>8288.0400000000009</v>
          </cell>
        </row>
        <row r="6906">
          <cell r="C6906" t="str">
            <v>Physdam</v>
          </cell>
          <cell r="E6906">
            <v>41527</v>
          </cell>
          <cell r="F6906">
            <v>41854</v>
          </cell>
          <cell r="G6906">
            <v>41881</v>
          </cell>
          <cell r="H6906">
            <v>11381.979746919009</v>
          </cell>
          <cell r="I6906">
            <v>12177.41</v>
          </cell>
        </row>
        <row r="6907">
          <cell r="C6907" t="str">
            <v>Physdam</v>
          </cell>
          <cell r="E6907">
            <v>41525</v>
          </cell>
          <cell r="F6907">
            <v>41658</v>
          </cell>
          <cell r="G6907">
            <v>41701</v>
          </cell>
          <cell r="H6907">
            <v>8380.7291472621237</v>
          </cell>
          <cell r="I6907">
            <v>8656.52</v>
          </cell>
        </row>
        <row r="6908">
          <cell r="C6908" t="str">
            <v>Physdam</v>
          </cell>
          <cell r="E6908">
            <v>41542</v>
          </cell>
          <cell r="F6908">
            <v>41894</v>
          </cell>
          <cell r="G6908">
            <v>42020</v>
          </cell>
          <cell r="H6908">
            <v>9468.2776278564979</v>
          </cell>
          <cell r="I6908">
            <v>10143.59</v>
          </cell>
        </row>
        <row r="6909">
          <cell r="C6909" t="str">
            <v>Physdam</v>
          </cell>
          <cell r="E6909">
            <v>41523</v>
          </cell>
          <cell r="F6909">
            <v>41567</v>
          </cell>
          <cell r="G6909">
            <v>41602</v>
          </cell>
          <cell r="H6909">
            <v>11193.968901049901</v>
          </cell>
          <cell r="I6909">
            <v>11193.97</v>
          </cell>
        </row>
        <row r="6910">
          <cell r="C6910" t="str">
            <v>Physdam</v>
          </cell>
          <cell r="E6910">
            <v>41533</v>
          </cell>
          <cell r="F6910">
            <v>41650</v>
          </cell>
          <cell r="G6910">
            <v>41663</v>
          </cell>
          <cell r="H6910">
            <v>8231.4121264740679</v>
          </cell>
          <cell r="I6910">
            <v>8296.7800000000007</v>
          </cell>
        </row>
        <row r="6911">
          <cell r="C6911" t="str">
            <v>Physdam</v>
          </cell>
          <cell r="E6911">
            <v>41546</v>
          </cell>
          <cell r="F6911">
            <v>41619</v>
          </cell>
          <cell r="G6911">
            <v>41642</v>
          </cell>
          <cell r="H6911">
            <v>11763.616722002445</v>
          </cell>
          <cell r="I6911">
            <v>13139.33</v>
          </cell>
        </row>
        <row r="6912">
          <cell r="C6912" t="str">
            <v>Physdam</v>
          </cell>
          <cell r="E6912">
            <v>41546</v>
          </cell>
          <cell r="F6912">
            <v>41562</v>
          </cell>
          <cell r="G6912">
            <v>41622</v>
          </cell>
          <cell r="H6912">
            <v>10494.899228816501</v>
          </cell>
          <cell r="I6912">
            <v>10494.9</v>
          </cell>
        </row>
        <row r="6913">
          <cell r="C6913" t="str">
            <v>Physdam</v>
          </cell>
          <cell r="E6913">
            <v>41536</v>
          </cell>
          <cell r="F6913">
            <v>41573</v>
          </cell>
          <cell r="G6913">
            <v>41655</v>
          </cell>
          <cell r="H6913">
            <v>8207.3788293176367</v>
          </cell>
          <cell r="I6913">
            <v>8726.94</v>
          </cell>
        </row>
        <row r="6914">
          <cell r="C6914" t="str">
            <v>Physdam</v>
          </cell>
          <cell r="E6914">
            <v>41526</v>
          </cell>
          <cell r="F6914">
            <v>41634</v>
          </cell>
          <cell r="G6914">
            <v>41635</v>
          </cell>
          <cell r="H6914">
            <v>10152.483256686501</v>
          </cell>
          <cell r="I6914">
            <v>10152.48</v>
          </cell>
        </row>
        <row r="6915">
          <cell r="C6915" t="str">
            <v>Physdam</v>
          </cell>
          <cell r="E6915">
            <v>41532</v>
          </cell>
          <cell r="F6915">
            <v>41664</v>
          </cell>
          <cell r="G6915">
            <v>41690</v>
          </cell>
          <cell r="H6915">
            <v>7031.2064364235084</v>
          </cell>
          <cell r="I6915">
            <v>7635.14</v>
          </cell>
        </row>
        <row r="6916">
          <cell r="C6916" t="str">
            <v>Physdam</v>
          </cell>
          <cell r="E6916">
            <v>41536</v>
          </cell>
          <cell r="F6916">
            <v>41678</v>
          </cell>
          <cell r="G6916">
            <v>41718</v>
          </cell>
          <cell r="H6916">
            <v>6938.1990048912157</v>
          </cell>
          <cell r="I6916">
            <v>8235.11</v>
          </cell>
        </row>
        <row r="6917">
          <cell r="C6917" t="str">
            <v>Physdam</v>
          </cell>
          <cell r="E6917">
            <v>41519</v>
          </cell>
          <cell r="F6917">
            <v>41529</v>
          </cell>
          <cell r="G6917">
            <v>41556</v>
          </cell>
          <cell r="H6917">
            <v>10074.432775998701</v>
          </cell>
          <cell r="I6917">
            <v>10074.43</v>
          </cell>
        </row>
        <row r="6918">
          <cell r="C6918" t="str">
            <v>Physdam</v>
          </cell>
          <cell r="E6918">
            <v>41520</v>
          </cell>
          <cell r="F6918">
            <v>41574</v>
          </cell>
          <cell r="G6918">
            <v>41735</v>
          </cell>
          <cell r="H6918">
            <v>14069.004963233736</v>
          </cell>
          <cell r="I6918">
            <v>13901.96</v>
          </cell>
        </row>
        <row r="6919">
          <cell r="C6919" t="str">
            <v>Physdam</v>
          </cell>
          <cell r="E6919">
            <v>41538</v>
          </cell>
          <cell r="F6919">
            <v>41577</v>
          </cell>
          <cell r="G6919">
            <v>41647</v>
          </cell>
          <cell r="H6919">
            <v>8701.0756155612744</v>
          </cell>
          <cell r="I6919">
            <v>9901.4599999999991</v>
          </cell>
        </row>
        <row r="6920">
          <cell r="C6920" t="str">
            <v>Physdam</v>
          </cell>
          <cell r="E6920">
            <v>41543</v>
          </cell>
          <cell r="F6920">
            <v>41606</v>
          </cell>
          <cell r="G6920">
            <v>41620</v>
          </cell>
          <cell r="H6920">
            <v>8851.6637220355296</v>
          </cell>
          <cell r="I6920">
            <v>8851.66</v>
          </cell>
        </row>
        <row r="6921">
          <cell r="C6921" t="str">
            <v>Physdam</v>
          </cell>
          <cell r="E6921">
            <v>41530</v>
          </cell>
          <cell r="F6921">
            <v>41915</v>
          </cell>
          <cell r="G6921">
            <v>41968</v>
          </cell>
          <cell r="H6921">
            <v>9762.3720615230977</v>
          </cell>
          <cell r="I6921">
            <v>10713.71</v>
          </cell>
        </row>
        <row r="6922">
          <cell r="C6922" t="str">
            <v>Physdam</v>
          </cell>
          <cell r="E6922">
            <v>41531</v>
          </cell>
          <cell r="F6922">
            <v>41594</v>
          </cell>
          <cell r="G6922">
            <v>41665</v>
          </cell>
          <cell r="H6922">
            <v>9290.8889535977924</v>
          </cell>
          <cell r="I6922">
            <v>9194.17</v>
          </cell>
        </row>
        <row r="6923">
          <cell r="C6923" t="str">
            <v>Physdam</v>
          </cell>
          <cell r="E6923">
            <v>41541</v>
          </cell>
          <cell r="F6923">
            <v>41579</v>
          </cell>
          <cell r="G6923">
            <v>41669</v>
          </cell>
          <cell r="H6923">
            <v>6632.9275887879194</v>
          </cell>
          <cell r="I6923">
            <v>6920.99</v>
          </cell>
        </row>
        <row r="6924">
          <cell r="C6924" t="str">
            <v>Physdam</v>
          </cell>
          <cell r="E6924">
            <v>41529</v>
          </cell>
          <cell r="F6924">
            <v>41859</v>
          </cell>
          <cell r="G6924">
            <v>42084</v>
          </cell>
          <cell r="H6924">
            <v>8843.9410718637828</v>
          </cell>
          <cell r="I6924">
            <v>10399.620000000001</v>
          </cell>
        </row>
        <row r="6925">
          <cell r="C6925" t="str">
            <v>Physdam</v>
          </cell>
          <cell r="E6925">
            <v>41528</v>
          </cell>
          <cell r="F6925">
            <v>41643</v>
          </cell>
          <cell r="G6925">
            <v>41870</v>
          </cell>
          <cell r="H6925">
            <v>12887.766342522851</v>
          </cell>
          <cell r="I6925">
            <v>0</v>
          </cell>
        </row>
        <row r="6926">
          <cell r="C6926" t="str">
            <v>Physdam</v>
          </cell>
          <cell r="E6926">
            <v>41524</v>
          </cell>
          <cell r="F6926">
            <v>41703</v>
          </cell>
          <cell r="G6926">
            <v>41765</v>
          </cell>
          <cell r="H6926">
            <v>9182.3318797476695</v>
          </cell>
          <cell r="I6926">
            <v>0</v>
          </cell>
        </row>
        <row r="6927">
          <cell r="C6927" t="str">
            <v>Physdam</v>
          </cell>
          <cell r="E6927">
            <v>41523</v>
          </cell>
          <cell r="F6927">
            <v>41562</v>
          </cell>
          <cell r="G6927">
            <v>41723</v>
          </cell>
          <cell r="H6927">
            <v>10535.770344829243</v>
          </cell>
          <cell r="I6927">
            <v>11197.44</v>
          </cell>
        </row>
        <row r="6928">
          <cell r="C6928" t="str">
            <v>Physdam</v>
          </cell>
          <cell r="E6928">
            <v>41525</v>
          </cell>
          <cell r="F6928">
            <v>41729</v>
          </cell>
          <cell r="G6928">
            <v>41775</v>
          </cell>
          <cell r="H6928">
            <v>10630.731497210598</v>
          </cell>
          <cell r="I6928">
            <v>10615.84</v>
          </cell>
        </row>
        <row r="6929">
          <cell r="C6929" t="str">
            <v>Physdam</v>
          </cell>
          <cell r="E6929">
            <v>41531</v>
          </cell>
          <cell r="F6929">
            <v>41782</v>
          </cell>
          <cell r="G6929">
            <v>41887</v>
          </cell>
          <cell r="H6929">
            <v>7476.5797018851663</v>
          </cell>
          <cell r="I6929">
            <v>8511.9699999999993</v>
          </cell>
        </row>
        <row r="6930">
          <cell r="C6930" t="str">
            <v>Physdam</v>
          </cell>
          <cell r="E6930">
            <v>41527</v>
          </cell>
          <cell r="F6930">
            <v>41545</v>
          </cell>
          <cell r="G6930">
            <v>41647</v>
          </cell>
          <cell r="H6930">
            <v>10343.586334915977</v>
          </cell>
          <cell r="I6930">
            <v>10640.43</v>
          </cell>
        </row>
        <row r="6931">
          <cell r="C6931" t="str">
            <v>Physdam</v>
          </cell>
          <cell r="E6931">
            <v>41534</v>
          </cell>
          <cell r="F6931">
            <v>41558</v>
          </cell>
          <cell r="G6931">
            <v>41619</v>
          </cell>
          <cell r="H6931">
            <v>10256.5432196943</v>
          </cell>
          <cell r="I6931">
            <v>0</v>
          </cell>
        </row>
        <row r="6932">
          <cell r="C6932" t="str">
            <v>Physdam</v>
          </cell>
          <cell r="E6932">
            <v>41525</v>
          </cell>
          <cell r="F6932">
            <v>41585</v>
          </cell>
          <cell r="G6932">
            <v>41589</v>
          </cell>
          <cell r="H6932">
            <v>11950.402383937701</v>
          </cell>
          <cell r="I6932">
            <v>11950.4</v>
          </cell>
        </row>
        <row r="6933">
          <cell r="C6933" t="str">
            <v>Physdam</v>
          </cell>
          <cell r="E6933">
            <v>41544</v>
          </cell>
          <cell r="F6933">
            <v>41567</v>
          </cell>
          <cell r="G6933">
            <v>41661</v>
          </cell>
          <cell r="H6933">
            <v>8876.6002355115561</v>
          </cell>
          <cell r="I6933">
            <v>9765.91</v>
          </cell>
        </row>
        <row r="6934">
          <cell r="C6934" t="str">
            <v>Physdam</v>
          </cell>
          <cell r="E6934">
            <v>41526</v>
          </cell>
          <cell r="F6934">
            <v>41987</v>
          </cell>
          <cell r="G6934">
            <v>42047</v>
          </cell>
          <cell r="H6934">
            <v>6756.8625332604388</v>
          </cell>
          <cell r="I6934">
            <v>6988.71</v>
          </cell>
        </row>
        <row r="6935">
          <cell r="C6935" t="str">
            <v>Physdam</v>
          </cell>
          <cell r="E6935">
            <v>41533</v>
          </cell>
          <cell r="F6935">
            <v>41667</v>
          </cell>
          <cell r="G6935">
            <v>41815</v>
          </cell>
          <cell r="H6935">
            <v>12974.350033693969</v>
          </cell>
          <cell r="I6935">
            <v>13682.7</v>
          </cell>
        </row>
        <row r="6936">
          <cell r="C6936" t="str">
            <v>Physdam</v>
          </cell>
          <cell r="E6936">
            <v>41523</v>
          </cell>
          <cell r="F6936">
            <v>41523</v>
          </cell>
          <cell r="G6936">
            <v>41585</v>
          </cell>
          <cell r="H6936">
            <v>7450.7452257770901</v>
          </cell>
          <cell r="I6936">
            <v>7450.75</v>
          </cell>
        </row>
        <row r="6937">
          <cell r="C6937" t="str">
            <v>Physdam</v>
          </cell>
          <cell r="E6937">
            <v>41535</v>
          </cell>
          <cell r="F6937">
            <v>41592</v>
          </cell>
          <cell r="G6937">
            <v>41608</v>
          </cell>
          <cell r="H6937">
            <v>11887.4725930268</v>
          </cell>
          <cell r="I6937">
            <v>11887.47</v>
          </cell>
        </row>
        <row r="6938">
          <cell r="C6938" t="str">
            <v>Physdam</v>
          </cell>
          <cell r="E6938">
            <v>41540</v>
          </cell>
          <cell r="F6938">
            <v>41575</v>
          </cell>
          <cell r="G6938">
            <v>41620</v>
          </cell>
          <cell r="H6938">
            <v>10373.4282605522</v>
          </cell>
          <cell r="I6938">
            <v>10373.43</v>
          </cell>
        </row>
        <row r="6939">
          <cell r="C6939" t="str">
            <v>Physdam</v>
          </cell>
          <cell r="E6939">
            <v>41530</v>
          </cell>
          <cell r="F6939">
            <v>41628</v>
          </cell>
          <cell r="G6939">
            <v>41670</v>
          </cell>
          <cell r="H6939">
            <v>11109.291893478523</v>
          </cell>
          <cell r="I6939">
            <v>0</v>
          </cell>
        </row>
        <row r="6940">
          <cell r="C6940" t="str">
            <v>Physdam</v>
          </cell>
          <cell r="E6940">
            <v>41528</v>
          </cell>
          <cell r="F6940">
            <v>41558</v>
          </cell>
          <cell r="G6940">
            <v>41612</v>
          </cell>
          <cell r="H6940">
            <v>7302.8324681438598</v>
          </cell>
          <cell r="I6940">
            <v>7302.83</v>
          </cell>
        </row>
        <row r="6941">
          <cell r="C6941" t="str">
            <v>Physdam</v>
          </cell>
          <cell r="E6941">
            <v>41562</v>
          </cell>
          <cell r="F6941">
            <v>41644</v>
          </cell>
          <cell r="G6941">
            <v>41682</v>
          </cell>
          <cell r="H6941">
            <v>7883.2099504737835</v>
          </cell>
          <cell r="I6941">
            <v>8458.1200000000008</v>
          </cell>
        </row>
        <row r="6942">
          <cell r="C6942" t="str">
            <v>Physdam</v>
          </cell>
          <cell r="E6942">
            <v>41553</v>
          </cell>
          <cell r="F6942">
            <v>41664</v>
          </cell>
          <cell r="G6942">
            <v>41666</v>
          </cell>
          <cell r="H6942">
            <v>9237.3757993610106</v>
          </cell>
          <cell r="I6942">
            <v>10957.26</v>
          </cell>
        </row>
        <row r="6943">
          <cell r="C6943" t="str">
            <v>Physdam</v>
          </cell>
          <cell r="E6943">
            <v>41575</v>
          </cell>
          <cell r="F6943">
            <v>41639</v>
          </cell>
          <cell r="G6943">
            <v>41640</v>
          </cell>
          <cell r="H6943">
            <v>10893.002299093474</v>
          </cell>
          <cell r="I6943">
            <v>11581.13</v>
          </cell>
        </row>
        <row r="6944">
          <cell r="C6944" t="str">
            <v>Physdam</v>
          </cell>
          <cell r="E6944">
            <v>41549</v>
          </cell>
          <cell r="F6944">
            <v>41958</v>
          </cell>
          <cell r="G6944">
            <v>42052</v>
          </cell>
          <cell r="H6944">
            <v>8969.9274770004286</v>
          </cell>
          <cell r="I6944">
            <v>9235.66</v>
          </cell>
        </row>
        <row r="6945">
          <cell r="C6945" t="str">
            <v>Physdam</v>
          </cell>
          <cell r="E6945">
            <v>41568</v>
          </cell>
          <cell r="F6945">
            <v>42133</v>
          </cell>
          <cell r="G6945">
            <v>42194</v>
          </cell>
          <cell r="H6945">
            <v>9338.7579961977353</v>
          </cell>
          <cell r="I6945">
            <v>9879.77</v>
          </cell>
        </row>
        <row r="6946">
          <cell r="C6946" t="str">
            <v>Physdam</v>
          </cell>
          <cell r="E6946">
            <v>41561</v>
          </cell>
          <cell r="F6946">
            <v>41584</v>
          </cell>
          <cell r="G6946">
            <v>41594</v>
          </cell>
          <cell r="H6946">
            <v>9959.5195383217197</v>
          </cell>
          <cell r="I6946">
            <v>9959.52</v>
          </cell>
        </row>
        <row r="6947">
          <cell r="C6947" t="str">
            <v>Physdam</v>
          </cell>
          <cell r="E6947">
            <v>41569</v>
          </cell>
          <cell r="F6947">
            <v>41781</v>
          </cell>
          <cell r="G6947">
            <v>41804</v>
          </cell>
          <cell r="H6947">
            <v>10691.109410563595</v>
          </cell>
          <cell r="I6947">
            <v>0</v>
          </cell>
        </row>
        <row r="6948">
          <cell r="C6948" t="str">
            <v>Physdam</v>
          </cell>
          <cell r="E6948">
            <v>41562</v>
          </cell>
          <cell r="F6948">
            <v>41638</v>
          </cell>
          <cell r="G6948">
            <v>41650</v>
          </cell>
          <cell r="H6948">
            <v>10581.958837608041</v>
          </cell>
          <cell r="I6948">
            <v>11117.57</v>
          </cell>
        </row>
        <row r="6949">
          <cell r="C6949" t="str">
            <v>Physdam</v>
          </cell>
          <cell r="E6949">
            <v>41551</v>
          </cell>
          <cell r="F6949">
            <v>41622</v>
          </cell>
          <cell r="G6949">
            <v>41701</v>
          </cell>
          <cell r="H6949">
            <v>8445.7954173972084</v>
          </cell>
          <cell r="I6949">
            <v>8938.3799999999992</v>
          </cell>
        </row>
        <row r="6950">
          <cell r="C6950" t="str">
            <v>Physdam</v>
          </cell>
          <cell r="E6950">
            <v>41553</v>
          </cell>
          <cell r="F6950">
            <v>41669</v>
          </cell>
          <cell r="G6950">
            <v>41714</v>
          </cell>
          <cell r="H6950">
            <v>12655.827434119621</v>
          </cell>
          <cell r="I6950">
            <v>13864.77</v>
          </cell>
        </row>
        <row r="6951">
          <cell r="C6951" t="str">
            <v>Physdam</v>
          </cell>
          <cell r="E6951">
            <v>41574</v>
          </cell>
          <cell r="F6951">
            <v>41722</v>
          </cell>
          <cell r="G6951">
            <v>41813</v>
          </cell>
          <cell r="H6951">
            <v>12700.504284037726</v>
          </cell>
          <cell r="I6951">
            <v>13322.45</v>
          </cell>
        </row>
        <row r="6952">
          <cell r="C6952" t="str">
            <v>Physdam</v>
          </cell>
          <cell r="E6952">
            <v>41556</v>
          </cell>
          <cell r="F6952">
            <v>41625</v>
          </cell>
          <cell r="G6952">
            <v>41673</v>
          </cell>
          <cell r="H6952">
            <v>8530.1022006879521</v>
          </cell>
          <cell r="I6952">
            <v>8876.9699999999993</v>
          </cell>
        </row>
        <row r="6953">
          <cell r="C6953" t="str">
            <v>Physdam</v>
          </cell>
          <cell r="E6953">
            <v>41570</v>
          </cell>
          <cell r="F6953">
            <v>41591</v>
          </cell>
          <cell r="G6953">
            <v>41612</v>
          </cell>
          <cell r="H6953">
            <v>6615.63708017306</v>
          </cell>
          <cell r="I6953">
            <v>6615.64</v>
          </cell>
        </row>
        <row r="6954">
          <cell r="C6954" t="str">
            <v>Physdam</v>
          </cell>
          <cell r="E6954">
            <v>41559</v>
          </cell>
          <cell r="F6954">
            <v>41582</v>
          </cell>
          <cell r="G6954">
            <v>41583</v>
          </cell>
          <cell r="H6954">
            <v>8195.2916617795399</v>
          </cell>
          <cell r="I6954">
            <v>0</v>
          </cell>
        </row>
        <row r="6955">
          <cell r="C6955" t="str">
            <v>Physdam</v>
          </cell>
          <cell r="E6955">
            <v>41567</v>
          </cell>
          <cell r="F6955">
            <v>41613</v>
          </cell>
          <cell r="G6955">
            <v>41762</v>
          </cell>
          <cell r="H6955">
            <v>7671.4122853020126</v>
          </cell>
          <cell r="I6955">
            <v>7722.47</v>
          </cell>
        </row>
        <row r="6956">
          <cell r="C6956" t="str">
            <v>Physdam</v>
          </cell>
          <cell r="E6956">
            <v>41550</v>
          </cell>
          <cell r="F6956">
            <v>41573</v>
          </cell>
          <cell r="G6956">
            <v>41614</v>
          </cell>
          <cell r="H6956">
            <v>8996.4604353436898</v>
          </cell>
          <cell r="I6956">
            <v>8996.4599999999991</v>
          </cell>
        </row>
        <row r="6957">
          <cell r="C6957" t="str">
            <v>Physdam</v>
          </cell>
          <cell r="E6957">
            <v>41566</v>
          </cell>
          <cell r="F6957">
            <v>41648</v>
          </cell>
          <cell r="G6957">
            <v>41701</v>
          </cell>
          <cell r="H6957">
            <v>10478.606545119357</v>
          </cell>
          <cell r="I6957">
            <v>0</v>
          </cell>
        </row>
        <row r="6958">
          <cell r="C6958" t="str">
            <v>Physdam</v>
          </cell>
          <cell r="E6958">
            <v>41573</v>
          </cell>
          <cell r="F6958">
            <v>41679</v>
          </cell>
          <cell r="G6958">
            <v>41717</v>
          </cell>
          <cell r="H6958">
            <v>7320.3596905402228</v>
          </cell>
          <cell r="I6958">
            <v>7510.58</v>
          </cell>
        </row>
        <row r="6959">
          <cell r="C6959" t="str">
            <v>Physdam</v>
          </cell>
          <cell r="E6959">
            <v>41574</v>
          </cell>
          <cell r="F6959">
            <v>41924</v>
          </cell>
          <cell r="G6959">
            <v>42064</v>
          </cell>
          <cell r="H6959">
            <v>7102.287559930458</v>
          </cell>
          <cell r="I6959">
            <v>8525.7999999999993</v>
          </cell>
        </row>
        <row r="6960">
          <cell r="C6960" t="str">
            <v>Physdam</v>
          </cell>
          <cell r="E6960">
            <v>41567</v>
          </cell>
          <cell r="F6960">
            <v>41772</v>
          </cell>
          <cell r="G6960">
            <v>41835</v>
          </cell>
          <cell r="H6960">
            <v>11133.881075550858</v>
          </cell>
          <cell r="I6960">
            <v>11542.73</v>
          </cell>
        </row>
        <row r="6961">
          <cell r="C6961" t="str">
            <v>Physdam</v>
          </cell>
          <cell r="E6961">
            <v>41552</v>
          </cell>
          <cell r="F6961">
            <v>41636</v>
          </cell>
          <cell r="G6961">
            <v>41657</v>
          </cell>
          <cell r="H6961">
            <v>5130.6636476161002</v>
          </cell>
          <cell r="I6961">
            <v>5385.33</v>
          </cell>
        </row>
        <row r="6962">
          <cell r="C6962" t="str">
            <v>Physdam</v>
          </cell>
          <cell r="E6962">
            <v>41566</v>
          </cell>
          <cell r="F6962">
            <v>41575</v>
          </cell>
          <cell r="G6962">
            <v>41580</v>
          </cell>
          <cell r="H6962">
            <v>9805.6196967339401</v>
          </cell>
          <cell r="I6962">
            <v>0</v>
          </cell>
        </row>
        <row r="6963">
          <cell r="C6963" t="str">
            <v>Physdam</v>
          </cell>
          <cell r="E6963">
            <v>41554</v>
          </cell>
          <cell r="F6963">
            <v>41662</v>
          </cell>
          <cell r="G6963">
            <v>41682</v>
          </cell>
          <cell r="H6963">
            <v>10758.817594134365</v>
          </cell>
          <cell r="I6963">
            <v>11391.95</v>
          </cell>
        </row>
        <row r="6964">
          <cell r="C6964" t="str">
            <v>Physdam</v>
          </cell>
          <cell r="E6964">
            <v>41554</v>
          </cell>
          <cell r="F6964">
            <v>41682</v>
          </cell>
          <cell r="G6964">
            <v>41745</v>
          </cell>
          <cell r="H6964">
            <v>11121.524990351905</v>
          </cell>
          <cell r="I6964">
            <v>0</v>
          </cell>
        </row>
        <row r="6965">
          <cell r="C6965" t="str">
            <v>Physdam</v>
          </cell>
          <cell r="E6965">
            <v>41572</v>
          </cell>
          <cell r="F6965">
            <v>41698</v>
          </cell>
          <cell r="G6965">
            <v>41730</v>
          </cell>
          <cell r="H6965">
            <v>8142.9014712735325</v>
          </cell>
          <cell r="I6965">
            <v>9060.83</v>
          </cell>
        </row>
        <row r="6966">
          <cell r="C6966" t="str">
            <v>Physdam</v>
          </cell>
          <cell r="E6966">
            <v>41560</v>
          </cell>
          <cell r="F6966">
            <v>41708</v>
          </cell>
          <cell r="G6966">
            <v>41712</v>
          </cell>
          <cell r="H6966">
            <v>10979.701422802627</v>
          </cell>
          <cell r="I6966">
            <v>12699.86</v>
          </cell>
        </row>
        <row r="6967">
          <cell r="C6967" t="str">
            <v>Physdam</v>
          </cell>
          <cell r="E6967">
            <v>41574</v>
          </cell>
          <cell r="F6967">
            <v>41591</v>
          </cell>
          <cell r="G6967">
            <v>41888</v>
          </cell>
          <cell r="H6967">
            <v>9828.0259338344185</v>
          </cell>
          <cell r="I6967">
            <v>0</v>
          </cell>
        </row>
        <row r="6968">
          <cell r="C6968" t="str">
            <v>Physdam</v>
          </cell>
          <cell r="E6968">
            <v>41551</v>
          </cell>
          <cell r="F6968">
            <v>41605</v>
          </cell>
          <cell r="G6968">
            <v>41827</v>
          </cell>
          <cell r="H6968">
            <v>8825.2098157782111</v>
          </cell>
          <cell r="I6968">
            <v>8895.6</v>
          </cell>
        </row>
        <row r="6969">
          <cell r="C6969" t="str">
            <v>Physdam</v>
          </cell>
          <cell r="E6969">
            <v>41569</v>
          </cell>
          <cell r="F6969">
            <v>41603</v>
          </cell>
          <cell r="G6969">
            <v>41613</v>
          </cell>
          <cell r="H6969">
            <v>11285.547723220099</v>
          </cell>
          <cell r="I6969">
            <v>0</v>
          </cell>
        </row>
        <row r="6970">
          <cell r="C6970" t="str">
            <v>Physdam</v>
          </cell>
          <cell r="E6970">
            <v>41551</v>
          </cell>
          <cell r="F6970">
            <v>41599</v>
          </cell>
          <cell r="G6970">
            <v>41678</v>
          </cell>
          <cell r="H6970">
            <v>10532.779949925825</v>
          </cell>
          <cell r="I6970">
            <v>0</v>
          </cell>
        </row>
        <row r="6971">
          <cell r="C6971" t="str">
            <v>Physdam</v>
          </cell>
          <cell r="E6971">
            <v>41576</v>
          </cell>
          <cell r="F6971">
            <v>41695</v>
          </cell>
          <cell r="G6971">
            <v>41720</v>
          </cell>
          <cell r="H6971">
            <v>13993.288497664556</v>
          </cell>
          <cell r="I6971">
            <v>14626.36</v>
          </cell>
        </row>
        <row r="6972">
          <cell r="C6972" t="str">
            <v>Physdam</v>
          </cell>
          <cell r="E6972">
            <v>41562</v>
          </cell>
          <cell r="F6972">
            <v>41635</v>
          </cell>
          <cell r="G6972">
            <v>41648</v>
          </cell>
          <cell r="H6972">
            <v>12895.383105707489</v>
          </cell>
          <cell r="I6972">
            <v>13753.56</v>
          </cell>
        </row>
        <row r="6973">
          <cell r="C6973" t="str">
            <v>Physdam</v>
          </cell>
          <cell r="E6973">
            <v>41564</v>
          </cell>
          <cell r="F6973">
            <v>41606</v>
          </cell>
          <cell r="G6973">
            <v>41720</v>
          </cell>
          <cell r="H6973">
            <v>8931.4209130061845</v>
          </cell>
          <cell r="I6973">
            <v>9812.94</v>
          </cell>
        </row>
        <row r="6974">
          <cell r="C6974" t="str">
            <v>Physdam</v>
          </cell>
          <cell r="E6974">
            <v>41549</v>
          </cell>
          <cell r="F6974">
            <v>41630</v>
          </cell>
          <cell r="G6974">
            <v>41780</v>
          </cell>
          <cell r="H6974">
            <v>12797.931826913295</v>
          </cell>
          <cell r="I6974">
            <v>13613.95</v>
          </cell>
        </row>
        <row r="6975">
          <cell r="C6975" t="str">
            <v>Physdam</v>
          </cell>
          <cell r="E6975">
            <v>41573</v>
          </cell>
          <cell r="F6975">
            <v>42104</v>
          </cell>
          <cell r="G6975">
            <v>42325</v>
          </cell>
          <cell r="H6975">
            <v>10452.227416568994</v>
          </cell>
          <cell r="I6975">
            <v>11179.27</v>
          </cell>
        </row>
        <row r="6976">
          <cell r="C6976" t="str">
            <v>Physdam</v>
          </cell>
          <cell r="E6976">
            <v>41567</v>
          </cell>
          <cell r="F6976">
            <v>41755</v>
          </cell>
          <cell r="G6976">
            <v>41759</v>
          </cell>
          <cell r="H6976">
            <v>11231.908534621038</v>
          </cell>
          <cell r="I6976">
            <v>11681.25</v>
          </cell>
        </row>
        <row r="6977">
          <cell r="C6977" t="str">
            <v>Physdam</v>
          </cell>
          <cell r="E6977">
            <v>41573</v>
          </cell>
          <cell r="F6977">
            <v>41621</v>
          </cell>
          <cell r="G6977">
            <v>41655</v>
          </cell>
          <cell r="H6977">
            <v>8130.5932056944184</v>
          </cell>
          <cell r="I6977">
            <v>9096.26</v>
          </cell>
        </row>
        <row r="6978">
          <cell r="C6978" t="str">
            <v>Physdam</v>
          </cell>
          <cell r="E6978">
            <v>41570</v>
          </cell>
          <cell r="F6978">
            <v>41581</v>
          </cell>
          <cell r="G6978">
            <v>41674</v>
          </cell>
          <cell r="H6978">
            <v>9289.6749170088624</v>
          </cell>
          <cell r="I6978">
            <v>11064.85</v>
          </cell>
        </row>
        <row r="6979">
          <cell r="C6979" t="str">
            <v>Physdam</v>
          </cell>
          <cell r="E6979">
            <v>41549</v>
          </cell>
          <cell r="F6979">
            <v>41604</v>
          </cell>
          <cell r="G6979">
            <v>41686</v>
          </cell>
          <cell r="H6979">
            <v>7411.9924220658932</v>
          </cell>
          <cell r="I6979">
            <v>7943.15</v>
          </cell>
        </row>
        <row r="6980">
          <cell r="C6980" t="str">
            <v>Physdam</v>
          </cell>
          <cell r="E6980">
            <v>41560</v>
          </cell>
          <cell r="F6980">
            <v>41571</v>
          </cell>
          <cell r="G6980">
            <v>41697</v>
          </cell>
          <cell r="H6980">
            <v>12073.852733793263</v>
          </cell>
          <cell r="I6980">
            <v>12966.98</v>
          </cell>
        </row>
        <row r="6981">
          <cell r="C6981" t="str">
            <v>Physdam</v>
          </cell>
          <cell r="E6981">
            <v>41576</v>
          </cell>
          <cell r="F6981">
            <v>41752</v>
          </cell>
          <cell r="G6981">
            <v>41771</v>
          </cell>
          <cell r="H6981">
            <v>7559.4894049433587</v>
          </cell>
          <cell r="I6981">
            <v>7618.92</v>
          </cell>
        </row>
        <row r="6982">
          <cell r="C6982" t="str">
            <v>Physdam</v>
          </cell>
          <cell r="E6982">
            <v>41550</v>
          </cell>
          <cell r="F6982">
            <v>41579</v>
          </cell>
          <cell r="G6982">
            <v>41606</v>
          </cell>
          <cell r="H6982">
            <v>9223.0085161361803</v>
          </cell>
          <cell r="I6982">
            <v>9223.01</v>
          </cell>
        </row>
        <row r="6983">
          <cell r="C6983" t="str">
            <v>Physdam</v>
          </cell>
          <cell r="E6983">
            <v>41572</v>
          </cell>
          <cell r="F6983">
            <v>41580</v>
          </cell>
          <cell r="G6983">
            <v>41584</v>
          </cell>
          <cell r="H6983">
            <v>10852.225074027599</v>
          </cell>
          <cell r="I6983">
            <v>10852.23</v>
          </cell>
        </row>
        <row r="6984">
          <cell r="C6984" t="str">
            <v>Physdam</v>
          </cell>
          <cell r="E6984">
            <v>41578</v>
          </cell>
          <cell r="F6984">
            <v>41712</v>
          </cell>
          <cell r="G6984">
            <v>41774</v>
          </cell>
          <cell r="H6984">
            <v>7155.8860984087587</v>
          </cell>
          <cell r="I6984">
            <v>7821.88</v>
          </cell>
        </row>
        <row r="6985">
          <cell r="C6985" t="str">
            <v>Physdam</v>
          </cell>
          <cell r="E6985">
            <v>41556</v>
          </cell>
          <cell r="F6985">
            <v>41589</v>
          </cell>
          <cell r="G6985">
            <v>41631</v>
          </cell>
          <cell r="H6985">
            <v>7885.3417127614903</v>
          </cell>
          <cell r="I6985">
            <v>0</v>
          </cell>
        </row>
        <row r="6986">
          <cell r="C6986" t="str">
            <v>Physdam</v>
          </cell>
          <cell r="E6986">
            <v>41556</v>
          </cell>
          <cell r="F6986">
            <v>41626</v>
          </cell>
          <cell r="G6986">
            <v>41681</v>
          </cell>
          <cell r="H6986">
            <v>10021.384017268829</v>
          </cell>
          <cell r="I6986">
            <v>10078.35</v>
          </cell>
        </row>
        <row r="6987">
          <cell r="C6987" t="str">
            <v>Physdam</v>
          </cell>
          <cell r="E6987">
            <v>41564</v>
          </cell>
          <cell r="F6987">
            <v>41692</v>
          </cell>
          <cell r="G6987">
            <v>41810</v>
          </cell>
          <cell r="H6987">
            <v>6892.6603174433867</v>
          </cell>
          <cell r="I6987">
            <v>6902.28</v>
          </cell>
        </row>
        <row r="6988">
          <cell r="C6988" t="str">
            <v>Physdam</v>
          </cell>
          <cell r="E6988">
            <v>41566</v>
          </cell>
          <cell r="F6988">
            <v>41678</v>
          </cell>
          <cell r="G6988">
            <v>41682</v>
          </cell>
          <cell r="H6988">
            <v>8428.5996271552758</v>
          </cell>
          <cell r="I6988">
            <v>8992.91</v>
          </cell>
        </row>
        <row r="6989">
          <cell r="C6989" t="str">
            <v>Physdam</v>
          </cell>
          <cell r="E6989">
            <v>41560</v>
          </cell>
          <cell r="F6989">
            <v>41632</v>
          </cell>
          <cell r="G6989">
            <v>41705</v>
          </cell>
          <cell r="H6989">
            <v>11416.51014501851</v>
          </cell>
          <cell r="I6989">
            <v>11616.18</v>
          </cell>
        </row>
        <row r="6990">
          <cell r="C6990" t="str">
            <v>Physdam</v>
          </cell>
          <cell r="E6990">
            <v>41591</v>
          </cell>
          <cell r="F6990">
            <v>41946</v>
          </cell>
          <cell r="G6990">
            <v>42120</v>
          </cell>
          <cell r="H6990">
            <v>8751.1458939625081</v>
          </cell>
          <cell r="I6990">
            <v>0</v>
          </cell>
        </row>
        <row r="6991">
          <cell r="C6991" t="str">
            <v>Physdam</v>
          </cell>
          <cell r="E6991">
            <v>41587</v>
          </cell>
          <cell r="F6991">
            <v>41629</v>
          </cell>
          <cell r="G6991">
            <v>41688</v>
          </cell>
          <cell r="H6991">
            <v>9988.7491484701732</v>
          </cell>
          <cell r="I6991">
            <v>0</v>
          </cell>
        </row>
        <row r="6992">
          <cell r="C6992" t="str">
            <v>Physdam</v>
          </cell>
          <cell r="E6992">
            <v>41587</v>
          </cell>
          <cell r="F6992">
            <v>41616</v>
          </cell>
          <cell r="G6992">
            <v>41912</v>
          </cell>
          <cell r="H6992">
            <v>5190.7722456518486</v>
          </cell>
          <cell r="I6992">
            <v>5419.57</v>
          </cell>
        </row>
        <row r="6993">
          <cell r="C6993" t="str">
            <v>Physdam</v>
          </cell>
          <cell r="E6993">
            <v>41580</v>
          </cell>
          <cell r="F6993">
            <v>41599</v>
          </cell>
          <cell r="G6993">
            <v>41613</v>
          </cell>
          <cell r="H6993">
            <v>10507.25721711</v>
          </cell>
          <cell r="I6993">
            <v>10507.26</v>
          </cell>
        </row>
        <row r="6994">
          <cell r="C6994" t="str">
            <v>Physdam</v>
          </cell>
          <cell r="E6994">
            <v>41603</v>
          </cell>
          <cell r="F6994">
            <v>41615</v>
          </cell>
          <cell r="G6994">
            <v>41645</v>
          </cell>
          <cell r="H6994">
            <v>8392.1966056796464</v>
          </cell>
          <cell r="I6994">
            <v>8943.9699999999993</v>
          </cell>
        </row>
        <row r="6995">
          <cell r="C6995" t="str">
            <v>Physdam</v>
          </cell>
          <cell r="E6995">
            <v>41593</v>
          </cell>
          <cell r="F6995">
            <v>41786</v>
          </cell>
          <cell r="G6995">
            <v>42000</v>
          </cell>
          <cell r="H6995">
            <v>12233.495497372229</v>
          </cell>
          <cell r="I6995">
            <v>12275.89</v>
          </cell>
        </row>
        <row r="6996">
          <cell r="C6996" t="str">
            <v>Physdam</v>
          </cell>
          <cell r="E6996">
            <v>41592</v>
          </cell>
          <cell r="F6996">
            <v>41860</v>
          </cell>
          <cell r="G6996">
            <v>41865</v>
          </cell>
          <cell r="H6996">
            <v>7815.8647594422664</v>
          </cell>
          <cell r="I6996">
            <v>8323.33</v>
          </cell>
        </row>
        <row r="6997">
          <cell r="C6997" t="str">
            <v>Physdam</v>
          </cell>
          <cell r="E6997">
            <v>41592</v>
          </cell>
          <cell r="F6997">
            <v>41670</v>
          </cell>
          <cell r="G6997">
            <v>41805</v>
          </cell>
          <cell r="H6997">
            <v>6887.2114335760652</v>
          </cell>
          <cell r="I6997">
            <v>0</v>
          </cell>
        </row>
        <row r="6998">
          <cell r="C6998" t="str">
            <v>Physdam</v>
          </cell>
          <cell r="E6998">
            <v>41594</v>
          </cell>
          <cell r="F6998">
            <v>41619</v>
          </cell>
          <cell r="G6998">
            <v>41668</v>
          </cell>
          <cell r="H6998">
            <v>3415.8394407795281</v>
          </cell>
          <cell r="I6998">
            <v>4057.79</v>
          </cell>
        </row>
        <row r="6999">
          <cell r="C6999" t="str">
            <v>Physdam</v>
          </cell>
          <cell r="E6999">
            <v>41586</v>
          </cell>
          <cell r="F6999">
            <v>41598</v>
          </cell>
          <cell r="G6999">
            <v>41684</v>
          </cell>
          <cell r="H6999">
            <v>11425.639606998015</v>
          </cell>
          <cell r="I6999">
            <v>11909.46</v>
          </cell>
        </row>
        <row r="7000">
          <cell r="C7000" t="str">
            <v>Physdam</v>
          </cell>
          <cell r="E7000">
            <v>41605</v>
          </cell>
          <cell r="F7000">
            <v>41670</v>
          </cell>
          <cell r="G7000">
            <v>41680</v>
          </cell>
          <cell r="H7000">
            <v>10831.97529973935</v>
          </cell>
          <cell r="I7000">
            <v>11079.03</v>
          </cell>
        </row>
        <row r="7001">
          <cell r="C7001" t="str">
            <v>Physdam</v>
          </cell>
          <cell r="E7001">
            <v>41590</v>
          </cell>
          <cell r="F7001">
            <v>41750</v>
          </cell>
          <cell r="G7001">
            <v>41785</v>
          </cell>
          <cell r="H7001">
            <v>9216.3896178991017</v>
          </cell>
          <cell r="I7001">
            <v>10108.41</v>
          </cell>
        </row>
        <row r="7002">
          <cell r="C7002" t="str">
            <v>Physdam</v>
          </cell>
          <cell r="E7002">
            <v>41606</v>
          </cell>
          <cell r="F7002">
            <v>41661</v>
          </cell>
          <cell r="G7002">
            <v>41746</v>
          </cell>
          <cell r="H7002">
            <v>6471.2235745612888</v>
          </cell>
          <cell r="I7002">
            <v>6793.22</v>
          </cell>
        </row>
        <row r="7003">
          <cell r="C7003" t="str">
            <v>Physdam</v>
          </cell>
          <cell r="E7003">
            <v>41597</v>
          </cell>
          <cell r="F7003">
            <v>41676</v>
          </cell>
          <cell r="G7003">
            <v>41939</v>
          </cell>
          <cell r="H7003">
            <v>10657.025578722372</v>
          </cell>
          <cell r="I7003">
            <v>11575.54</v>
          </cell>
        </row>
        <row r="7004">
          <cell r="C7004" t="str">
            <v>Physdam</v>
          </cell>
          <cell r="E7004">
            <v>41604</v>
          </cell>
          <cell r="F7004">
            <v>41692</v>
          </cell>
          <cell r="G7004">
            <v>41744</v>
          </cell>
          <cell r="H7004">
            <v>8273.5740501482614</v>
          </cell>
          <cell r="I7004">
            <v>8737.5499999999993</v>
          </cell>
        </row>
        <row r="7005">
          <cell r="C7005" t="str">
            <v>Physdam</v>
          </cell>
          <cell r="E7005">
            <v>41580</v>
          </cell>
          <cell r="F7005">
            <v>41638</v>
          </cell>
          <cell r="G7005">
            <v>41703</v>
          </cell>
          <cell r="H7005">
            <v>11408.935962293777</v>
          </cell>
          <cell r="I7005">
            <v>0</v>
          </cell>
        </row>
        <row r="7006">
          <cell r="C7006" t="str">
            <v>Physdam</v>
          </cell>
          <cell r="E7006">
            <v>41601</v>
          </cell>
          <cell r="F7006">
            <v>41678</v>
          </cell>
          <cell r="G7006">
            <v>41683</v>
          </cell>
          <cell r="H7006">
            <v>6494.0073633566126</v>
          </cell>
          <cell r="I7006">
            <v>6450.87</v>
          </cell>
        </row>
        <row r="7007">
          <cell r="C7007" t="str">
            <v>Physdam</v>
          </cell>
          <cell r="E7007">
            <v>41588</v>
          </cell>
          <cell r="F7007">
            <v>42154</v>
          </cell>
          <cell r="G7007">
            <v>42361</v>
          </cell>
          <cell r="H7007">
            <v>11396.62202633474</v>
          </cell>
          <cell r="I7007">
            <v>12092.26</v>
          </cell>
        </row>
        <row r="7008">
          <cell r="C7008" t="str">
            <v>Physdam</v>
          </cell>
          <cell r="E7008">
            <v>41590</v>
          </cell>
          <cell r="F7008">
            <v>41723</v>
          </cell>
          <cell r="G7008">
            <v>41962</v>
          </cell>
          <cell r="H7008">
            <v>9857.3417845546337</v>
          </cell>
          <cell r="I7008">
            <v>0</v>
          </cell>
        </row>
        <row r="7009">
          <cell r="C7009" t="str">
            <v>Physdam</v>
          </cell>
          <cell r="E7009">
            <v>41586</v>
          </cell>
          <cell r="F7009">
            <v>41905</v>
          </cell>
          <cell r="G7009">
            <v>41982</v>
          </cell>
          <cell r="H7009">
            <v>6026.7057045994925</v>
          </cell>
          <cell r="I7009">
            <v>6145.96</v>
          </cell>
        </row>
        <row r="7010">
          <cell r="C7010" t="str">
            <v>Physdam</v>
          </cell>
          <cell r="E7010">
            <v>41597</v>
          </cell>
          <cell r="F7010">
            <v>41632</v>
          </cell>
          <cell r="G7010">
            <v>41669</v>
          </cell>
          <cell r="H7010">
            <v>10173.785367495515</v>
          </cell>
          <cell r="I7010">
            <v>10707.96</v>
          </cell>
        </row>
        <row r="7011">
          <cell r="C7011" t="str">
            <v>Physdam</v>
          </cell>
          <cell r="E7011">
            <v>41594</v>
          </cell>
          <cell r="F7011">
            <v>41615</v>
          </cell>
          <cell r="G7011">
            <v>41640</v>
          </cell>
          <cell r="H7011">
            <v>9979.8533139231877</v>
          </cell>
          <cell r="I7011">
            <v>10389.629999999999</v>
          </cell>
        </row>
        <row r="7012">
          <cell r="C7012" t="str">
            <v>Physdam</v>
          </cell>
          <cell r="E7012">
            <v>41607</v>
          </cell>
          <cell r="F7012">
            <v>41679</v>
          </cell>
          <cell r="G7012">
            <v>41713</v>
          </cell>
          <cell r="H7012">
            <v>11012.263479299862</v>
          </cell>
          <cell r="I7012">
            <v>11461.65</v>
          </cell>
        </row>
        <row r="7013">
          <cell r="C7013" t="str">
            <v>Physdam</v>
          </cell>
          <cell r="E7013">
            <v>41591</v>
          </cell>
          <cell r="F7013">
            <v>41718</v>
          </cell>
          <cell r="G7013">
            <v>41749</v>
          </cell>
          <cell r="H7013">
            <v>8640.4502497555804</v>
          </cell>
          <cell r="I7013">
            <v>9024.56</v>
          </cell>
        </row>
        <row r="7014">
          <cell r="C7014" t="str">
            <v>Physdam</v>
          </cell>
          <cell r="E7014">
            <v>41596</v>
          </cell>
          <cell r="F7014">
            <v>41695</v>
          </cell>
          <cell r="G7014">
            <v>41696</v>
          </cell>
          <cell r="H7014">
            <v>10278.489314220098</v>
          </cell>
          <cell r="I7014">
            <v>10569.62</v>
          </cell>
        </row>
        <row r="7015">
          <cell r="C7015" t="str">
            <v>Physdam</v>
          </cell>
          <cell r="E7015">
            <v>41583</v>
          </cell>
          <cell r="F7015">
            <v>41631</v>
          </cell>
          <cell r="G7015">
            <v>41636</v>
          </cell>
          <cell r="H7015">
            <v>6855.2865235198196</v>
          </cell>
          <cell r="I7015">
            <v>6855.29</v>
          </cell>
        </row>
        <row r="7016">
          <cell r="C7016" t="str">
            <v>Physdam</v>
          </cell>
          <cell r="E7016">
            <v>41606</v>
          </cell>
          <cell r="F7016">
            <v>41655</v>
          </cell>
          <cell r="G7016">
            <v>41662</v>
          </cell>
          <cell r="H7016">
            <v>10448.526182014642</v>
          </cell>
          <cell r="I7016">
            <v>10655.27</v>
          </cell>
        </row>
        <row r="7017">
          <cell r="C7017" t="str">
            <v>Physdam</v>
          </cell>
          <cell r="E7017">
            <v>41599</v>
          </cell>
          <cell r="F7017">
            <v>41626</v>
          </cell>
          <cell r="G7017">
            <v>41640</v>
          </cell>
          <cell r="H7017">
            <v>6559.6565677798944</v>
          </cell>
          <cell r="I7017">
            <v>7115.4</v>
          </cell>
        </row>
        <row r="7018">
          <cell r="C7018" t="str">
            <v>Physdam</v>
          </cell>
          <cell r="E7018">
            <v>41597</v>
          </cell>
          <cell r="F7018">
            <v>41709</v>
          </cell>
          <cell r="G7018">
            <v>41817</v>
          </cell>
          <cell r="H7018">
            <v>8481.097438950861</v>
          </cell>
          <cell r="I7018">
            <v>8807.41</v>
          </cell>
        </row>
        <row r="7019">
          <cell r="C7019" t="str">
            <v>Physdam</v>
          </cell>
          <cell r="E7019">
            <v>41599</v>
          </cell>
          <cell r="F7019">
            <v>41632</v>
          </cell>
          <cell r="G7019">
            <v>41778</v>
          </cell>
          <cell r="H7019">
            <v>9757.7772329824602</v>
          </cell>
          <cell r="I7019">
            <v>0</v>
          </cell>
        </row>
        <row r="7020">
          <cell r="C7020" t="str">
            <v>Physdam</v>
          </cell>
          <cell r="E7020">
            <v>41601</v>
          </cell>
          <cell r="F7020">
            <v>41628</v>
          </cell>
          <cell r="G7020">
            <v>41685</v>
          </cell>
          <cell r="H7020">
            <v>9513.8369258310868</v>
          </cell>
          <cell r="I7020">
            <v>9778.93</v>
          </cell>
        </row>
        <row r="7021">
          <cell r="C7021" t="str">
            <v>Physdam</v>
          </cell>
          <cell r="E7021">
            <v>41585</v>
          </cell>
          <cell r="F7021">
            <v>41607</v>
          </cell>
          <cell r="G7021">
            <v>41636</v>
          </cell>
          <cell r="H7021">
            <v>8331.7692589913604</v>
          </cell>
          <cell r="I7021">
            <v>0</v>
          </cell>
        </row>
        <row r="7022">
          <cell r="C7022" t="str">
            <v>Physdam</v>
          </cell>
          <cell r="E7022">
            <v>41600</v>
          </cell>
          <cell r="F7022">
            <v>41970</v>
          </cell>
          <cell r="G7022">
            <v>42120</v>
          </cell>
          <cell r="H7022">
            <v>8806.0911365554057</v>
          </cell>
          <cell r="I7022">
            <v>9029.07</v>
          </cell>
        </row>
        <row r="7023">
          <cell r="C7023" t="str">
            <v>Physdam</v>
          </cell>
          <cell r="E7023">
            <v>41606</v>
          </cell>
          <cell r="F7023">
            <v>41640</v>
          </cell>
          <cell r="G7023">
            <v>41648</v>
          </cell>
          <cell r="H7023">
            <v>8800.6247619007972</v>
          </cell>
          <cell r="I7023">
            <v>8819.01</v>
          </cell>
        </row>
        <row r="7024">
          <cell r="C7024" t="str">
            <v>Physdam</v>
          </cell>
          <cell r="E7024">
            <v>41598</v>
          </cell>
          <cell r="F7024">
            <v>41721</v>
          </cell>
          <cell r="G7024">
            <v>41745</v>
          </cell>
          <cell r="H7024">
            <v>8652.0860461336106</v>
          </cell>
          <cell r="I7024">
            <v>8890.3799999999992</v>
          </cell>
        </row>
        <row r="7025">
          <cell r="C7025" t="str">
            <v>Physdam</v>
          </cell>
          <cell r="E7025">
            <v>41601</v>
          </cell>
          <cell r="F7025">
            <v>41926</v>
          </cell>
          <cell r="G7025">
            <v>41931</v>
          </cell>
          <cell r="H7025">
            <v>10565.487132534607</v>
          </cell>
          <cell r="I7025">
            <v>10946.25</v>
          </cell>
        </row>
        <row r="7026">
          <cell r="C7026" t="str">
            <v>Physdam</v>
          </cell>
          <cell r="E7026">
            <v>41586</v>
          </cell>
          <cell r="F7026">
            <v>41636</v>
          </cell>
          <cell r="G7026">
            <v>41687</v>
          </cell>
          <cell r="H7026">
            <v>10581.88757385994</v>
          </cell>
          <cell r="I7026">
            <v>10432.15</v>
          </cell>
        </row>
        <row r="7027">
          <cell r="C7027" t="str">
            <v>Physdam</v>
          </cell>
          <cell r="E7027">
            <v>41599</v>
          </cell>
          <cell r="F7027">
            <v>41935</v>
          </cell>
          <cell r="G7027">
            <v>41985</v>
          </cell>
          <cell r="H7027">
            <v>13787.23749181717</v>
          </cell>
          <cell r="I7027">
            <v>13901.15</v>
          </cell>
        </row>
        <row r="7028">
          <cell r="C7028" t="str">
            <v>Physdam</v>
          </cell>
          <cell r="E7028">
            <v>41597</v>
          </cell>
          <cell r="F7028">
            <v>41834</v>
          </cell>
          <cell r="G7028">
            <v>41854</v>
          </cell>
          <cell r="H7028">
            <v>13019.758687456271</v>
          </cell>
          <cell r="I7028">
            <v>13710.13</v>
          </cell>
        </row>
        <row r="7029">
          <cell r="C7029" t="str">
            <v>Physdam</v>
          </cell>
          <cell r="E7029">
            <v>41595</v>
          </cell>
          <cell r="F7029">
            <v>41699</v>
          </cell>
          <cell r="G7029">
            <v>41713</v>
          </cell>
          <cell r="H7029">
            <v>10981.898255513966</v>
          </cell>
          <cell r="I7029">
            <v>11139.55</v>
          </cell>
        </row>
        <row r="7030">
          <cell r="C7030" t="str">
            <v>Physdam</v>
          </cell>
          <cell r="E7030">
            <v>41608</v>
          </cell>
          <cell r="F7030">
            <v>41889</v>
          </cell>
          <cell r="G7030">
            <v>41892</v>
          </cell>
          <cell r="H7030">
            <v>11734.218647736037</v>
          </cell>
          <cell r="I7030">
            <v>12348.9</v>
          </cell>
        </row>
        <row r="7031">
          <cell r="C7031" t="str">
            <v>Physdam</v>
          </cell>
          <cell r="E7031">
            <v>41599</v>
          </cell>
          <cell r="F7031">
            <v>41733</v>
          </cell>
          <cell r="G7031">
            <v>41775</v>
          </cell>
          <cell r="H7031">
            <v>6010.2978536207593</v>
          </cell>
          <cell r="I7031">
            <v>7378.75</v>
          </cell>
        </row>
        <row r="7032">
          <cell r="C7032" t="str">
            <v>Physdam</v>
          </cell>
          <cell r="E7032">
            <v>41595</v>
          </cell>
          <cell r="F7032">
            <v>41630</v>
          </cell>
          <cell r="G7032">
            <v>41632</v>
          </cell>
          <cell r="H7032">
            <v>10654.017065382301</v>
          </cell>
          <cell r="I7032">
            <v>10654.02</v>
          </cell>
        </row>
        <row r="7033">
          <cell r="C7033" t="str">
            <v>Physdam</v>
          </cell>
          <cell r="E7033">
            <v>41591</v>
          </cell>
          <cell r="F7033">
            <v>41784</v>
          </cell>
          <cell r="G7033">
            <v>41879</v>
          </cell>
          <cell r="H7033">
            <v>12267.086443263526</v>
          </cell>
          <cell r="I7033">
            <v>13595.07</v>
          </cell>
        </row>
        <row r="7034">
          <cell r="C7034" t="str">
            <v>Physdam</v>
          </cell>
          <cell r="E7034">
            <v>41589</v>
          </cell>
          <cell r="F7034">
            <v>41739</v>
          </cell>
          <cell r="G7034">
            <v>42021</v>
          </cell>
          <cell r="H7034">
            <v>9197.7157494310868</v>
          </cell>
          <cell r="I7034">
            <v>11186.42</v>
          </cell>
        </row>
        <row r="7035">
          <cell r="C7035" t="str">
            <v>Physdam</v>
          </cell>
          <cell r="E7035">
            <v>41606</v>
          </cell>
          <cell r="F7035">
            <v>41650</v>
          </cell>
          <cell r="G7035">
            <v>41713</v>
          </cell>
          <cell r="H7035">
            <v>7738.7793832601465</v>
          </cell>
          <cell r="I7035">
            <v>0</v>
          </cell>
        </row>
        <row r="7036">
          <cell r="C7036" t="str">
            <v>Physdam</v>
          </cell>
          <cell r="E7036">
            <v>41582</v>
          </cell>
          <cell r="F7036">
            <v>41612</v>
          </cell>
          <cell r="G7036">
            <v>41726</v>
          </cell>
          <cell r="H7036">
            <v>10132.675316794617</v>
          </cell>
          <cell r="I7036">
            <v>11067.12</v>
          </cell>
        </row>
        <row r="7037">
          <cell r="C7037" t="str">
            <v>Physdam</v>
          </cell>
          <cell r="E7037">
            <v>41582</v>
          </cell>
          <cell r="F7037">
            <v>41618</v>
          </cell>
          <cell r="G7037">
            <v>41618</v>
          </cell>
          <cell r="H7037">
            <v>7850.6721968676802</v>
          </cell>
          <cell r="I7037">
            <v>7850.67</v>
          </cell>
        </row>
        <row r="7038">
          <cell r="C7038" t="str">
            <v>Physdam</v>
          </cell>
          <cell r="E7038">
            <v>41621</v>
          </cell>
          <cell r="F7038">
            <v>41803</v>
          </cell>
          <cell r="G7038">
            <v>41921</v>
          </cell>
          <cell r="H7038">
            <v>10048.514126444945</v>
          </cell>
          <cell r="I7038">
            <v>11723.44</v>
          </cell>
        </row>
        <row r="7039">
          <cell r="C7039" t="str">
            <v>Physdam</v>
          </cell>
          <cell r="E7039">
            <v>41635</v>
          </cell>
          <cell r="F7039">
            <v>41645</v>
          </cell>
          <cell r="G7039">
            <v>41781</v>
          </cell>
          <cell r="H7039">
            <v>12187.876870398663</v>
          </cell>
          <cell r="I7039">
            <v>12448.01</v>
          </cell>
        </row>
        <row r="7040">
          <cell r="C7040" t="str">
            <v>Physdam</v>
          </cell>
          <cell r="E7040">
            <v>41629</v>
          </cell>
          <cell r="F7040">
            <v>41752</v>
          </cell>
          <cell r="G7040">
            <v>41912</v>
          </cell>
          <cell r="H7040">
            <v>11343.017734223582</v>
          </cell>
          <cell r="I7040">
            <v>11197.5</v>
          </cell>
        </row>
        <row r="7041">
          <cell r="C7041" t="str">
            <v>Physdam</v>
          </cell>
          <cell r="E7041">
            <v>41621</v>
          </cell>
          <cell r="F7041">
            <v>41666</v>
          </cell>
          <cell r="G7041">
            <v>41733</v>
          </cell>
          <cell r="H7041">
            <v>8992.7159310125098</v>
          </cell>
          <cell r="I7041">
            <v>9383.59</v>
          </cell>
        </row>
        <row r="7042">
          <cell r="C7042" t="str">
            <v>Physdam</v>
          </cell>
          <cell r="E7042">
            <v>41638</v>
          </cell>
          <cell r="F7042">
            <v>41902</v>
          </cell>
          <cell r="G7042">
            <v>42030</v>
          </cell>
          <cell r="H7042">
            <v>9052.8240982042189</v>
          </cell>
          <cell r="I7042">
            <v>11002.38</v>
          </cell>
        </row>
        <row r="7043">
          <cell r="C7043" t="str">
            <v>Physdam</v>
          </cell>
          <cell r="E7043">
            <v>41633</v>
          </cell>
          <cell r="F7043">
            <v>41658</v>
          </cell>
          <cell r="G7043">
            <v>41719</v>
          </cell>
          <cell r="H7043">
            <v>9479.3274945239082</v>
          </cell>
          <cell r="I7043">
            <v>10375.65</v>
          </cell>
        </row>
        <row r="7044">
          <cell r="C7044" t="str">
            <v>Physdam</v>
          </cell>
          <cell r="E7044">
            <v>41629</v>
          </cell>
          <cell r="F7044">
            <v>41673</v>
          </cell>
          <cell r="G7044">
            <v>41695</v>
          </cell>
          <cell r="H7044">
            <v>12316.369044069694</v>
          </cell>
          <cell r="I7044">
            <v>0</v>
          </cell>
        </row>
        <row r="7045">
          <cell r="C7045" t="str">
            <v>Physdam</v>
          </cell>
          <cell r="E7045">
            <v>41634</v>
          </cell>
          <cell r="F7045">
            <v>41846</v>
          </cell>
          <cell r="G7045">
            <v>41971</v>
          </cell>
          <cell r="H7045">
            <v>10133.011676902679</v>
          </cell>
          <cell r="I7045">
            <v>10325.370000000001</v>
          </cell>
        </row>
        <row r="7046">
          <cell r="C7046" t="str">
            <v>Physdam</v>
          </cell>
          <cell r="E7046">
            <v>41610</v>
          </cell>
          <cell r="F7046">
            <v>41849</v>
          </cell>
          <cell r="G7046">
            <v>41958</v>
          </cell>
          <cell r="H7046">
            <v>9328.9986030783548</v>
          </cell>
          <cell r="I7046">
            <v>9742.59</v>
          </cell>
        </row>
        <row r="7047">
          <cell r="C7047" t="str">
            <v>Physdam</v>
          </cell>
          <cell r="E7047">
            <v>41618</v>
          </cell>
          <cell r="F7047">
            <v>41755</v>
          </cell>
          <cell r="G7047">
            <v>41772</v>
          </cell>
          <cell r="H7047">
            <v>8563.0670985330798</v>
          </cell>
          <cell r="I7047">
            <v>9408.2800000000007</v>
          </cell>
        </row>
        <row r="7048">
          <cell r="C7048" t="str">
            <v>Physdam</v>
          </cell>
          <cell r="E7048">
            <v>41617</v>
          </cell>
          <cell r="F7048">
            <v>41994</v>
          </cell>
          <cell r="G7048">
            <v>42114</v>
          </cell>
          <cell r="H7048">
            <v>7987.4637513175021</v>
          </cell>
          <cell r="I7048">
            <v>8884.84</v>
          </cell>
        </row>
        <row r="7049">
          <cell r="C7049" t="str">
            <v>Physdam</v>
          </cell>
          <cell r="E7049">
            <v>41635</v>
          </cell>
          <cell r="F7049">
            <v>41748</v>
          </cell>
          <cell r="G7049">
            <v>41777</v>
          </cell>
          <cell r="H7049">
            <v>16000.316593358655</v>
          </cell>
          <cell r="I7049">
            <v>16393.939999999999</v>
          </cell>
        </row>
        <row r="7050">
          <cell r="C7050" t="str">
            <v>Physdam</v>
          </cell>
          <cell r="E7050">
            <v>41622</v>
          </cell>
          <cell r="F7050">
            <v>41660</v>
          </cell>
          <cell r="G7050">
            <v>41803</v>
          </cell>
          <cell r="H7050">
            <v>13902.230227327476</v>
          </cell>
          <cell r="I7050">
            <v>0</v>
          </cell>
        </row>
        <row r="7051">
          <cell r="C7051" t="str">
            <v>Physdam</v>
          </cell>
          <cell r="E7051">
            <v>41633</v>
          </cell>
          <cell r="F7051">
            <v>42096</v>
          </cell>
          <cell r="G7051">
            <v>42185</v>
          </cell>
          <cell r="H7051">
            <v>7157.7357390253446</v>
          </cell>
          <cell r="I7051">
            <v>7383.22</v>
          </cell>
        </row>
        <row r="7052">
          <cell r="C7052" t="str">
            <v>Physdam</v>
          </cell>
          <cell r="E7052">
            <v>41623</v>
          </cell>
          <cell r="F7052">
            <v>41720</v>
          </cell>
          <cell r="G7052">
            <v>41722</v>
          </cell>
          <cell r="H7052">
            <v>9351.5433534209005</v>
          </cell>
          <cell r="I7052">
            <v>0</v>
          </cell>
        </row>
        <row r="7053">
          <cell r="C7053" t="str">
            <v>Physdam</v>
          </cell>
          <cell r="E7053">
            <v>41627</v>
          </cell>
          <cell r="F7053">
            <v>41703</v>
          </cell>
          <cell r="G7053">
            <v>41740</v>
          </cell>
          <cell r="H7053">
            <v>13579.721502225</v>
          </cell>
          <cell r="I7053">
            <v>13997.24</v>
          </cell>
        </row>
        <row r="7054">
          <cell r="C7054" t="str">
            <v>Physdam</v>
          </cell>
          <cell r="E7054">
            <v>41621</v>
          </cell>
          <cell r="F7054">
            <v>41647</v>
          </cell>
          <cell r="G7054">
            <v>41653</v>
          </cell>
          <cell r="H7054">
            <v>13050.107552590403</v>
          </cell>
          <cell r="I7054">
            <v>13417.88</v>
          </cell>
        </row>
        <row r="7055">
          <cell r="C7055" t="str">
            <v>Physdam</v>
          </cell>
          <cell r="E7055">
            <v>41616</v>
          </cell>
          <cell r="F7055">
            <v>41802</v>
          </cell>
          <cell r="G7055">
            <v>41840</v>
          </cell>
          <cell r="H7055">
            <v>11046.47400704869</v>
          </cell>
          <cell r="I7055">
            <v>11328.24</v>
          </cell>
        </row>
        <row r="7056">
          <cell r="C7056" t="str">
            <v>Physdam</v>
          </cell>
          <cell r="E7056">
            <v>41623</v>
          </cell>
          <cell r="F7056">
            <v>41818</v>
          </cell>
          <cell r="G7056">
            <v>41949</v>
          </cell>
          <cell r="H7056">
            <v>8555.0564908111428</v>
          </cell>
          <cell r="I7056">
            <v>9104.06</v>
          </cell>
        </row>
        <row r="7057">
          <cell r="C7057" t="str">
            <v>Physdam</v>
          </cell>
          <cell r="E7057">
            <v>41627</v>
          </cell>
          <cell r="F7057">
            <v>41663</v>
          </cell>
          <cell r="G7057">
            <v>41735</v>
          </cell>
          <cell r="H7057">
            <v>9263.6514284149525</v>
          </cell>
          <cell r="I7057">
            <v>10265.93</v>
          </cell>
        </row>
        <row r="7058">
          <cell r="C7058" t="str">
            <v>Physdam</v>
          </cell>
          <cell r="E7058">
            <v>41629</v>
          </cell>
          <cell r="F7058">
            <v>41718</v>
          </cell>
          <cell r="G7058">
            <v>41847</v>
          </cell>
          <cell r="H7058">
            <v>7152.2825340513673</v>
          </cell>
          <cell r="I7058">
            <v>7696.4</v>
          </cell>
        </row>
        <row r="7059">
          <cell r="C7059" t="str">
            <v>Physdam</v>
          </cell>
          <cell r="E7059">
            <v>41621</v>
          </cell>
          <cell r="F7059">
            <v>41715</v>
          </cell>
          <cell r="G7059">
            <v>41916</v>
          </cell>
          <cell r="H7059">
            <v>12146.403484226614</v>
          </cell>
          <cell r="I7059">
            <v>11910.15</v>
          </cell>
        </row>
        <row r="7060">
          <cell r="C7060" t="str">
            <v>Physdam</v>
          </cell>
          <cell r="E7060">
            <v>41622</v>
          </cell>
          <cell r="F7060">
            <v>41687</v>
          </cell>
          <cell r="G7060">
            <v>41730</v>
          </cell>
          <cell r="H7060">
            <v>8112.2351468191337</v>
          </cell>
          <cell r="I7060">
            <v>8937.65</v>
          </cell>
        </row>
        <row r="7061">
          <cell r="C7061" t="str">
            <v>Physdam</v>
          </cell>
          <cell r="E7061">
            <v>41630</v>
          </cell>
          <cell r="F7061">
            <v>41630</v>
          </cell>
          <cell r="G7061">
            <v>41680</v>
          </cell>
          <cell r="H7061">
            <v>9855.6621294562228</v>
          </cell>
          <cell r="I7061">
            <v>10130.540000000001</v>
          </cell>
        </row>
        <row r="7062">
          <cell r="C7062" t="str">
            <v>Physdam</v>
          </cell>
          <cell r="E7062">
            <v>41637</v>
          </cell>
          <cell r="F7062">
            <v>41688</v>
          </cell>
          <cell r="G7062">
            <v>41802</v>
          </cell>
          <cell r="H7062">
            <v>10383.690329944287</v>
          </cell>
          <cell r="I7062">
            <v>11242.57</v>
          </cell>
        </row>
        <row r="7063">
          <cell r="C7063" t="str">
            <v>Physdam</v>
          </cell>
          <cell r="E7063">
            <v>41620</v>
          </cell>
          <cell r="F7063">
            <v>41626</v>
          </cell>
          <cell r="G7063">
            <v>41788</v>
          </cell>
          <cell r="H7063">
            <v>9512.7106937773224</v>
          </cell>
          <cell r="I7063">
            <v>9509</v>
          </cell>
        </row>
        <row r="7064">
          <cell r="C7064" t="str">
            <v>Physdam</v>
          </cell>
          <cell r="E7064">
            <v>41629</v>
          </cell>
          <cell r="F7064">
            <v>41719</v>
          </cell>
          <cell r="G7064">
            <v>41790</v>
          </cell>
          <cell r="H7064">
            <v>6703.4190257515402</v>
          </cell>
          <cell r="I7064">
            <v>0</v>
          </cell>
        </row>
        <row r="7065">
          <cell r="C7065" t="str">
            <v>Physdam</v>
          </cell>
          <cell r="E7065">
            <v>41610</v>
          </cell>
          <cell r="F7065">
            <v>41817</v>
          </cell>
          <cell r="G7065">
            <v>41978</v>
          </cell>
          <cell r="H7065">
            <v>12945.846375711191</v>
          </cell>
          <cell r="I7065">
            <v>13353.54</v>
          </cell>
        </row>
        <row r="7066">
          <cell r="C7066" t="str">
            <v>Physdam</v>
          </cell>
          <cell r="E7066">
            <v>41614</v>
          </cell>
          <cell r="F7066">
            <v>41699</v>
          </cell>
          <cell r="G7066">
            <v>41710</v>
          </cell>
          <cell r="H7066">
            <v>9723.2704240910061</v>
          </cell>
          <cell r="I7066">
            <v>10491.62</v>
          </cell>
        </row>
        <row r="7067">
          <cell r="C7067" t="str">
            <v>Physdam</v>
          </cell>
          <cell r="E7067">
            <v>41624</v>
          </cell>
          <cell r="F7067">
            <v>41732</v>
          </cell>
          <cell r="G7067">
            <v>41824</v>
          </cell>
          <cell r="H7067">
            <v>7062.9327460704762</v>
          </cell>
          <cell r="I7067">
            <v>8973.68</v>
          </cell>
        </row>
        <row r="7068">
          <cell r="C7068" t="str">
            <v>Physdam</v>
          </cell>
          <cell r="E7068">
            <v>41611</v>
          </cell>
          <cell r="F7068">
            <v>41625</v>
          </cell>
          <cell r="G7068">
            <v>41643</v>
          </cell>
          <cell r="H7068">
            <v>10411.725904039253</v>
          </cell>
          <cell r="I7068">
            <v>10982.83</v>
          </cell>
        </row>
        <row r="7069">
          <cell r="C7069" t="str">
            <v>Physdam</v>
          </cell>
          <cell r="E7069">
            <v>41632</v>
          </cell>
          <cell r="F7069">
            <v>41863</v>
          </cell>
          <cell r="G7069">
            <v>41892</v>
          </cell>
          <cell r="H7069">
            <v>10877.722053489351</v>
          </cell>
          <cell r="I7069">
            <v>11597.77</v>
          </cell>
        </row>
        <row r="7070">
          <cell r="C7070" t="str">
            <v>Physdam</v>
          </cell>
          <cell r="E7070">
            <v>41632</v>
          </cell>
          <cell r="F7070">
            <v>41717</v>
          </cell>
          <cell r="G7070">
            <v>41757</v>
          </cell>
          <cell r="H7070">
            <v>10167.867876944252</v>
          </cell>
          <cell r="I7070">
            <v>10258.58</v>
          </cell>
        </row>
        <row r="7071">
          <cell r="C7071" t="str">
            <v>Physdam</v>
          </cell>
          <cell r="E7071">
            <v>41634</v>
          </cell>
          <cell r="F7071">
            <v>41705</v>
          </cell>
          <cell r="G7071">
            <v>41723</v>
          </cell>
          <cell r="H7071">
            <v>10407.219753655198</v>
          </cell>
          <cell r="I7071">
            <v>11636.67</v>
          </cell>
        </row>
        <row r="7072">
          <cell r="C7072" t="str">
            <v>Physdam</v>
          </cell>
          <cell r="E7072">
            <v>41610</v>
          </cell>
          <cell r="F7072">
            <v>41658</v>
          </cell>
          <cell r="G7072">
            <v>41672</v>
          </cell>
          <cell r="H7072">
            <v>8748.4219910642896</v>
          </cell>
          <cell r="I7072">
            <v>8846.1200000000008</v>
          </cell>
        </row>
        <row r="7073">
          <cell r="C7073" t="str">
            <v>Physdam</v>
          </cell>
          <cell r="E7073">
            <v>41616</v>
          </cell>
          <cell r="F7073">
            <v>41801</v>
          </cell>
          <cell r="G7073">
            <v>41819</v>
          </cell>
          <cell r="H7073">
            <v>9438.5811909108597</v>
          </cell>
          <cell r="I7073">
            <v>9580.51</v>
          </cell>
        </row>
        <row r="7074">
          <cell r="C7074" t="str">
            <v>Physdam</v>
          </cell>
          <cell r="E7074">
            <v>41631</v>
          </cell>
          <cell r="F7074">
            <v>41864</v>
          </cell>
          <cell r="G7074">
            <v>41909</v>
          </cell>
          <cell r="H7074">
            <v>9641.7503979729117</v>
          </cell>
          <cell r="I7074">
            <v>10329.86</v>
          </cell>
        </row>
        <row r="7075">
          <cell r="C7075" t="str">
            <v>Physdam</v>
          </cell>
          <cell r="E7075">
            <v>41622</v>
          </cell>
          <cell r="F7075">
            <v>41652</v>
          </cell>
          <cell r="G7075">
            <v>41663</v>
          </cell>
          <cell r="H7075">
            <v>8708.758519777095</v>
          </cell>
          <cell r="I7075">
            <v>0</v>
          </cell>
        </row>
        <row r="7076">
          <cell r="C7076" t="str">
            <v>Physdam</v>
          </cell>
          <cell r="E7076">
            <v>41630</v>
          </cell>
          <cell r="F7076">
            <v>41701</v>
          </cell>
          <cell r="G7076">
            <v>41710</v>
          </cell>
          <cell r="H7076">
            <v>8333.688172594866</v>
          </cell>
          <cell r="I7076">
            <v>9230.08</v>
          </cell>
        </row>
        <row r="7077">
          <cell r="C7077" t="str">
            <v>Physdam</v>
          </cell>
          <cell r="E7077">
            <v>41617</v>
          </cell>
          <cell r="F7077">
            <v>41803</v>
          </cell>
          <cell r="G7077">
            <v>41807</v>
          </cell>
          <cell r="H7077">
            <v>14121.287541712196</v>
          </cell>
          <cell r="I7077">
            <v>14324.84</v>
          </cell>
        </row>
        <row r="7078">
          <cell r="C7078" t="str">
            <v>Physdam</v>
          </cell>
          <cell r="E7078">
            <v>41624</v>
          </cell>
          <cell r="F7078">
            <v>41635</v>
          </cell>
          <cell r="G7078">
            <v>41637</v>
          </cell>
          <cell r="H7078">
            <v>6825.2890691975599</v>
          </cell>
          <cell r="I7078">
            <v>6825.29</v>
          </cell>
        </row>
        <row r="7079">
          <cell r="C7079" t="str">
            <v>Physdam</v>
          </cell>
          <cell r="E7079">
            <v>41609</v>
          </cell>
          <cell r="F7079">
            <v>41780</v>
          </cell>
          <cell r="G7079">
            <v>41829</v>
          </cell>
          <cell r="H7079">
            <v>10410.169217661851</v>
          </cell>
          <cell r="I7079">
            <v>10915.47</v>
          </cell>
        </row>
        <row r="7080">
          <cell r="C7080" t="str">
            <v>Physdam</v>
          </cell>
          <cell r="E7080">
            <v>41624</v>
          </cell>
          <cell r="F7080">
            <v>41749</v>
          </cell>
          <cell r="G7080">
            <v>41751</v>
          </cell>
          <cell r="H7080">
            <v>11014.270425815368</v>
          </cell>
          <cell r="I7080">
            <v>11917.38</v>
          </cell>
        </row>
        <row r="7081">
          <cell r="C7081" t="str">
            <v>Physdam</v>
          </cell>
          <cell r="E7081">
            <v>41632</v>
          </cell>
          <cell r="F7081">
            <v>41726</v>
          </cell>
          <cell r="G7081">
            <v>41798</v>
          </cell>
          <cell r="H7081">
            <v>7695.8097446900802</v>
          </cell>
          <cell r="I7081">
            <v>8072.27</v>
          </cell>
        </row>
        <row r="7082">
          <cell r="C7082" t="str">
            <v>Physdam</v>
          </cell>
          <cell r="E7082">
            <v>41625</v>
          </cell>
          <cell r="F7082">
            <v>41782</v>
          </cell>
          <cell r="G7082">
            <v>41993</v>
          </cell>
          <cell r="H7082">
            <v>8441.7281657078856</v>
          </cell>
          <cell r="I7082">
            <v>8490.92</v>
          </cell>
        </row>
        <row r="7083">
          <cell r="C7083" t="str">
            <v>Physdam</v>
          </cell>
          <cell r="E7083">
            <v>41625</v>
          </cell>
          <cell r="F7083">
            <v>41842</v>
          </cell>
          <cell r="G7083">
            <v>41872</v>
          </cell>
          <cell r="H7083">
            <v>10994.088244784225</v>
          </cell>
          <cell r="I7083">
            <v>11853.08</v>
          </cell>
        </row>
        <row r="7084">
          <cell r="C7084" t="str">
            <v>Physdam</v>
          </cell>
          <cell r="E7084">
            <v>41617</v>
          </cell>
          <cell r="F7084">
            <v>41768</v>
          </cell>
          <cell r="G7084">
            <v>41768</v>
          </cell>
          <cell r="H7084">
            <v>10299.873264825837</v>
          </cell>
          <cell r="I7084">
            <v>10638.88</v>
          </cell>
        </row>
        <row r="7085">
          <cell r="C7085" t="str">
            <v>Physdam</v>
          </cell>
          <cell r="E7085">
            <v>41623</v>
          </cell>
          <cell r="F7085">
            <v>41739</v>
          </cell>
          <cell r="G7085">
            <v>41741</v>
          </cell>
          <cell r="H7085">
            <v>8001.6717104130148</v>
          </cell>
          <cell r="I7085">
            <v>9511.41</v>
          </cell>
        </row>
        <row r="7086">
          <cell r="C7086" t="str">
            <v>Physdam</v>
          </cell>
          <cell r="E7086">
            <v>41610</v>
          </cell>
          <cell r="F7086">
            <v>41779</v>
          </cell>
          <cell r="G7086">
            <v>41895</v>
          </cell>
          <cell r="H7086">
            <v>8002.9134394043076</v>
          </cell>
          <cell r="I7086">
            <v>8403.42</v>
          </cell>
        </row>
        <row r="7087">
          <cell r="C7087" t="str">
            <v>Physdam</v>
          </cell>
          <cell r="E7087">
            <v>41626</v>
          </cell>
          <cell r="F7087">
            <v>41693</v>
          </cell>
          <cell r="G7087">
            <v>41701</v>
          </cell>
          <cell r="H7087">
            <v>10140.618222034736</v>
          </cell>
          <cell r="I7087">
            <v>10550.93</v>
          </cell>
        </row>
        <row r="7088">
          <cell r="C7088" t="str">
            <v>Physdam</v>
          </cell>
          <cell r="E7088">
            <v>41619</v>
          </cell>
          <cell r="F7088">
            <v>41708</v>
          </cell>
          <cell r="G7088">
            <v>41866</v>
          </cell>
          <cell r="H7088">
            <v>9101.6168007319702</v>
          </cell>
          <cell r="I7088">
            <v>9577.09</v>
          </cell>
        </row>
        <row r="7089">
          <cell r="C7089" t="str">
            <v>Physdam</v>
          </cell>
          <cell r="E7089">
            <v>41611</v>
          </cell>
          <cell r="F7089">
            <v>41671</v>
          </cell>
          <cell r="G7089">
            <v>41722</v>
          </cell>
          <cell r="H7089">
            <v>8773.4954600365254</v>
          </cell>
          <cell r="I7089">
            <v>9008.99</v>
          </cell>
        </row>
        <row r="7090">
          <cell r="C7090" t="str">
            <v>Physdam</v>
          </cell>
          <cell r="E7090">
            <v>41631</v>
          </cell>
          <cell r="F7090">
            <v>41880</v>
          </cell>
          <cell r="G7090">
            <v>41906</v>
          </cell>
          <cell r="H7090">
            <v>9401.7841295349554</v>
          </cell>
          <cell r="I7090">
            <v>9668.84</v>
          </cell>
        </row>
        <row r="7091">
          <cell r="C7091" t="str">
            <v>Physdam</v>
          </cell>
          <cell r="E7091">
            <v>41618</v>
          </cell>
          <cell r="F7091">
            <v>41618</v>
          </cell>
          <cell r="G7091">
            <v>41649</v>
          </cell>
          <cell r="H7091">
            <v>6264.9634531158781</v>
          </cell>
          <cell r="I7091">
            <v>6470.16</v>
          </cell>
        </row>
        <row r="7092">
          <cell r="C7092" t="str">
            <v>Physdam</v>
          </cell>
          <cell r="E7092">
            <v>41632</v>
          </cell>
          <cell r="F7092">
            <v>41848</v>
          </cell>
          <cell r="G7092">
            <v>41875</v>
          </cell>
          <cell r="H7092">
            <v>8865.1569282969922</v>
          </cell>
          <cell r="I7092">
            <v>8950.75</v>
          </cell>
        </row>
        <row r="7093">
          <cell r="C7093" t="str">
            <v>Physdam</v>
          </cell>
          <cell r="E7093">
            <v>41634</v>
          </cell>
          <cell r="F7093">
            <v>41725</v>
          </cell>
          <cell r="G7093">
            <v>41772</v>
          </cell>
          <cell r="H7093">
            <v>5745.757871222756</v>
          </cell>
          <cell r="I7093">
            <v>5698.35</v>
          </cell>
        </row>
        <row r="7094">
          <cell r="C7094" t="str">
            <v>Physdam</v>
          </cell>
          <cell r="E7094">
            <v>41612</v>
          </cell>
          <cell r="F7094">
            <v>41640</v>
          </cell>
          <cell r="G7094">
            <v>41670</v>
          </cell>
          <cell r="H7094">
            <v>10257.756518280112</v>
          </cell>
          <cell r="I7094">
            <v>10871.19</v>
          </cell>
        </row>
        <row r="7095">
          <cell r="C7095" t="str">
            <v>Physdam</v>
          </cell>
          <cell r="E7095">
            <v>41613</v>
          </cell>
          <cell r="F7095">
            <v>41938</v>
          </cell>
          <cell r="G7095">
            <v>41946</v>
          </cell>
          <cell r="H7095">
            <v>6102.1193890445757</v>
          </cell>
          <cell r="I7095">
            <v>6583.19</v>
          </cell>
        </row>
        <row r="7096">
          <cell r="C7096" t="str">
            <v>Physdam</v>
          </cell>
          <cell r="E7096">
            <v>41622</v>
          </cell>
          <cell r="F7096">
            <v>41670</v>
          </cell>
          <cell r="G7096">
            <v>41672</v>
          </cell>
          <cell r="H7096">
            <v>8117.5922964545953</v>
          </cell>
          <cell r="I7096">
            <v>8552.7099999999991</v>
          </cell>
        </row>
        <row r="7097">
          <cell r="C7097" t="str">
            <v>Physdam</v>
          </cell>
          <cell r="E7097">
            <v>41611</v>
          </cell>
          <cell r="F7097">
            <v>41615</v>
          </cell>
          <cell r="G7097">
            <v>41739</v>
          </cell>
          <cell r="H7097">
            <v>11877.894324197707</v>
          </cell>
          <cell r="I7097">
            <v>12825.14</v>
          </cell>
        </row>
        <row r="7098">
          <cell r="C7098" t="str">
            <v>Physdam</v>
          </cell>
          <cell r="E7098">
            <v>41630</v>
          </cell>
          <cell r="F7098">
            <v>41705</v>
          </cell>
          <cell r="G7098">
            <v>41864</v>
          </cell>
          <cell r="H7098">
            <v>6362.9834209543542</v>
          </cell>
          <cell r="I7098">
            <v>6688.91</v>
          </cell>
        </row>
        <row r="7099">
          <cell r="C7099" t="str">
            <v>Physdam</v>
          </cell>
          <cell r="E7099">
            <v>41635</v>
          </cell>
          <cell r="F7099">
            <v>41842</v>
          </cell>
          <cell r="G7099">
            <v>42041</v>
          </cell>
          <cell r="H7099">
            <v>8269.9023546015469</v>
          </cell>
          <cell r="I7099">
            <v>8799.27</v>
          </cell>
        </row>
        <row r="7100">
          <cell r="C7100" t="str">
            <v>Physdam</v>
          </cell>
          <cell r="E7100">
            <v>41624</v>
          </cell>
          <cell r="F7100">
            <v>41652</v>
          </cell>
          <cell r="G7100">
            <v>41774</v>
          </cell>
          <cell r="H7100">
            <v>10795.469499438394</v>
          </cell>
          <cell r="I7100">
            <v>10955.28</v>
          </cell>
        </row>
        <row r="7101">
          <cell r="C7101" t="str">
            <v>Physdam</v>
          </cell>
          <cell r="E7101">
            <v>41626</v>
          </cell>
          <cell r="F7101">
            <v>41842</v>
          </cell>
          <cell r="G7101">
            <v>41860</v>
          </cell>
          <cell r="H7101">
            <v>10262.500289430996</v>
          </cell>
          <cell r="I7101">
            <v>10986.28</v>
          </cell>
        </row>
        <row r="7102">
          <cell r="C7102" t="str">
            <v>Physdam</v>
          </cell>
          <cell r="E7102">
            <v>41619</v>
          </cell>
          <cell r="F7102">
            <v>41870</v>
          </cell>
          <cell r="G7102">
            <v>41904</v>
          </cell>
          <cell r="H7102">
            <v>6920.9322047418336</v>
          </cell>
          <cell r="I7102">
            <v>7233.28</v>
          </cell>
        </row>
        <row r="7103">
          <cell r="C7103" t="str">
            <v>Physdam</v>
          </cell>
          <cell r="E7103">
            <v>41627</v>
          </cell>
          <cell r="F7103">
            <v>41703</v>
          </cell>
          <cell r="G7103">
            <v>41769</v>
          </cell>
          <cell r="H7103">
            <v>6899.7396039201039</v>
          </cell>
          <cell r="I7103">
            <v>7821.26</v>
          </cell>
        </row>
        <row r="7104">
          <cell r="C7104" t="str">
            <v>Physdam</v>
          </cell>
          <cell r="E7104">
            <v>41638</v>
          </cell>
          <cell r="F7104">
            <v>41922</v>
          </cell>
          <cell r="G7104">
            <v>41978</v>
          </cell>
          <cell r="H7104">
            <v>6732.9062565974855</v>
          </cell>
          <cell r="I7104">
            <v>7170.35</v>
          </cell>
        </row>
        <row r="7105">
          <cell r="C7105" t="str">
            <v>Physdam</v>
          </cell>
          <cell r="E7105">
            <v>41612</v>
          </cell>
          <cell r="F7105">
            <v>41654</v>
          </cell>
          <cell r="G7105">
            <v>41675</v>
          </cell>
          <cell r="H7105">
            <v>10991.288281508729</v>
          </cell>
          <cell r="I7105">
            <v>10875.19</v>
          </cell>
        </row>
        <row r="7106">
          <cell r="C7106" t="str">
            <v>Physdam</v>
          </cell>
          <cell r="E7106">
            <v>41620</v>
          </cell>
          <cell r="F7106">
            <v>41630</v>
          </cell>
          <cell r="G7106">
            <v>41714</v>
          </cell>
          <cell r="H7106">
            <v>10331.024534411279</v>
          </cell>
          <cell r="I7106">
            <v>11455.86</v>
          </cell>
        </row>
        <row r="7107">
          <cell r="C7107" t="str">
            <v>Physdam</v>
          </cell>
          <cell r="E7107">
            <v>41661</v>
          </cell>
          <cell r="F7107">
            <v>41666</v>
          </cell>
          <cell r="G7107">
            <v>41726</v>
          </cell>
          <cell r="H7107">
            <v>8467.44079202385</v>
          </cell>
          <cell r="I7107">
            <v>8467.44</v>
          </cell>
        </row>
        <row r="7108">
          <cell r="C7108" t="str">
            <v>Physdam</v>
          </cell>
          <cell r="E7108">
            <v>41641</v>
          </cell>
          <cell r="F7108">
            <v>41652</v>
          </cell>
          <cell r="G7108">
            <v>41794</v>
          </cell>
          <cell r="H7108">
            <v>10841.810193871301</v>
          </cell>
          <cell r="I7108">
            <v>0</v>
          </cell>
        </row>
        <row r="7109">
          <cell r="C7109" t="str">
            <v>Physdam</v>
          </cell>
          <cell r="E7109">
            <v>41669</v>
          </cell>
          <cell r="F7109">
            <v>42003</v>
          </cell>
          <cell r="G7109">
            <v>42276</v>
          </cell>
          <cell r="H7109">
            <v>8179.0814906996002</v>
          </cell>
          <cell r="I7109">
            <v>9380.3799999999992</v>
          </cell>
        </row>
        <row r="7110">
          <cell r="C7110" t="str">
            <v>Physdam</v>
          </cell>
          <cell r="E7110">
            <v>41669</v>
          </cell>
          <cell r="F7110">
            <v>41822</v>
          </cell>
          <cell r="G7110">
            <v>41840</v>
          </cell>
          <cell r="H7110">
            <v>9757.8665296736508</v>
          </cell>
          <cell r="I7110">
            <v>9757.8700000000008</v>
          </cell>
        </row>
        <row r="7111">
          <cell r="C7111" t="str">
            <v>Physdam</v>
          </cell>
          <cell r="E7111">
            <v>41649</v>
          </cell>
          <cell r="F7111">
            <v>41752</v>
          </cell>
          <cell r="G7111">
            <v>41843</v>
          </cell>
          <cell r="H7111">
            <v>12225.245816614401</v>
          </cell>
          <cell r="I7111">
            <v>12225.25</v>
          </cell>
        </row>
        <row r="7112">
          <cell r="C7112" t="str">
            <v>Physdam</v>
          </cell>
          <cell r="E7112">
            <v>41645</v>
          </cell>
          <cell r="F7112">
            <v>41856</v>
          </cell>
          <cell r="G7112">
            <v>41886</v>
          </cell>
          <cell r="H7112">
            <v>6478.1338742206199</v>
          </cell>
          <cell r="I7112">
            <v>6478.13</v>
          </cell>
        </row>
        <row r="7113">
          <cell r="C7113" t="str">
            <v>Physdam</v>
          </cell>
          <cell r="E7113">
            <v>41658</v>
          </cell>
          <cell r="F7113">
            <v>41688</v>
          </cell>
          <cell r="G7113">
            <v>41791</v>
          </cell>
          <cell r="H7113">
            <v>9941.7144977883308</v>
          </cell>
          <cell r="I7113">
            <v>0</v>
          </cell>
        </row>
        <row r="7114">
          <cell r="C7114" t="str">
            <v>Physdam</v>
          </cell>
          <cell r="E7114">
            <v>41668</v>
          </cell>
          <cell r="F7114">
            <v>41821</v>
          </cell>
          <cell r="G7114">
            <v>41822</v>
          </cell>
          <cell r="H7114">
            <v>6255.2676782114104</v>
          </cell>
          <cell r="I7114">
            <v>6255.27</v>
          </cell>
        </row>
        <row r="7115">
          <cell r="C7115" t="str">
            <v>Physdam</v>
          </cell>
          <cell r="E7115">
            <v>41655</v>
          </cell>
          <cell r="F7115">
            <v>41965</v>
          </cell>
          <cell r="G7115">
            <v>42013</v>
          </cell>
          <cell r="H7115">
            <v>13054.242370995491</v>
          </cell>
          <cell r="I7115">
            <v>13962.98</v>
          </cell>
        </row>
        <row r="7116">
          <cell r="C7116" t="str">
            <v>Physdam</v>
          </cell>
          <cell r="E7116">
            <v>41644</v>
          </cell>
          <cell r="F7116">
            <v>41804</v>
          </cell>
          <cell r="G7116">
            <v>41862</v>
          </cell>
          <cell r="H7116">
            <v>9883.5559806292895</v>
          </cell>
          <cell r="I7116">
            <v>9883.56</v>
          </cell>
        </row>
        <row r="7117">
          <cell r="C7117" t="str">
            <v>Physdam</v>
          </cell>
          <cell r="E7117">
            <v>41663</v>
          </cell>
          <cell r="F7117">
            <v>41956</v>
          </cell>
          <cell r="G7117">
            <v>42041</v>
          </cell>
          <cell r="H7117">
            <v>9424.3525107657133</v>
          </cell>
          <cell r="I7117">
            <v>10836.95</v>
          </cell>
        </row>
        <row r="7118">
          <cell r="C7118" t="str">
            <v>Physdam</v>
          </cell>
          <cell r="E7118">
            <v>41642</v>
          </cell>
          <cell r="F7118">
            <v>41656</v>
          </cell>
          <cell r="G7118">
            <v>41685</v>
          </cell>
          <cell r="H7118">
            <v>7077.6751208404803</v>
          </cell>
          <cell r="I7118">
            <v>7077.68</v>
          </cell>
        </row>
        <row r="7119">
          <cell r="C7119" t="str">
            <v>Physdam</v>
          </cell>
          <cell r="E7119">
            <v>41669</v>
          </cell>
          <cell r="F7119">
            <v>41760</v>
          </cell>
          <cell r="G7119">
            <v>41882</v>
          </cell>
          <cell r="H7119">
            <v>6538.1742497424602</v>
          </cell>
          <cell r="I7119">
            <v>6538.17</v>
          </cell>
        </row>
        <row r="7120">
          <cell r="C7120" t="str">
            <v>Physdam</v>
          </cell>
          <cell r="E7120">
            <v>41659</v>
          </cell>
          <cell r="F7120">
            <v>41955</v>
          </cell>
          <cell r="G7120">
            <v>42012</v>
          </cell>
          <cell r="H7120">
            <v>11423.077303081434</v>
          </cell>
          <cell r="I7120">
            <v>12108.73</v>
          </cell>
        </row>
        <row r="7121">
          <cell r="C7121" t="str">
            <v>Physdam</v>
          </cell>
          <cell r="E7121">
            <v>41661</v>
          </cell>
          <cell r="F7121">
            <v>41786</v>
          </cell>
          <cell r="G7121">
            <v>42063</v>
          </cell>
          <cell r="H7121">
            <v>8572.8253704728813</v>
          </cell>
          <cell r="I7121">
            <v>8743.17</v>
          </cell>
        </row>
        <row r="7122">
          <cell r="C7122" t="str">
            <v>Physdam</v>
          </cell>
          <cell r="E7122">
            <v>41668</v>
          </cell>
          <cell r="F7122">
            <v>41708</v>
          </cell>
          <cell r="G7122">
            <v>41768</v>
          </cell>
          <cell r="H7122">
            <v>10586.0860431331</v>
          </cell>
          <cell r="I7122">
            <v>10586.09</v>
          </cell>
        </row>
        <row r="7123">
          <cell r="C7123" t="str">
            <v>Physdam</v>
          </cell>
          <cell r="E7123">
            <v>41647</v>
          </cell>
          <cell r="F7123">
            <v>41650</v>
          </cell>
          <cell r="G7123">
            <v>41715</v>
          </cell>
          <cell r="H7123">
            <v>7349.2397189737103</v>
          </cell>
          <cell r="I7123">
            <v>7349.24</v>
          </cell>
        </row>
        <row r="7124">
          <cell r="C7124" t="str">
            <v>Physdam</v>
          </cell>
          <cell r="E7124">
            <v>41665</v>
          </cell>
          <cell r="F7124">
            <v>41701</v>
          </cell>
          <cell r="G7124">
            <v>41840</v>
          </cell>
          <cell r="H7124">
            <v>13797.802914473999</v>
          </cell>
          <cell r="I7124">
            <v>13797.8</v>
          </cell>
        </row>
        <row r="7125">
          <cell r="C7125" t="str">
            <v>Physdam</v>
          </cell>
          <cell r="E7125">
            <v>41654</v>
          </cell>
          <cell r="F7125">
            <v>41753</v>
          </cell>
          <cell r="G7125">
            <v>41780</v>
          </cell>
          <cell r="H7125">
            <v>11041.1188463866</v>
          </cell>
          <cell r="I7125">
            <v>11041.12</v>
          </cell>
        </row>
        <row r="7126">
          <cell r="C7126" t="str">
            <v>Physdam</v>
          </cell>
          <cell r="E7126">
            <v>41641</v>
          </cell>
          <cell r="F7126">
            <v>41759</v>
          </cell>
          <cell r="G7126">
            <v>41762</v>
          </cell>
          <cell r="H7126">
            <v>7288.7348755835701</v>
          </cell>
          <cell r="I7126">
            <v>7288.73</v>
          </cell>
        </row>
        <row r="7127">
          <cell r="C7127" t="str">
            <v>Physdam</v>
          </cell>
          <cell r="E7127">
            <v>41651</v>
          </cell>
          <cell r="F7127">
            <v>41843</v>
          </cell>
          <cell r="G7127">
            <v>41901</v>
          </cell>
          <cell r="H7127">
            <v>8482.9053375278709</v>
          </cell>
          <cell r="I7127">
            <v>8482.91</v>
          </cell>
        </row>
        <row r="7128">
          <cell r="C7128" t="str">
            <v>Physdam</v>
          </cell>
          <cell r="E7128">
            <v>41652</v>
          </cell>
          <cell r="F7128">
            <v>41809</v>
          </cell>
          <cell r="G7128">
            <v>41812</v>
          </cell>
          <cell r="H7128">
            <v>9559.3481357205292</v>
          </cell>
          <cell r="I7128">
            <v>9559.35</v>
          </cell>
        </row>
        <row r="7129">
          <cell r="C7129" t="str">
            <v>Physdam</v>
          </cell>
          <cell r="E7129">
            <v>41645</v>
          </cell>
          <cell r="F7129">
            <v>41827</v>
          </cell>
          <cell r="G7129">
            <v>41834</v>
          </cell>
          <cell r="H7129">
            <v>10941.2360541259</v>
          </cell>
          <cell r="I7129">
            <v>10941.24</v>
          </cell>
        </row>
        <row r="7130">
          <cell r="C7130" t="str">
            <v>Physdam</v>
          </cell>
          <cell r="E7130">
            <v>41668</v>
          </cell>
          <cell r="F7130">
            <v>41770</v>
          </cell>
          <cell r="G7130">
            <v>41810</v>
          </cell>
          <cell r="H7130">
            <v>8193.1764131220298</v>
          </cell>
          <cell r="I7130">
            <v>8193.18</v>
          </cell>
        </row>
        <row r="7131">
          <cell r="C7131" t="str">
            <v>Physdam</v>
          </cell>
          <cell r="E7131">
            <v>41670</v>
          </cell>
          <cell r="F7131">
            <v>41798</v>
          </cell>
          <cell r="G7131">
            <v>41879</v>
          </cell>
          <cell r="H7131">
            <v>7147.2796676616799</v>
          </cell>
          <cell r="I7131">
            <v>7147.28</v>
          </cell>
        </row>
        <row r="7132">
          <cell r="C7132" t="str">
            <v>Physdam</v>
          </cell>
          <cell r="E7132">
            <v>41654</v>
          </cell>
          <cell r="F7132">
            <v>41771</v>
          </cell>
          <cell r="G7132">
            <v>41772</v>
          </cell>
          <cell r="H7132">
            <v>6657.42097271292</v>
          </cell>
          <cell r="I7132">
            <v>0</v>
          </cell>
        </row>
        <row r="7133">
          <cell r="C7133" t="str">
            <v>Physdam</v>
          </cell>
          <cell r="E7133">
            <v>41662</v>
          </cell>
          <cell r="F7133">
            <v>41857</v>
          </cell>
          <cell r="G7133">
            <v>41896</v>
          </cell>
          <cell r="H7133">
            <v>10730.8054995865</v>
          </cell>
          <cell r="I7133">
            <v>10730.81</v>
          </cell>
        </row>
        <row r="7134">
          <cell r="C7134" t="str">
            <v>Physdam</v>
          </cell>
          <cell r="E7134">
            <v>41666</v>
          </cell>
          <cell r="F7134">
            <v>41724</v>
          </cell>
          <cell r="G7134">
            <v>41870</v>
          </cell>
          <cell r="H7134">
            <v>9035.4480792481609</v>
          </cell>
          <cell r="I7134">
            <v>9035.4500000000007</v>
          </cell>
        </row>
        <row r="7135">
          <cell r="C7135" t="str">
            <v>Physdam</v>
          </cell>
          <cell r="E7135">
            <v>41642</v>
          </cell>
          <cell r="F7135">
            <v>41693</v>
          </cell>
          <cell r="G7135">
            <v>41709</v>
          </cell>
          <cell r="H7135">
            <v>10754.027880702501</v>
          </cell>
          <cell r="I7135">
            <v>0</v>
          </cell>
        </row>
        <row r="7136">
          <cell r="C7136" t="str">
            <v>Physdam</v>
          </cell>
          <cell r="E7136">
            <v>41665</v>
          </cell>
          <cell r="F7136">
            <v>42145</v>
          </cell>
          <cell r="G7136">
            <v>42233</v>
          </cell>
          <cell r="H7136">
            <v>7629.8173959896212</v>
          </cell>
          <cell r="I7136">
            <v>7909.89</v>
          </cell>
        </row>
        <row r="7137">
          <cell r="C7137" t="str">
            <v>Physdam</v>
          </cell>
          <cell r="E7137">
            <v>41645</v>
          </cell>
          <cell r="F7137">
            <v>42003</v>
          </cell>
          <cell r="G7137">
            <v>42035</v>
          </cell>
          <cell r="H7137">
            <v>10057.725239585372</v>
          </cell>
          <cell r="I7137">
            <v>10710.16</v>
          </cell>
        </row>
        <row r="7138">
          <cell r="C7138" t="str">
            <v>Physdam</v>
          </cell>
          <cell r="E7138">
            <v>41658</v>
          </cell>
          <cell r="F7138">
            <v>41699</v>
          </cell>
          <cell r="G7138">
            <v>41718</v>
          </cell>
          <cell r="H7138">
            <v>12195.195627516199</v>
          </cell>
          <cell r="I7138">
            <v>12195.2</v>
          </cell>
        </row>
        <row r="7139">
          <cell r="C7139" t="str">
            <v>Physdam</v>
          </cell>
          <cell r="E7139">
            <v>41668</v>
          </cell>
          <cell r="F7139">
            <v>41705</v>
          </cell>
          <cell r="G7139">
            <v>41786</v>
          </cell>
          <cell r="H7139">
            <v>9929.7675735802404</v>
          </cell>
          <cell r="I7139">
            <v>9929.77</v>
          </cell>
        </row>
        <row r="7140">
          <cell r="C7140" t="str">
            <v>Physdam</v>
          </cell>
          <cell r="E7140">
            <v>41668</v>
          </cell>
          <cell r="F7140">
            <v>41698</v>
          </cell>
          <cell r="G7140">
            <v>42130</v>
          </cell>
          <cell r="H7140">
            <v>5356.704523225565</v>
          </cell>
          <cell r="I7140">
            <v>5796.63</v>
          </cell>
        </row>
        <row r="7141">
          <cell r="C7141" t="str">
            <v>Physdam</v>
          </cell>
          <cell r="E7141">
            <v>41668</v>
          </cell>
          <cell r="F7141">
            <v>41725</v>
          </cell>
          <cell r="G7141">
            <v>41946</v>
          </cell>
          <cell r="H7141">
            <v>13524.548064664599</v>
          </cell>
          <cell r="I7141">
            <v>13524.55</v>
          </cell>
        </row>
        <row r="7142">
          <cell r="C7142" t="str">
            <v>Physdam</v>
          </cell>
          <cell r="E7142">
            <v>41669</v>
          </cell>
          <cell r="F7142">
            <v>41754</v>
          </cell>
          <cell r="G7142">
            <v>41800</v>
          </cell>
          <cell r="H7142">
            <v>10775.2123038145</v>
          </cell>
          <cell r="I7142">
            <v>10775.21</v>
          </cell>
        </row>
        <row r="7143">
          <cell r="C7143" t="str">
            <v>Physdam</v>
          </cell>
          <cell r="E7143">
            <v>41656</v>
          </cell>
          <cell r="F7143">
            <v>41742</v>
          </cell>
          <cell r="G7143">
            <v>41817</v>
          </cell>
          <cell r="H7143">
            <v>8200.4487767624396</v>
          </cell>
          <cell r="I7143">
            <v>8200.4500000000007</v>
          </cell>
        </row>
        <row r="7144">
          <cell r="C7144" t="str">
            <v>Physdam</v>
          </cell>
          <cell r="E7144">
            <v>41650</v>
          </cell>
          <cell r="F7144">
            <v>41681</v>
          </cell>
          <cell r="G7144">
            <v>41873</v>
          </cell>
          <cell r="H7144">
            <v>8429.8790837499291</v>
          </cell>
          <cell r="I7144">
            <v>8429.8799999999992</v>
          </cell>
        </row>
        <row r="7145">
          <cell r="C7145" t="str">
            <v>Physdam</v>
          </cell>
          <cell r="E7145">
            <v>41668</v>
          </cell>
          <cell r="F7145">
            <v>41669</v>
          </cell>
          <cell r="G7145">
            <v>41751</v>
          </cell>
          <cell r="H7145">
            <v>11327.7744118712</v>
          </cell>
          <cell r="I7145">
            <v>11327.77</v>
          </cell>
        </row>
        <row r="7146">
          <cell r="C7146" t="str">
            <v>Physdam</v>
          </cell>
          <cell r="E7146">
            <v>41656</v>
          </cell>
          <cell r="F7146">
            <v>41696</v>
          </cell>
          <cell r="G7146">
            <v>41721</v>
          </cell>
          <cell r="H7146">
            <v>11018.240418133</v>
          </cell>
          <cell r="I7146">
            <v>0</v>
          </cell>
        </row>
        <row r="7147">
          <cell r="C7147" t="str">
            <v>Physdam</v>
          </cell>
          <cell r="E7147">
            <v>41659</v>
          </cell>
          <cell r="F7147">
            <v>41695</v>
          </cell>
          <cell r="G7147">
            <v>41761</v>
          </cell>
          <cell r="H7147">
            <v>7192.3687133050898</v>
          </cell>
          <cell r="I7147">
            <v>7192.37</v>
          </cell>
        </row>
        <row r="7148">
          <cell r="C7148" t="str">
            <v>Physdam</v>
          </cell>
          <cell r="E7148">
            <v>41655</v>
          </cell>
          <cell r="F7148">
            <v>41680</v>
          </cell>
          <cell r="G7148">
            <v>41767</v>
          </cell>
          <cell r="H7148">
            <v>8788.5294081892698</v>
          </cell>
          <cell r="I7148">
            <v>8788.5300000000007</v>
          </cell>
        </row>
        <row r="7149">
          <cell r="C7149" t="str">
            <v>Physdam</v>
          </cell>
          <cell r="E7149">
            <v>41651</v>
          </cell>
          <cell r="F7149">
            <v>41689</v>
          </cell>
          <cell r="G7149">
            <v>41715</v>
          </cell>
          <cell r="H7149">
            <v>12207.7545339072</v>
          </cell>
          <cell r="I7149">
            <v>12207.75</v>
          </cell>
        </row>
        <row r="7150">
          <cell r="C7150" t="str">
            <v>Physdam</v>
          </cell>
          <cell r="E7150">
            <v>41648</v>
          </cell>
          <cell r="F7150">
            <v>41816</v>
          </cell>
          <cell r="G7150">
            <v>41834</v>
          </cell>
          <cell r="H7150">
            <v>9675.7297807779196</v>
          </cell>
          <cell r="I7150">
            <v>9675.73</v>
          </cell>
        </row>
        <row r="7151">
          <cell r="C7151" t="str">
            <v>Physdam</v>
          </cell>
          <cell r="E7151">
            <v>41662</v>
          </cell>
          <cell r="F7151">
            <v>41736</v>
          </cell>
          <cell r="G7151">
            <v>41785</v>
          </cell>
          <cell r="H7151">
            <v>10420.6202191549</v>
          </cell>
          <cell r="I7151">
            <v>0</v>
          </cell>
        </row>
        <row r="7152">
          <cell r="C7152" t="str">
            <v>Physdam</v>
          </cell>
          <cell r="E7152">
            <v>41666</v>
          </cell>
          <cell r="F7152">
            <v>41695</v>
          </cell>
          <cell r="G7152">
            <v>41749</v>
          </cell>
          <cell r="H7152">
            <v>10781.224009755</v>
          </cell>
          <cell r="I7152">
            <v>10781.22</v>
          </cell>
        </row>
        <row r="7153">
          <cell r="C7153" t="str">
            <v>Physdam</v>
          </cell>
          <cell r="E7153">
            <v>41643</v>
          </cell>
          <cell r="F7153">
            <v>41696</v>
          </cell>
          <cell r="G7153">
            <v>41740</v>
          </cell>
          <cell r="H7153">
            <v>9613.6531678000592</v>
          </cell>
          <cell r="I7153">
            <v>9613.65</v>
          </cell>
        </row>
        <row r="7154">
          <cell r="C7154" t="str">
            <v>Physdam</v>
          </cell>
          <cell r="E7154">
            <v>41659</v>
          </cell>
          <cell r="F7154">
            <v>41684</v>
          </cell>
          <cell r="G7154">
            <v>41746</v>
          </cell>
          <cell r="H7154">
            <v>6853.6628709836596</v>
          </cell>
          <cell r="I7154">
            <v>6853.66</v>
          </cell>
        </row>
        <row r="7155">
          <cell r="C7155" t="str">
            <v>Physdam</v>
          </cell>
          <cell r="E7155">
            <v>41649</v>
          </cell>
          <cell r="F7155">
            <v>42006</v>
          </cell>
          <cell r="G7155">
            <v>42016</v>
          </cell>
          <cell r="H7155">
            <v>8518.5959164509422</v>
          </cell>
          <cell r="I7155">
            <v>0</v>
          </cell>
        </row>
        <row r="7156">
          <cell r="C7156" t="str">
            <v>Physdam</v>
          </cell>
          <cell r="E7156">
            <v>41675</v>
          </cell>
          <cell r="F7156">
            <v>41712</v>
          </cell>
          <cell r="G7156">
            <v>41789</v>
          </cell>
          <cell r="H7156">
            <v>11535.836830345101</v>
          </cell>
          <cell r="I7156">
            <v>0</v>
          </cell>
        </row>
        <row r="7157">
          <cell r="C7157" t="str">
            <v>Physdam</v>
          </cell>
          <cell r="E7157">
            <v>41698</v>
          </cell>
          <cell r="F7157">
            <v>41752</v>
          </cell>
          <cell r="G7157">
            <v>41832</v>
          </cell>
          <cell r="H7157">
            <v>10147.1382054157</v>
          </cell>
          <cell r="I7157">
            <v>10147.14</v>
          </cell>
        </row>
        <row r="7158">
          <cell r="C7158" t="str">
            <v>Physdam</v>
          </cell>
          <cell r="E7158">
            <v>41692</v>
          </cell>
          <cell r="F7158">
            <v>42019</v>
          </cell>
          <cell r="G7158">
            <v>42047</v>
          </cell>
          <cell r="H7158">
            <v>8096.6217560446948</v>
          </cell>
          <cell r="I7158">
            <v>9405.19</v>
          </cell>
        </row>
        <row r="7159">
          <cell r="C7159" t="str">
            <v>Physdam</v>
          </cell>
          <cell r="E7159">
            <v>41675</v>
          </cell>
          <cell r="F7159">
            <v>41680</v>
          </cell>
          <cell r="G7159">
            <v>41829</v>
          </cell>
          <cell r="H7159">
            <v>10877.8284945915</v>
          </cell>
          <cell r="I7159">
            <v>10877.83</v>
          </cell>
        </row>
        <row r="7160">
          <cell r="C7160" t="str">
            <v>Physdam</v>
          </cell>
          <cell r="E7160">
            <v>41683</v>
          </cell>
          <cell r="F7160">
            <v>41941</v>
          </cell>
          <cell r="G7160">
            <v>41973</v>
          </cell>
          <cell r="H7160">
            <v>10275.4774750868</v>
          </cell>
          <cell r="I7160">
            <v>10275.48</v>
          </cell>
        </row>
        <row r="7161">
          <cell r="C7161" t="str">
            <v>Physdam</v>
          </cell>
          <cell r="E7161">
            <v>41695</v>
          </cell>
          <cell r="F7161">
            <v>42026</v>
          </cell>
          <cell r="G7161">
            <v>42149</v>
          </cell>
          <cell r="H7161">
            <v>10289.854529115755</v>
          </cell>
          <cell r="I7161">
            <v>10322.58</v>
          </cell>
        </row>
        <row r="7162">
          <cell r="C7162" t="str">
            <v>Physdam</v>
          </cell>
          <cell r="E7162">
            <v>41676</v>
          </cell>
          <cell r="F7162">
            <v>41891</v>
          </cell>
          <cell r="G7162">
            <v>41964</v>
          </cell>
          <cell r="H7162">
            <v>9131.2777004640302</v>
          </cell>
          <cell r="I7162">
            <v>9131.2800000000007</v>
          </cell>
        </row>
        <row r="7163">
          <cell r="C7163" t="str">
            <v>Physdam</v>
          </cell>
          <cell r="E7163">
            <v>41685</v>
          </cell>
          <cell r="F7163">
            <v>41839</v>
          </cell>
          <cell r="G7163">
            <v>41908</v>
          </cell>
          <cell r="H7163">
            <v>8363.5470361870193</v>
          </cell>
          <cell r="I7163">
            <v>8363.5499999999993</v>
          </cell>
        </row>
        <row r="7164">
          <cell r="C7164" t="str">
            <v>Physdam</v>
          </cell>
          <cell r="E7164">
            <v>41696</v>
          </cell>
          <cell r="F7164">
            <v>41846</v>
          </cell>
          <cell r="G7164">
            <v>41952</v>
          </cell>
          <cell r="H7164">
            <v>8847.3030992482709</v>
          </cell>
          <cell r="I7164">
            <v>8847.2999999999993</v>
          </cell>
        </row>
        <row r="7165">
          <cell r="C7165" t="str">
            <v>Physdam</v>
          </cell>
          <cell r="E7165">
            <v>41695</v>
          </cell>
          <cell r="F7165">
            <v>41711</v>
          </cell>
          <cell r="G7165">
            <v>41725</v>
          </cell>
          <cell r="H7165">
            <v>9574.2720732367306</v>
          </cell>
          <cell r="I7165">
            <v>0</v>
          </cell>
        </row>
        <row r="7166">
          <cell r="C7166" t="str">
            <v>Physdam</v>
          </cell>
          <cell r="E7166">
            <v>41687</v>
          </cell>
          <cell r="F7166">
            <v>41730</v>
          </cell>
          <cell r="G7166">
            <v>41810</v>
          </cell>
          <cell r="H7166">
            <v>7635.4100775811403</v>
          </cell>
          <cell r="I7166">
            <v>7635.41</v>
          </cell>
        </row>
        <row r="7167">
          <cell r="C7167" t="str">
            <v>Physdam</v>
          </cell>
          <cell r="E7167">
            <v>41695</v>
          </cell>
          <cell r="F7167">
            <v>41730</v>
          </cell>
          <cell r="G7167">
            <v>41781</v>
          </cell>
          <cell r="H7167">
            <v>7647.34769987248</v>
          </cell>
          <cell r="I7167">
            <v>7647.35</v>
          </cell>
        </row>
        <row r="7168">
          <cell r="C7168" t="str">
            <v>Physdam</v>
          </cell>
          <cell r="E7168">
            <v>41694</v>
          </cell>
          <cell r="F7168">
            <v>41736</v>
          </cell>
          <cell r="G7168">
            <v>41788</v>
          </cell>
          <cell r="H7168">
            <v>11011.327626325001</v>
          </cell>
          <cell r="I7168">
            <v>11011.33</v>
          </cell>
        </row>
        <row r="7169">
          <cell r="C7169" t="str">
            <v>Physdam</v>
          </cell>
          <cell r="E7169">
            <v>41697</v>
          </cell>
          <cell r="F7169">
            <v>41989</v>
          </cell>
          <cell r="G7169">
            <v>41994</v>
          </cell>
          <cell r="H7169">
            <v>5729.2426280142199</v>
          </cell>
          <cell r="I7169">
            <v>5729.24</v>
          </cell>
        </row>
        <row r="7170">
          <cell r="C7170" t="str">
            <v>Physdam</v>
          </cell>
          <cell r="E7170">
            <v>41695</v>
          </cell>
          <cell r="F7170">
            <v>41699</v>
          </cell>
          <cell r="G7170">
            <v>41851</v>
          </cell>
          <cell r="H7170">
            <v>8117.3419209814001</v>
          </cell>
          <cell r="I7170">
            <v>0</v>
          </cell>
        </row>
        <row r="7171">
          <cell r="C7171" t="str">
            <v>Physdam</v>
          </cell>
          <cell r="E7171">
            <v>41685</v>
          </cell>
          <cell r="F7171">
            <v>41827</v>
          </cell>
          <cell r="G7171">
            <v>41925</v>
          </cell>
          <cell r="H7171">
            <v>15096.540218853401</v>
          </cell>
          <cell r="I7171">
            <v>15096.54</v>
          </cell>
        </row>
        <row r="7172">
          <cell r="C7172" t="str">
            <v>Physdam</v>
          </cell>
          <cell r="E7172">
            <v>41686</v>
          </cell>
          <cell r="F7172">
            <v>41696</v>
          </cell>
          <cell r="G7172">
            <v>41710</v>
          </cell>
          <cell r="H7172">
            <v>8971.1063050166395</v>
          </cell>
          <cell r="I7172">
            <v>8971.11</v>
          </cell>
        </row>
        <row r="7173">
          <cell r="C7173" t="str">
            <v>Physdam</v>
          </cell>
          <cell r="E7173">
            <v>41687</v>
          </cell>
          <cell r="F7173">
            <v>41764</v>
          </cell>
          <cell r="G7173">
            <v>42154</v>
          </cell>
          <cell r="H7173">
            <v>11866.008964262559</v>
          </cell>
          <cell r="I7173">
            <v>11965.03</v>
          </cell>
        </row>
        <row r="7174">
          <cell r="C7174" t="str">
            <v>Physdam</v>
          </cell>
          <cell r="E7174">
            <v>41696</v>
          </cell>
          <cell r="F7174">
            <v>41822</v>
          </cell>
          <cell r="G7174">
            <v>41866</v>
          </cell>
          <cell r="H7174">
            <v>12496.6456000457</v>
          </cell>
          <cell r="I7174">
            <v>12496.65</v>
          </cell>
        </row>
        <row r="7175">
          <cell r="C7175" t="str">
            <v>Physdam</v>
          </cell>
          <cell r="E7175">
            <v>41691</v>
          </cell>
          <cell r="F7175">
            <v>41709</v>
          </cell>
          <cell r="G7175">
            <v>42210</v>
          </cell>
          <cell r="H7175">
            <v>7431.4890043292271</v>
          </cell>
          <cell r="I7175">
            <v>8522.24</v>
          </cell>
        </row>
        <row r="7176">
          <cell r="C7176" t="str">
            <v>Physdam</v>
          </cell>
          <cell r="E7176">
            <v>41691</v>
          </cell>
          <cell r="F7176">
            <v>41703</v>
          </cell>
          <cell r="G7176">
            <v>41833</v>
          </cell>
          <cell r="H7176">
            <v>10158.6842851242</v>
          </cell>
          <cell r="I7176">
            <v>10158.68</v>
          </cell>
        </row>
        <row r="7177">
          <cell r="C7177" t="str">
            <v>Physdam</v>
          </cell>
          <cell r="E7177">
            <v>41673</v>
          </cell>
          <cell r="F7177">
            <v>41732</v>
          </cell>
          <cell r="G7177">
            <v>41840</v>
          </cell>
          <cell r="H7177">
            <v>11745.2083296044</v>
          </cell>
          <cell r="I7177">
            <v>11745.21</v>
          </cell>
        </row>
        <row r="7178">
          <cell r="C7178" t="str">
            <v>Physdam</v>
          </cell>
          <cell r="E7178">
            <v>41685</v>
          </cell>
          <cell r="F7178">
            <v>41725</v>
          </cell>
          <cell r="G7178">
            <v>41751</v>
          </cell>
          <cell r="H7178">
            <v>9607.7929973821701</v>
          </cell>
          <cell r="I7178">
            <v>9607.7900000000009</v>
          </cell>
        </row>
        <row r="7179">
          <cell r="C7179" t="str">
            <v>Physdam</v>
          </cell>
          <cell r="E7179">
            <v>41687</v>
          </cell>
          <cell r="F7179">
            <v>41932</v>
          </cell>
          <cell r="G7179">
            <v>41977</v>
          </cell>
          <cell r="H7179">
            <v>8770.0747375739102</v>
          </cell>
          <cell r="I7179">
            <v>8770.07</v>
          </cell>
        </row>
        <row r="7180">
          <cell r="C7180" t="str">
            <v>Physdam</v>
          </cell>
          <cell r="E7180">
            <v>41678</v>
          </cell>
          <cell r="F7180">
            <v>41778</v>
          </cell>
          <cell r="G7180">
            <v>41837</v>
          </cell>
          <cell r="H7180">
            <v>11232.889283535</v>
          </cell>
          <cell r="I7180">
            <v>11232.89</v>
          </cell>
        </row>
        <row r="7181">
          <cell r="C7181" t="str">
            <v>Physdam</v>
          </cell>
          <cell r="E7181">
            <v>41679</v>
          </cell>
          <cell r="F7181">
            <v>41809</v>
          </cell>
          <cell r="G7181">
            <v>42030</v>
          </cell>
          <cell r="H7181">
            <v>10269.250265984463</v>
          </cell>
          <cell r="I7181">
            <v>10897.31</v>
          </cell>
        </row>
        <row r="7182">
          <cell r="C7182" t="str">
            <v>Physdam</v>
          </cell>
          <cell r="E7182">
            <v>41673</v>
          </cell>
          <cell r="F7182">
            <v>41737</v>
          </cell>
          <cell r="G7182">
            <v>41743</v>
          </cell>
          <cell r="H7182">
            <v>13138.187723401101</v>
          </cell>
          <cell r="I7182">
            <v>13138.19</v>
          </cell>
        </row>
        <row r="7183">
          <cell r="C7183" t="str">
            <v>Physdam</v>
          </cell>
          <cell r="E7183">
            <v>41685</v>
          </cell>
          <cell r="F7183">
            <v>42058</v>
          </cell>
          <cell r="G7183">
            <v>42147</v>
          </cell>
          <cell r="H7183">
            <v>9844.6426488458565</v>
          </cell>
          <cell r="I7183">
            <v>9721.0300000000007</v>
          </cell>
        </row>
        <row r="7184">
          <cell r="C7184" t="str">
            <v>Physdam</v>
          </cell>
          <cell r="E7184">
            <v>41698</v>
          </cell>
          <cell r="F7184">
            <v>41724</v>
          </cell>
          <cell r="G7184">
            <v>41753</v>
          </cell>
          <cell r="H7184">
            <v>9776.5972927509192</v>
          </cell>
          <cell r="I7184">
            <v>9776.6</v>
          </cell>
        </row>
        <row r="7185">
          <cell r="C7185" t="str">
            <v>Physdam</v>
          </cell>
          <cell r="E7185">
            <v>41677</v>
          </cell>
          <cell r="F7185">
            <v>41745</v>
          </cell>
          <cell r="G7185">
            <v>41913</v>
          </cell>
          <cell r="H7185">
            <v>5482.1928980789298</v>
          </cell>
          <cell r="I7185">
            <v>5482.19</v>
          </cell>
        </row>
        <row r="7186">
          <cell r="C7186" t="str">
            <v>Physdam</v>
          </cell>
          <cell r="E7186">
            <v>41690</v>
          </cell>
          <cell r="F7186">
            <v>41886</v>
          </cell>
          <cell r="G7186">
            <v>41968</v>
          </cell>
          <cell r="H7186">
            <v>9420.80774685088</v>
          </cell>
          <cell r="I7186">
            <v>9420.81</v>
          </cell>
        </row>
        <row r="7187">
          <cell r="C7187" t="str">
            <v>Physdam</v>
          </cell>
          <cell r="E7187">
            <v>41680</v>
          </cell>
          <cell r="F7187">
            <v>41723</v>
          </cell>
          <cell r="G7187">
            <v>41960</v>
          </cell>
          <cell r="H7187">
            <v>10821.051629904299</v>
          </cell>
          <cell r="I7187">
            <v>10821.05</v>
          </cell>
        </row>
        <row r="7188">
          <cell r="C7188" t="str">
            <v>Physdam</v>
          </cell>
          <cell r="E7188">
            <v>41689</v>
          </cell>
          <cell r="F7188">
            <v>41718</v>
          </cell>
          <cell r="G7188">
            <v>41849</v>
          </cell>
          <cell r="H7188">
            <v>8763.3366524717094</v>
          </cell>
          <cell r="I7188">
            <v>8763.34</v>
          </cell>
        </row>
        <row r="7189">
          <cell r="C7189" t="str">
            <v>Physdam</v>
          </cell>
          <cell r="E7189">
            <v>41696</v>
          </cell>
          <cell r="F7189">
            <v>41792</v>
          </cell>
          <cell r="G7189">
            <v>41810</v>
          </cell>
          <cell r="H7189">
            <v>10219.516945065699</v>
          </cell>
          <cell r="I7189">
            <v>10219.52</v>
          </cell>
        </row>
        <row r="7190">
          <cell r="C7190" t="str">
            <v>Physdam</v>
          </cell>
          <cell r="E7190">
            <v>41694</v>
          </cell>
          <cell r="F7190">
            <v>41759</v>
          </cell>
          <cell r="G7190">
            <v>41806</v>
          </cell>
          <cell r="H7190">
            <v>7765.5506186330904</v>
          </cell>
          <cell r="I7190">
            <v>0</v>
          </cell>
        </row>
        <row r="7191">
          <cell r="C7191" t="str">
            <v>Physdam</v>
          </cell>
          <cell r="E7191">
            <v>41675</v>
          </cell>
          <cell r="F7191">
            <v>41800</v>
          </cell>
          <cell r="G7191">
            <v>41804</v>
          </cell>
          <cell r="H7191">
            <v>8582.2651600008703</v>
          </cell>
          <cell r="I7191">
            <v>8582.27</v>
          </cell>
        </row>
        <row r="7192">
          <cell r="C7192" t="str">
            <v>Physdam</v>
          </cell>
          <cell r="E7192">
            <v>41686</v>
          </cell>
          <cell r="F7192">
            <v>41774</v>
          </cell>
          <cell r="G7192">
            <v>41829</v>
          </cell>
          <cell r="H7192">
            <v>10051.5509933475</v>
          </cell>
          <cell r="I7192">
            <v>0</v>
          </cell>
        </row>
        <row r="7193">
          <cell r="C7193" t="str">
            <v>Physdam</v>
          </cell>
          <cell r="E7193">
            <v>41673</v>
          </cell>
          <cell r="F7193">
            <v>41784</v>
          </cell>
          <cell r="G7193">
            <v>41818</v>
          </cell>
          <cell r="H7193">
            <v>7985.4044755498899</v>
          </cell>
          <cell r="I7193">
            <v>7985.4</v>
          </cell>
        </row>
        <row r="7194">
          <cell r="C7194" t="str">
            <v>Physdam</v>
          </cell>
          <cell r="E7194">
            <v>41682</v>
          </cell>
          <cell r="F7194">
            <v>41782</v>
          </cell>
          <cell r="G7194">
            <v>41813</v>
          </cell>
          <cell r="H7194">
            <v>11696.869173654901</v>
          </cell>
          <cell r="I7194">
            <v>11696.87</v>
          </cell>
        </row>
        <row r="7195">
          <cell r="C7195" t="str">
            <v>Physdam</v>
          </cell>
          <cell r="E7195">
            <v>41688</v>
          </cell>
          <cell r="F7195">
            <v>41781</v>
          </cell>
          <cell r="G7195">
            <v>41790</v>
          </cell>
          <cell r="H7195">
            <v>10345.5953355436</v>
          </cell>
          <cell r="I7195">
            <v>10345.6</v>
          </cell>
        </row>
        <row r="7196">
          <cell r="C7196" t="str">
            <v>Physdam</v>
          </cell>
          <cell r="E7196">
            <v>41687</v>
          </cell>
          <cell r="F7196">
            <v>41724</v>
          </cell>
          <cell r="G7196">
            <v>41869</v>
          </cell>
          <cell r="H7196">
            <v>8762.2195243888691</v>
          </cell>
          <cell r="I7196">
            <v>8762.2199999999993</v>
          </cell>
        </row>
        <row r="7197">
          <cell r="C7197" t="str">
            <v>Physdam</v>
          </cell>
          <cell r="E7197">
            <v>41690</v>
          </cell>
          <cell r="F7197">
            <v>42036</v>
          </cell>
          <cell r="G7197">
            <v>42056</v>
          </cell>
          <cell r="H7197">
            <v>7813.4990973898857</v>
          </cell>
          <cell r="I7197">
            <v>8051.85</v>
          </cell>
        </row>
        <row r="7198">
          <cell r="C7198" t="str">
            <v>Physdam</v>
          </cell>
          <cell r="E7198">
            <v>41692</v>
          </cell>
          <cell r="F7198">
            <v>41767</v>
          </cell>
          <cell r="G7198">
            <v>41772</v>
          </cell>
          <cell r="H7198">
            <v>9875.2301468325004</v>
          </cell>
          <cell r="I7198">
            <v>9875.23</v>
          </cell>
        </row>
        <row r="7199">
          <cell r="C7199" t="str">
            <v>Physdam</v>
          </cell>
          <cell r="E7199">
            <v>41678</v>
          </cell>
          <cell r="F7199">
            <v>41738</v>
          </cell>
          <cell r="G7199">
            <v>41742</v>
          </cell>
          <cell r="H7199">
            <v>8084.87974181764</v>
          </cell>
          <cell r="I7199">
            <v>8084.88</v>
          </cell>
        </row>
        <row r="7200">
          <cell r="C7200" t="str">
            <v>Physdam</v>
          </cell>
          <cell r="E7200">
            <v>41696</v>
          </cell>
          <cell r="F7200">
            <v>41842</v>
          </cell>
          <cell r="G7200">
            <v>42004</v>
          </cell>
          <cell r="H7200">
            <v>9176.3203184165905</v>
          </cell>
          <cell r="I7200">
            <v>9176.32</v>
          </cell>
        </row>
        <row r="7201">
          <cell r="C7201" t="str">
            <v>Physdam</v>
          </cell>
          <cell r="E7201">
            <v>41689</v>
          </cell>
          <cell r="F7201">
            <v>41797</v>
          </cell>
          <cell r="G7201">
            <v>41872</v>
          </cell>
          <cell r="H7201">
            <v>8987.2946149381805</v>
          </cell>
          <cell r="I7201">
            <v>8987.2900000000009</v>
          </cell>
        </row>
        <row r="7202">
          <cell r="C7202" t="str">
            <v>Physdam</v>
          </cell>
          <cell r="E7202">
            <v>41674</v>
          </cell>
          <cell r="F7202">
            <v>41716</v>
          </cell>
          <cell r="G7202">
            <v>41758</v>
          </cell>
          <cell r="H7202">
            <v>11987.6245126422</v>
          </cell>
          <cell r="I7202">
            <v>0</v>
          </cell>
        </row>
        <row r="7203">
          <cell r="C7203" t="str">
            <v>Physdam</v>
          </cell>
          <cell r="E7203">
            <v>41687</v>
          </cell>
          <cell r="F7203">
            <v>41772</v>
          </cell>
          <cell r="G7203">
            <v>41774</v>
          </cell>
          <cell r="H7203">
            <v>10791.5446351748</v>
          </cell>
          <cell r="I7203">
            <v>10791.54</v>
          </cell>
        </row>
        <row r="7204">
          <cell r="C7204" t="str">
            <v>Physdam</v>
          </cell>
          <cell r="E7204">
            <v>41678</v>
          </cell>
          <cell r="F7204">
            <v>41681</v>
          </cell>
          <cell r="G7204">
            <v>41729</v>
          </cell>
          <cell r="H7204">
            <v>7600.0039763479499</v>
          </cell>
          <cell r="I7204">
            <v>7600</v>
          </cell>
        </row>
        <row r="7205">
          <cell r="C7205" t="str">
            <v>Physdam</v>
          </cell>
          <cell r="E7205">
            <v>41686</v>
          </cell>
          <cell r="F7205">
            <v>42132</v>
          </cell>
          <cell r="G7205">
            <v>42146</v>
          </cell>
          <cell r="H7205">
            <v>9971.1222739898003</v>
          </cell>
          <cell r="I7205">
            <v>10920.74</v>
          </cell>
        </row>
        <row r="7206">
          <cell r="C7206" t="str">
            <v>Physdam</v>
          </cell>
          <cell r="E7206">
            <v>41677</v>
          </cell>
          <cell r="F7206">
            <v>41970</v>
          </cell>
          <cell r="G7206">
            <v>42083</v>
          </cell>
          <cell r="H7206">
            <v>10321.605656274623</v>
          </cell>
          <cell r="I7206">
            <v>10691.68</v>
          </cell>
        </row>
        <row r="7207">
          <cell r="C7207" t="str">
            <v>Physdam</v>
          </cell>
          <cell r="E7207">
            <v>41689</v>
          </cell>
          <cell r="F7207">
            <v>41693</v>
          </cell>
          <cell r="G7207">
            <v>41755</v>
          </cell>
          <cell r="H7207">
            <v>10139.297591131201</v>
          </cell>
          <cell r="I7207">
            <v>10139.299999999999</v>
          </cell>
        </row>
        <row r="7208">
          <cell r="C7208" t="str">
            <v>Physdam</v>
          </cell>
          <cell r="E7208">
            <v>41684</v>
          </cell>
          <cell r="F7208">
            <v>41954</v>
          </cell>
          <cell r="G7208">
            <v>42088</v>
          </cell>
          <cell r="H7208">
            <v>9589.3340176679303</v>
          </cell>
          <cell r="I7208">
            <v>10866.06</v>
          </cell>
        </row>
        <row r="7209">
          <cell r="C7209" t="str">
            <v>Physdam</v>
          </cell>
          <cell r="E7209">
            <v>41676</v>
          </cell>
          <cell r="F7209">
            <v>41809</v>
          </cell>
          <cell r="G7209">
            <v>41900</v>
          </cell>
          <cell r="H7209">
            <v>8646.1643267033596</v>
          </cell>
          <cell r="I7209">
            <v>8646.16</v>
          </cell>
        </row>
        <row r="7210">
          <cell r="C7210" t="str">
            <v>Physdam</v>
          </cell>
          <cell r="E7210">
            <v>41680</v>
          </cell>
          <cell r="F7210">
            <v>41736</v>
          </cell>
          <cell r="G7210">
            <v>41744</v>
          </cell>
          <cell r="H7210">
            <v>8937.0109682591501</v>
          </cell>
          <cell r="I7210">
            <v>8937.01</v>
          </cell>
        </row>
        <row r="7211">
          <cell r="C7211" t="str">
            <v>Physdam</v>
          </cell>
          <cell r="E7211">
            <v>41678</v>
          </cell>
          <cell r="F7211">
            <v>42130</v>
          </cell>
          <cell r="G7211">
            <v>42384</v>
          </cell>
          <cell r="H7211">
            <v>9232.4373965758059</v>
          </cell>
          <cell r="I7211">
            <v>9492.1</v>
          </cell>
        </row>
        <row r="7212">
          <cell r="C7212" t="str">
            <v>Physdam</v>
          </cell>
          <cell r="E7212">
            <v>41681</v>
          </cell>
          <cell r="F7212">
            <v>41697</v>
          </cell>
          <cell r="G7212">
            <v>41764</v>
          </cell>
          <cell r="H7212">
            <v>12894.4652570914</v>
          </cell>
          <cell r="I7212">
            <v>12894.47</v>
          </cell>
        </row>
        <row r="7213">
          <cell r="C7213" t="str">
            <v>Physdam</v>
          </cell>
          <cell r="E7213">
            <v>41677</v>
          </cell>
          <cell r="F7213">
            <v>41690</v>
          </cell>
          <cell r="G7213">
            <v>41703</v>
          </cell>
          <cell r="H7213">
            <v>10871.200271768501</v>
          </cell>
          <cell r="I7213">
            <v>10871.2</v>
          </cell>
        </row>
        <row r="7214">
          <cell r="C7214" t="str">
            <v>Physdam</v>
          </cell>
          <cell r="E7214">
            <v>41696</v>
          </cell>
          <cell r="F7214">
            <v>41791</v>
          </cell>
          <cell r="G7214">
            <v>41899</v>
          </cell>
          <cell r="H7214">
            <v>14393.656666340699</v>
          </cell>
          <cell r="I7214">
            <v>14393.66</v>
          </cell>
        </row>
        <row r="7215">
          <cell r="C7215" t="str">
            <v>Physdam</v>
          </cell>
          <cell r="E7215">
            <v>41675</v>
          </cell>
          <cell r="F7215">
            <v>41847</v>
          </cell>
          <cell r="G7215">
            <v>41873</v>
          </cell>
          <cell r="H7215">
            <v>9416.6316677770392</v>
          </cell>
          <cell r="I7215">
            <v>9416.6299999999992</v>
          </cell>
        </row>
        <row r="7216">
          <cell r="C7216" t="str">
            <v>Physdam</v>
          </cell>
          <cell r="E7216">
            <v>41674</v>
          </cell>
          <cell r="F7216">
            <v>41847</v>
          </cell>
          <cell r="G7216">
            <v>41869</v>
          </cell>
          <cell r="H7216">
            <v>11121.6922824996</v>
          </cell>
          <cell r="I7216">
            <v>11121.69</v>
          </cell>
        </row>
        <row r="7217">
          <cell r="C7217" t="str">
            <v>Physdam</v>
          </cell>
          <cell r="E7217">
            <v>41690</v>
          </cell>
          <cell r="F7217">
            <v>41824</v>
          </cell>
          <cell r="G7217">
            <v>41947</v>
          </cell>
          <cell r="H7217">
            <v>12490.8373683024</v>
          </cell>
          <cell r="I7217">
            <v>12490.84</v>
          </cell>
        </row>
        <row r="7218">
          <cell r="C7218" t="str">
            <v>Physdam</v>
          </cell>
          <cell r="E7218">
            <v>41676</v>
          </cell>
          <cell r="F7218">
            <v>42000</v>
          </cell>
          <cell r="G7218">
            <v>42038</v>
          </cell>
          <cell r="H7218">
            <v>8352.6117666416067</v>
          </cell>
          <cell r="I7218">
            <v>9979.0400000000009</v>
          </cell>
        </row>
        <row r="7219">
          <cell r="C7219" t="str">
            <v>Physdam</v>
          </cell>
          <cell r="E7219">
            <v>41707</v>
          </cell>
          <cell r="F7219">
            <v>41730</v>
          </cell>
          <cell r="G7219">
            <v>41748</v>
          </cell>
          <cell r="H7219">
            <v>11356.779377640099</v>
          </cell>
          <cell r="I7219">
            <v>11356.78</v>
          </cell>
        </row>
        <row r="7220">
          <cell r="C7220" t="str">
            <v>Physdam</v>
          </cell>
          <cell r="E7220">
            <v>41725</v>
          </cell>
          <cell r="F7220">
            <v>41790</v>
          </cell>
          <cell r="G7220">
            <v>42060</v>
          </cell>
          <cell r="H7220">
            <v>11448.776820023495</v>
          </cell>
          <cell r="I7220">
            <v>12573.43</v>
          </cell>
        </row>
        <row r="7221">
          <cell r="C7221" t="str">
            <v>Physdam</v>
          </cell>
          <cell r="E7221">
            <v>41722</v>
          </cell>
          <cell r="F7221">
            <v>41911</v>
          </cell>
          <cell r="G7221">
            <v>41991</v>
          </cell>
          <cell r="H7221">
            <v>11151.4676425055</v>
          </cell>
          <cell r="I7221">
            <v>11151.47</v>
          </cell>
        </row>
        <row r="7222">
          <cell r="C7222" t="str">
            <v>Physdam</v>
          </cell>
          <cell r="E7222">
            <v>41705</v>
          </cell>
          <cell r="F7222">
            <v>41813</v>
          </cell>
          <cell r="G7222">
            <v>42033</v>
          </cell>
          <cell r="H7222">
            <v>8865.5003191072046</v>
          </cell>
          <cell r="I7222">
            <v>8902.35</v>
          </cell>
        </row>
        <row r="7223">
          <cell r="C7223" t="str">
            <v>Physdam</v>
          </cell>
          <cell r="E7223">
            <v>41722</v>
          </cell>
          <cell r="F7223">
            <v>41792</v>
          </cell>
          <cell r="G7223">
            <v>41812</v>
          </cell>
          <cell r="H7223">
            <v>9393.7696588442104</v>
          </cell>
          <cell r="I7223">
            <v>0</v>
          </cell>
        </row>
        <row r="7224">
          <cell r="C7224" t="str">
            <v>Physdam</v>
          </cell>
          <cell r="E7224">
            <v>41714</v>
          </cell>
          <cell r="F7224">
            <v>41962</v>
          </cell>
          <cell r="G7224">
            <v>41988</v>
          </cell>
          <cell r="H7224">
            <v>7085.07030089815</v>
          </cell>
          <cell r="I7224">
            <v>7085.07</v>
          </cell>
        </row>
        <row r="7225">
          <cell r="C7225" t="str">
            <v>Physdam</v>
          </cell>
          <cell r="E7225">
            <v>41714</v>
          </cell>
          <cell r="F7225">
            <v>41725</v>
          </cell>
          <cell r="G7225">
            <v>41800</v>
          </cell>
          <cell r="H7225">
            <v>8118.7667780708798</v>
          </cell>
          <cell r="I7225">
            <v>8118.77</v>
          </cell>
        </row>
        <row r="7226">
          <cell r="C7226" t="str">
            <v>Physdam</v>
          </cell>
          <cell r="E7226">
            <v>41709</v>
          </cell>
          <cell r="F7226">
            <v>42067</v>
          </cell>
          <cell r="G7226">
            <v>42078</v>
          </cell>
          <cell r="H7226">
            <v>11195.306214667789</v>
          </cell>
          <cell r="I7226">
            <v>0</v>
          </cell>
        </row>
        <row r="7227">
          <cell r="C7227" t="str">
            <v>Physdam</v>
          </cell>
          <cell r="E7227">
            <v>41713</v>
          </cell>
          <cell r="F7227">
            <v>41778</v>
          </cell>
          <cell r="G7227">
            <v>41790</v>
          </cell>
          <cell r="H7227">
            <v>12056.386796103399</v>
          </cell>
          <cell r="I7227">
            <v>12056.39</v>
          </cell>
        </row>
        <row r="7228">
          <cell r="C7228" t="str">
            <v>Physdam</v>
          </cell>
          <cell r="E7228">
            <v>41725</v>
          </cell>
          <cell r="F7228">
            <v>41753</v>
          </cell>
          <cell r="G7228">
            <v>41758</v>
          </cell>
          <cell r="H7228">
            <v>10080.353927591501</v>
          </cell>
          <cell r="I7228">
            <v>10080.35</v>
          </cell>
        </row>
        <row r="7229">
          <cell r="C7229" t="str">
            <v>Physdam</v>
          </cell>
          <cell r="E7229">
            <v>41721</v>
          </cell>
          <cell r="F7229">
            <v>41955</v>
          </cell>
          <cell r="G7229">
            <v>42054</v>
          </cell>
          <cell r="H7229">
            <v>11181.620803706577</v>
          </cell>
          <cell r="I7229">
            <v>12439.96</v>
          </cell>
        </row>
        <row r="7230">
          <cell r="C7230" t="str">
            <v>Physdam</v>
          </cell>
          <cell r="E7230">
            <v>41714</v>
          </cell>
          <cell r="F7230">
            <v>41722</v>
          </cell>
          <cell r="G7230">
            <v>41768</v>
          </cell>
          <cell r="H7230">
            <v>10737.3031892625</v>
          </cell>
          <cell r="I7230">
            <v>10737.3</v>
          </cell>
        </row>
        <row r="7231">
          <cell r="C7231" t="str">
            <v>Physdam</v>
          </cell>
          <cell r="E7231">
            <v>41726</v>
          </cell>
          <cell r="F7231">
            <v>41764</v>
          </cell>
          <cell r="G7231">
            <v>41779</v>
          </cell>
          <cell r="H7231">
            <v>8716.01572889411</v>
          </cell>
          <cell r="I7231">
            <v>8716.02</v>
          </cell>
        </row>
        <row r="7232">
          <cell r="C7232" t="str">
            <v>Physdam</v>
          </cell>
          <cell r="E7232">
            <v>41721</v>
          </cell>
          <cell r="F7232">
            <v>41739</v>
          </cell>
          <cell r="G7232">
            <v>41772</v>
          </cell>
          <cell r="H7232">
            <v>12054.9083450581</v>
          </cell>
          <cell r="I7232">
            <v>12054.91</v>
          </cell>
        </row>
        <row r="7233">
          <cell r="C7233" t="str">
            <v>Physdam</v>
          </cell>
          <cell r="E7233">
            <v>41714</v>
          </cell>
          <cell r="F7233">
            <v>41795</v>
          </cell>
          <cell r="G7233">
            <v>41824</v>
          </cell>
          <cell r="H7233">
            <v>10209.1812567992</v>
          </cell>
          <cell r="I7233">
            <v>10209.18</v>
          </cell>
        </row>
        <row r="7234">
          <cell r="C7234" t="str">
            <v>Physdam</v>
          </cell>
          <cell r="E7234">
            <v>41724</v>
          </cell>
          <cell r="F7234">
            <v>41914</v>
          </cell>
          <cell r="G7234">
            <v>42073</v>
          </cell>
          <cell r="H7234">
            <v>8509.4539326868125</v>
          </cell>
          <cell r="I7234">
            <v>0</v>
          </cell>
        </row>
        <row r="7235">
          <cell r="C7235" t="str">
            <v>Physdam</v>
          </cell>
          <cell r="E7235">
            <v>41716</v>
          </cell>
          <cell r="F7235">
            <v>41761</v>
          </cell>
          <cell r="G7235">
            <v>41835</v>
          </cell>
          <cell r="H7235">
            <v>10259.076995158301</v>
          </cell>
          <cell r="I7235">
            <v>10259.08</v>
          </cell>
        </row>
        <row r="7236">
          <cell r="C7236" t="str">
            <v>Physdam</v>
          </cell>
          <cell r="E7236">
            <v>41725</v>
          </cell>
          <cell r="F7236">
            <v>41754</v>
          </cell>
          <cell r="G7236">
            <v>41840</v>
          </cell>
          <cell r="H7236">
            <v>10259.531654775799</v>
          </cell>
          <cell r="I7236">
            <v>10259.530000000001</v>
          </cell>
        </row>
        <row r="7237">
          <cell r="C7237" t="str">
            <v>Physdam</v>
          </cell>
          <cell r="E7237">
            <v>41710</v>
          </cell>
          <cell r="F7237">
            <v>41722</v>
          </cell>
          <cell r="G7237">
            <v>41818</v>
          </cell>
          <cell r="H7237">
            <v>8638.5662554598402</v>
          </cell>
          <cell r="I7237">
            <v>8638.57</v>
          </cell>
        </row>
        <row r="7238">
          <cell r="C7238" t="str">
            <v>Physdam</v>
          </cell>
          <cell r="E7238">
            <v>41718</v>
          </cell>
          <cell r="F7238">
            <v>41743</v>
          </cell>
          <cell r="G7238">
            <v>41869</v>
          </cell>
          <cell r="H7238">
            <v>10644.621961442401</v>
          </cell>
          <cell r="I7238">
            <v>10644.62</v>
          </cell>
        </row>
        <row r="7239">
          <cell r="C7239" t="str">
            <v>Physdam</v>
          </cell>
          <cell r="E7239">
            <v>41714</v>
          </cell>
          <cell r="F7239">
            <v>41729</v>
          </cell>
          <cell r="G7239">
            <v>41810</v>
          </cell>
          <cell r="H7239">
            <v>12129.1761597314</v>
          </cell>
          <cell r="I7239">
            <v>12129.18</v>
          </cell>
        </row>
        <row r="7240">
          <cell r="C7240" t="str">
            <v>Physdam</v>
          </cell>
          <cell r="E7240">
            <v>41709</v>
          </cell>
          <cell r="F7240">
            <v>41802</v>
          </cell>
          <cell r="G7240">
            <v>41856</v>
          </cell>
          <cell r="H7240">
            <v>9964.3367634102997</v>
          </cell>
          <cell r="I7240">
            <v>9964.34</v>
          </cell>
        </row>
        <row r="7241">
          <cell r="C7241" t="str">
            <v>Physdam</v>
          </cell>
          <cell r="E7241">
            <v>41721</v>
          </cell>
          <cell r="F7241">
            <v>41876</v>
          </cell>
          <cell r="G7241">
            <v>41892</v>
          </cell>
          <cell r="H7241">
            <v>8123.1899073250097</v>
          </cell>
          <cell r="I7241">
            <v>8123.19</v>
          </cell>
        </row>
        <row r="7242">
          <cell r="C7242" t="str">
            <v>Physdam</v>
          </cell>
          <cell r="E7242">
            <v>41706</v>
          </cell>
          <cell r="F7242">
            <v>41724</v>
          </cell>
          <cell r="G7242">
            <v>41910</v>
          </cell>
          <cell r="H7242">
            <v>10417.1932390027</v>
          </cell>
          <cell r="I7242">
            <v>10417.19</v>
          </cell>
        </row>
        <row r="7243">
          <cell r="C7243" t="str">
            <v>Physdam</v>
          </cell>
          <cell r="E7243">
            <v>41720</v>
          </cell>
          <cell r="F7243">
            <v>41773</v>
          </cell>
          <cell r="G7243">
            <v>41860</v>
          </cell>
          <cell r="H7243">
            <v>11033.4058218386</v>
          </cell>
          <cell r="I7243">
            <v>11033.41</v>
          </cell>
        </row>
        <row r="7244">
          <cell r="C7244" t="str">
            <v>Physdam</v>
          </cell>
          <cell r="E7244">
            <v>41711</v>
          </cell>
          <cell r="F7244">
            <v>41739</v>
          </cell>
          <cell r="G7244">
            <v>41748</v>
          </cell>
          <cell r="H7244">
            <v>12326.446376616401</v>
          </cell>
          <cell r="I7244">
            <v>12326.45</v>
          </cell>
        </row>
        <row r="7245">
          <cell r="C7245" t="str">
            <v>Physdam</v>
          </cell>
          <cell r="E7245">
            <v>41717</v>
          </cell>
          <cell r="F7245">
            <v>41826</v>
          </cell>
          <cell r="G7245">
            <v>41862</v>
          </cell>
          <cell r="H7245">
            <v>12593.691909625501</v>
          </cell>
          <cell r="I7245">
            <v>12593.69</v>
          </cell>
        </row>
        <row r="7246">
          <cell r="C7246" t="str">
            <v>Physdam</v>
          </cell>
          <cell r="E7246">
            <v>41718</v>
          </cell>
          <cell r="F7246">
            <v>41727</v>
          </cell>
          <cell r="G7246">
            <v>41777</v>
          </cell>
          <cell r="H7246">
            <v>9878.5872960783508</v>
          </cell>
          <cell r="I7246">
            <v>9878.59</v>
          </cell>
        </row>
        <row r="7247">
          <cell r="C7247" t="str">
            <v>Physdam</v>
          </cell>
          <cell r="E7247">
            <v>41711</v>
          </cell>
          <cell r="F7247">
            <v>41788</v>
          </cell>
          <cell r="G7247">
            <v>41800</v>
          </cell>
          <cell r="H7247">
            <v>9084.0479058750898</v>
          </cell>
          <cell r="I7247">
            <v>9084.0499999999993</v>
          </cell>
        </row>
        <row r="7248">
          <cell r="C7248" t="str">
            <v>Physdam</v>
          </cell>
          <cell r="E7248">
            <v>41717</v>
          </cell>
          <cell r="F7248">
            <v>41863</v>
          </cell>
          <cell r="G7248">
            <v>41902</v>
          </cell>
          <cell r="H7248">
            <v>10170.9482068741</v>
          </cell>
          <cell r="I7248">
            <v>10170.950000000001</v>
          </cell>
        </row>
        <row r="7249">
          <cell r="C7249" t="str">
            <v>Physdam</v>
          </cell>
          <cell r="E7249">
            <v>41705</v>
          </cell>
          <cell r="F7249">
            <v>41745</v>
          </cell>
          <cell r="G7249">
            <v>41814</v>
          </cell>
          <cell r="H7249">
            <v>11170.5324975849</v>
          </cell>
          <cell r="I7249">
            <v>11170.53</v>
          </cell>
        </row>
        <row r="7250">
          <cell r="C7250" t="str">
            <v>Physdam</v>
          </cell>
          <cell r="E7250">
            <v>41708</v>
          </cell>
          <cell r="F7250">
            <v>41759</v>
          </cell>
          <cell r="G7250">
            <v>41763</v>
          </cell>
          <cell r="H7250">
            <v>8393.9145673763705</v>
          </cell>
          <cell r="I7250">
            <v>8393.91</v>
          </cell>
        </row>
        <row r="7251">
          <cell r="C7251" t="str">
            <v>Physdam</v>
          </cell>
          <cell r="E7251">
            <v>41702</v>
          </cell>
          <cell r="F7251">
            <v>41717</v>
          </cell>
          <cell r="G7251">
            <v>41737</v>
          </cell>
          <cell r="H7251">
            <v>11899.6565580346</v>
          </cell>
          <cell r="I7251">
            <v>11899.66</v>
          </cell>
        </row>
        <row r="7252">
          <cell r="C7252" t="str">
            <v>Physdam</v>
          </cell>
          <cell r="E7252">
            <v>41728</v>
          </cell>
          <cell r="F7252">
            <v>41860</v>
          </cell>
          <cell r="G7252">
            <v>41986</v>
          </cell>
          <cell r="H7252">
            <v>13300.136906440601</v>
          </cell>
          <cell r="I7252">
            <v>13300.14</v>
          </cell>
        </row>
        <row r="7253">
          <cell r="C7253" t="str">
            <v>Physdam</v>
          </cell>
          <cell r="E7253">
            <v>41712</v>
          </cell>
          <cell r="F7253">
            <v>41728</v>
          </cell>
          <cell r="G7253">
            <v>41835</v>
          </cell>
          <cell r="H7253">
            <v>10769.5686344684</v>
          </cell>
          <cell r="I7253">
            <v>10769.57</v>
          </cell>
        </row>
        <row r="7254">
          <cell r="C7254" t="str">
            <v>Physdam</v>
          </cell>
          <cell r="E7254">
            <v>41726</v>
          </cell>
          <cell r="F7254">
            <v>41747</v>
          </cell>
          <cell r="G7254">
            <v>41771</v>
          </cell>
          <cell r="H7254">
            <v>10504.6330159103</v>
          </cell>
          <cell r="I7254">
            <v>10504.63</v>
          </cell>
        </row>
        <row r="7255">
          <cell r="C7255" t="str">
            <v>Physdam</v>
          </cell>
          <cell r="E7255">
            <v>41700</v>
          </cell>
          <cell r="F7255">
            <v>41873</v>
          </cell>
          <cell r="G7255">
            <v>41874</v>
          </cell>
          <cell r="H7255">
            <v>12122.4691545851</v>
          </cell>
          <cell r="I7255">
            <v>12122.47</v>
          </cell>
        </row>
        <row r="7256">
          <cell r="C7256" t="str">
            <v>Physdam</v>
          </cell>
          <cell r="E7256">
            <v>41725</v>
          </cell>
          <cell r="F7256">
            <v>41935</v>
          </cell>
          <cell r="G7256">
            <v>41963</v>
          </cell>
          <cell r="H7256">
            <v>9952.1191670181506</v>
          </cell>
          <cell r="I7256">
            <v>9952.1200000000008</v>
          </cell>
        </row>
        <row r="7257">
          <cell r="C7257" t="str">
            <v>Physdam</v>
          </cell>
          <cell r="E7257">
            <v>41709</v>
          </cell>
          <cell r="F7257">
            <v>41826</v>
          </cell>
          <cell r="G7257">
            <v>41899</v>
          </cell>
          <cell r="H7257">
            <v>10595.235254380799</v>
          </cell>
          <cell r="I7257">
            <v>10595.24</v>
          </cell>
        </row>
        <row r="7258">
          <cell r="C7258" t="str">
            <v>Physdam</v>
          </cell>
          <cell r="E7258">
            <v>41713</v>
          </cell>
          <cell r="F7258">
            <v>41780</v>
          </cell>
          <cell r="G7258">
            <v>41903</v>
          </cell>
          <cell r="H7258">
            <v>8574.8523990925696</v>
          </cell>
          <cell r="I7258">
            <v>8574.85</v>
          </cell>
        </row>
        <row r="7259">
          <cell r="C7259" t="str">
            <v>Physdam</v>
          </cell>
          <cell r="E7259">
            <v>41715</v>
          </cell>
          <cell r="F7259">
            <v>41792</v>
          </cell>
          <cell r="G7259">
            <v>41797</v>
          </cell>
          <cell r="H7259">
            <v>12914.871431436801</v>
          </cell>
          <cell r="I7259">
            <v>12914.87</v>
          </cell>
        </row>
        <row r="7260">
          <cell r="C7260" t="str">
            <v>Physdam</v>
          </cell>
          <cell r="E7260">
            <v>41701</v>
          </cell>
          <cell r="F7260">
            <v>42067</v>
          </cell>
          <cell r="G7260">
            <v>42099</v>
          </cell>
          <cell r="H7260">
            <v>8367.1143234356659</v>
          </cell>
          <cell r="I7260">
            <v>8993.02</v>
          </cell>
        </row>
        <row r="7261">
          <cell r="C7261" t="str">
            <v>Physdam</v>
          </cell>
          <cell r="E7261">
            <v>41703</v>
          </cell>
          <cell r="F7261">
            <v>41853</v>
          </cell>
          <cell r="G7261">
            <v>41895</v>
          </cell>
          <cell r="H7261">
            <v>8712.0575555586292</v>
          </cell>
          <cell r="I7261">
            <v>8712.06</v>
          </cell>
        </row>
        <row r="7262">
          <cell r="C7262" t="str">
            <v>Physdam</v>
          </cell>
          <cell r="E7262">
            <v>41713</v>
          </cell>
          <cell r="F7262">
            <v>41718</v>
          </cell>
          <cell r="G7262">
            <v>41740</v>
          </cell>
          <cell r="H7262">
            <v>10043.4464362381</v>
          </cell>
          <cell r="I7262">
            <v>10043.450000000001</v>
          </cell>
        </row>
        <row r="7263">
          <cell r="C7263" t="str">
            <v>Physdam</v>
          </cell>
          <cell r="E7263">
            <v>41709</v>
          </cell>
          <cell r="F7263">
            <v>41937</v>
          </cell>
          <cell r="G7263">
            <v>42111</v>
          </cell>
          <cell r="H7263">
            <v>8372.941622272745</v>
          </cell>
          <cell r="I7263">
            <v>8767.23</v>
          </cell>
        </row>
        <row r="7264">
          <cell r="C7264" t="str">
            <v>Physdam</v>
          </cell>
          <cell r="E7264">
            <v>41719</v>
          </cell>
          <cell r="F7264">
            <v>42133</v>
          </cell>
          <cell r="G7264">
            <v>42159</v>
          </cell>
          <cell r="H7264">
            <v>7632.0345093617416</v>
          </cell>
          <cell r="I7264">
            <v>7709.47</v>
          </cell>
        </row>
        <row r="7265">
          <cell r="C7265" t="str">
            <v>Physdam</v>
          </cell>
          <cell r="E7265">
            <v>41715</v>
          </cell>
          <cell r="F7265">
            <v>41728</v>
          </cell>
          <cell r="G7265">
            <v>41831</v>
          </cell>
          <cell r="H7265">
            <v>10989.928205725901</v>
          </cell>
          <cell r="I7265">
            <v>10989.93</v>
          </cell>
        </row>
        <row r="7266">
          <cell r="C7266" t="str">
            <v>Physdam</v>
          </cell>
          <cell r="E7266">
            <v>41705</v>
          </cell>
          <cell r="F7266">
            <v>41748</v>
          </cell>
          <cell r="G7266">
            <v>41793</v>
          </cell>
          <cell r="H7266">
            <v>9981.2587836211605</v>
          </cell>
          <cell r="I7266">
            <v>9981.26</v>
          </cell>
        </row>
        <row r="7267">
          <cell r="C7267" t="str">
            <v>Physdam</v>
          </cell>
          <cell r="E7267">
            <v>41699</v>
          </cell>
          <cell r="F7267">
            <v>42091</v>
          </cell>
          <cell r="G7267">
            <v>42113</v>
          </cell>
          <cell r="H7267">
            <v>11360.076516647927</v>
          </cell>
          <cell r="I7267">
            <v>11322.77</v>
          </cell>
        </row>
        <row r="7268">
          <cell r="C7268" t="str">
            <v>Physdam</v>
          </cell>
          <cell r="E7268">
            <v>41710</v>
          </cell>
          <cell r="F7268">
            <v>41764</v>
          </cell>
          <cell r="G7268">
            <v>41766</v>
          </cell>
          <cell r="H7268">
            <v>4814.6982405300596</v>
          </cell>
          <cell r="I7268">
            <v>0</v>
          </cell>
        </row>
        <row r="7269">
          <cell r="C7269" t="str">
            <v>Physdam</v>
          </cell>
          <cell r="E7269">
            <v>41702</v>
          </cell>
          <cell r="F7269">
            <v>41862</v>
          </cell>
          <cell r="G7269">
            <v>41907</v>
          </cell>
          <cell r="H7269">
            <v>9126.1399054282192</v>
          </cell>
          <cell r="I7269">
            <v>9126.14</v>
          </cell>
        </row>
        <row r="7270">
          <cell r="C7270" t="str">
            <v>Physdam</v>
          </cell>
          <cell r="E7270">
            <v>41758</v>
          </cell>
          <cell r="F7270">
            <v>42073</v>
          </cell>
          <cell r="G7270">
            <v>42097</v>
          </cell>
          <cell r="H7270">
            <v>9797.3782799674573</v>
          </cell>
          <cell r="I7270">
            <v>10363.709999999999</v>
          </cell>
        </row>
        <row r="7271">
          <cell r="C7271" t="str">
            <v>Physdam</v>
          </cell>
          <cell r="E7271">
            <v>41737</v>
          </cell>
          <cell r="F7271">
            <v>42230</v>
          </cell>
          <cell r="G7271">
            <v>42484</v>
          </cell>
          <cell r="H7271">
            <v>9545.1508805279009</v>
          </cell>
          <cell r="I7271">
            <v>9874.09</v>
          </cell>
        </row>
        <row r="7272">
          <cell r="C7272" t="str">
            <v>Physdam</v>
          </cell>
          <cell r="E7272">
            <v>41731</v>
          </cell>
          <cell r="F7272">
            <v>41872</v>
          </cell>
          <cell r="G7272">
            <v>41879</v>
          </cell>
          <cell r="H7272">
            <v>9530.4408997235896</v>
          </cell>
          <cell r="I7272">
            <v>9530.44</v>
          </cell>
        </row>
        <row r="7273">
          <cell r="C7273" t="str">
            <v>Physdam</v>
          </cell>
          <cell r="E7273">
            <v>41747</v>
          </cell>
          <cell r="F7273">
            <v>41773</v>
          </cell>
          <cell r="G7273">
            <v>41818</v>
          </cell>
          <cell r="H7273">
            <v>10833.668838383701</v>
          </cell>
          <cell r="I7273">
            <v>0</v>
          </cell>
        </row>
        <row r="7274">
          <cell r="C7274" t="str">
            <v>Physdam</v>
          </cell>
          <cell r="E7274">
            <v>41733</v>
          </cell>
          <cell r="F7274">
            <v>41876</v>
          </cell>
          <cell r="G7274">
            <v>41959</v>
          </cell>
          <cell r="H7274">
            <v>11682.328649965801</v>
          </cell>
          <cell r="I7274">
            <v>11682.33</v>
          </cell>
        </row>
        <row r="7275">
          <cell r="C7275" t="str">
            <v>Physdam</v>
          </cell>
          <cell r="E7275">
            <v>41735</v>
          </cell>
          <cell r="F7275">
            <v>41784</v>
          </cell>
          <cell r="G7275">
            <v>41997</v>
          </cell>
          <cell r="H7275">
            <v>7457.19392364128</v>
          </cell>
          <cell r="I7275">
            <v>7457.19</v>
          </cell>
        </row>
        <row r="7276">
          <cell r="C7276" t="str">
            <v>Physdam</v>
          </cell>
          <cell r="E7276">
            <v>41731</v>
          </cell>
          <cell r="F7276">
            <v>41801</v>
          </cell>
          <cell r="G7276">
            <v>41964</v>
          </cell>
          <cell r="H7276">
            <v>7950.4662224200601</v>
          </cell>
          <cell r="I7276">
            <v>0</v>
          </cell>
        </row>
        <row r="7277">
          <cell r="C7277" t="str">
            <v>Physdam</v>
          </cell>
          <cell r="E7277">
            <v>41746</v>
          </cell>
          <cell r="F7277">
            <v>41853</v>
          </cell>
          <cell r="G7277">
            <v>41971</v>
          </cell>
          <cell r="H7277">
            <v>12119.9220312322</v>
          </cell>
          <cell r="I7277">
            <v>12119.92</v>
          </cell>
        </row>
        <row r="7278">
          <cell r="C7278" t="str">
            <v>Physdam</v>
          </cell>
          <cell r="E7278">
            <v>41744</v>
          </cell>
          <cell r="F7278">
            <v>42191</v>
          </cell>
          <cell r="G7278">
            <v>42248</v>
          </cell>
          <cell r="H7278">
            <v>9680.05466757865</v>
          </cell>
          <cell r="I7278">
            <v>11931.14</v>
          </cell>
        </row>
        <row r="7279">
          <cell r="C7279" t="str">
            <v>Physdam</v>
          </cell>
          <cell r="E7279">
            <v>41755</v>
          </cell>
          <cell r="F7279">
            <v>41797</v>
          </cell>
          <cell r="G7279">
            <v>42086</v>
          </cell>
          <cell r="H7279">
            <v>10369.932587365833</v>
          </cell>
          <cell r="I7279">
            <v>11069.35</v>
          </cell>
        </row>
        <row r="7280">
          <cell r="C7280" t="str">
            <v>Physdam</v>
          </cell>
          <cell r="E7280">
            <v>41736</v>
          </cell>
          <cell r="F7280">
            <v>41854</v>
          </cell>
          <cell r="G7280">
            <v>41916</v>
          </cell>
          <cell r="H7280">
            <v>11886.785622784</v>
          </cell>
          <cell r="I7280">
            <v>11886.79</v>
          </cell>
        </row>
        <row r="7281">
          <cell r="C7281" t="str">
            <v>Physdam</v>
          </cell>
          <cell r="E7281">
            <v>41739</v>
          </cell>
          <cell r="F7281">
            <v>41751</v>
          </cell>
          <cell r="G7281">
            <v>41887</v>
          </cell>
          <cell r="H7281">
            <v>9989.1321326763209</v>
          </cell>
          <cell r="I7281">
            <v>9989.1299999999992</v>
          </cell>
        </row>
        <row r="7282">
          <cell r="C7282" t="str">
            <v>Physdam</v>
          </cell>
          <cell r="E7282">
            <v>41748</v>
          </cell>
          <cell r="F7282">
            <v>41827</v>
          </cell>
          <cell r="G7282">
            <v>41929</v>
          </cell>
          <cell r="H7282">
            <v>9391.7863200821994</v>
          </cell>
          <cell r="I7282">
            <v>9391.7900000000009</v>
          </cell>
        </row>
        <row r="7283">
          <cell r="C7283" t="str">
            <v>Physdam</v>
          </cell>
          <cell r="E7283">
            <v>41754</v>
          </cell>
          <cell r="F7283">
            <v>41977</v>
          </cell>
          <cell r="G7283">
            <v>42113</v>
          </cell>
          <cell r="H7283">
            <v>11540.464043763513</v>
          </cell>
          <cell r="I7283">
            <v>11729.19</v>
          </cell>
        </row>
        <row r="7284">
          <cell r="C7284" t="str">
            <v>Physdam</v>
          </cell>
          <cell r="E7284">
            <v>41741</v>
          </cell>
          <cell r="F7284">
            <v>41899</v>
          </cell>
          <cell r="G7284">
            <v>42139</v>
          </cell>
          <cell r="H7284">
            <v>5728.8614797385544</v>
          </cell>
          <cell r="I7284">
            <v>6922.42</v>
          </cell>
        </row>
        <row r="7285">
          <cell r="C7285" t="str">
            <v>Physdam</v>
          </cell>
          <cell r="E7285">
            <v>41743</v>
          </cell>
          <cell r="F7285">
            <v>41815</v>
          </cell>
          <cell r="G7285">
            <v>41833</v>
          </cell>
          <cell r="H7285">
            <v>14622.889634958399</v>
          </cell>
          <cell r="I7285">
            <v>14622.89</v>
          </cell>
        </row>
        <row r="7286">
          <cell r="C7286" t="str">
            <v>Physdam</v>
          </cell>
          <cell r="E7286">
            <v>41742</v>
          </cell>
          <cell r="F7286">
            <v>41750</v>
          </cell>
          <cell r="G7286">
            <v>41816</v>
          </cell>
          <cell r="H7286">
            <v>9437.6200636581798</v>
          </cell>
          <cell r="I7286">
            <v>9437.6200000000008</v>
          </cell>
        </row>
        <row r="7287">
          <cell r="C7287" t="str">
            <v>Physdam</v>
          </cell>
          <cell r="E7287">
            <v>41739</v>
          </cell>
          <cell r="F7287">
            <v>41760</v>
          </cell>
          <cell r="G7287">
            <v>41811</v>
          </cell>
          <cell r="H7287">
            <v>12299.943278008401</v>
          </cell>
          <cell r="I7287">
            <v>0</v>
          </cell>
        </row>
        <row r="7288">
          <cell r="C7288" t="str">
            <v>Physdam</v>
          </cell>
          <cell r="E7288">
            <v>41745</v>
          </cell>
          <cell r="F7288">
            <v>41780</v>
          </cell>
          <cell r="G7288">
            <v>41818</v>
          </cell>
          <cell r="H7288">
            <v>6952.9125844378505</v>
          </cell>
          <cell r="I7288">
            <v>6952.91</v>
          </cell>
        </row>
        <row r="7289">
          <cell r="C7289" t="str">
            <v>Physdam</v>
          </cell>
          <cell r="E7289">
            <v>41750</v>
          </cell>
          <cell r="F7289">
            <v>41853</v>
          </cell>
          <cell r="G7289">
            <v>41950</v>
          </cell>
          <cell r="H7289">
            <v>10316.4117062107</v>
          </cell>
          <cell r="I7289">
            <v>10316.41</v>
          </cell>
        </row>
        <row r="7290">
          <cell r="C7290" t="str">
            <v>Physdam</v>
          </cell>
          <cell r="E7290">
            <v>41741</v>
          </cell>
          <cell r="F7290">
            <v>41770</v>
          </cell>
          <cell r="G7290">
            <v>41806</v>
          </cell>
          <cell r="H7290">
            <v>7682.12595882801</v>
          </cell>
          <cell r="I7290">
            <v>7682.13</v>
          </cell>
        </row>
        <row r="7291">
          <cell r="C7291" t="str">
            <v>Physdam</v>
          </cell>
          <cell r="E7291">
            <v>41738</v>
          </cell>
          <cell r="F7291">
            <v>41760</v>
          </cell>
          <cell r="G7291">
            <v>41893</v>
          </cell>
          <cell r="H7291">
            <v>7507.8599765462604</v>
          </cell>
          <cell r="I7291">
            <v>7507.86</v>
          </cell>
        </row>
        <row r="7292">
          <cell r="C7292" t="str">
            <v>Physdam</v>
          </cell>
          <cell r="E7292">
            <v>41735</v>
          </cell>
          <cell r="F7292">
            <v>41767</v>
          </cell>
          <cell r="G7292">
            <v>41773</v>
          </cell>
          <cell r="H7292">
            <v>9528.0076437463995</v>
          </cell>
          <cell r="I7292">
            <v>9528.01</v>
          </cell>
        </row>
        <row r="7293">
          <cell r="C7293" t="str">
            <v>Physdam</v>
          </cell>
          <cell r="E7293">
            <v>41735</v>
          </cell>
          <cell r="F7293">
            <v>41972</v>
          </cell>
          <cell r="G7293">
            <v>42023</v>
          </cell>
          <cell r="H7293">
            <v>8371.4899150133424</v>
          </cell>
          <cell r="I7293">
            <v>9022.5499999999993</v>
          </cell>
        </row>
        <row r="7294">
          <cell r="C7294" t="str">
            <v>Physdam</v>
          </cell>
          <cell r="E7294">
            <v>41753</v>
          </cell>
          <cell r="F7294">
            <v>41782</v>
          </cell>
          <cell r="G7294">
            <v>41923</v>
          </cell>
          <cell r="H7294">
            <v>10799.1083893782</v>
          </cell>
          <cell r="I7294">
            <v>10799.11</v>
          </cell>
        </row>
        <row r="7295">
          <cell r="C7295" t="str">
            <v>Physdam</v>
          </cell>
          <cell r="E7295">
            <v>41740</v>
          </cell>
          <cell r="F7295">
            <v>41783</v>
          </cell>
          <cell r="G7295">
            <v>41887</v>
          </cell>
          <cell r="H7295">
            <v>6882.8688000679003</v>
          </cell>
          <cell r="I7295">
            <v>0</v>
          </cell>
        </row>
        <row r="7296">
          <cell r="C7296" t="str">
            <v>Physdam</v>
          </cell>
          <cell r="E7296">
            <v>41757</v>
          </cell>
          <cell r="F7296">
            <v>41882</v>
          </cell>
          <cell r="G7296">
            <v>41892</v>
          </cell>
          <cell r="H7296">
            <v>13188.2032327161</v>
          </cell>
          <cell r="I7296">
            <v>13188.2</v>
          </cell>
        </row>
        <row r="7297">
          <cell r="C7297" t="str">
            <v>Physdam</v>
          </cell>
          <cell r="E7297">
            <v>41753</v>
          </cell>
          <cell r="F7297">
            <v>41874</v>
          </cell>
          <cell r="G7297">
            <v>41959</v>
          </cell>
          <cell r="H7297">
            <v>11772.5234356862</v>
          </cell>
          <cell r="I7297">
            <v>11772.52</v>
          </cell>
        </row>
        <row r="7298">
          <cell r="C7298" t="str">
            <v>Physdam</v>
          </cell>
          <cell r="E7298">
            <v>41731</v>
          </cell>
          <cell r="F7298">
            <v>42082</v>
          </cell>
          <cell r="G7298">
            <v>42093</v>
          </cell>
          <cell r="H7298">
            <v>6096.5713532097034</v>
          </cell>
          <cell r="I7298">
            <v>0</v>
          </cell>
        </row>
        <row r="7299">
          <cell r="C7299" t="str">
            <v>Physdam</v>
          </cell>
          <cell r="E7299">
            <v>41730</v>
          </cell>
          <cell r="F7299">
            <v>41823</v>
          </cell>
          <cell r="G7299">
            <v>41865</v>
          </cell>
          <cell r="H7299">
            <v>9750.7678106311305</v>
          </cell>
          <cell r="I7299">
            <v>9750.77</v>
          </cell>
        </row>
        <row r="7300">
          <cell r="C7300" t="str">
            <v>Physdam</v>
          </cell>
          <cell r="E7300">
            <v>41746</v>
          </cell>
          <cell r="F7300">
            <v>41825</v>
          </cell>
          <cell r="G7300">
            <v>41882</v>
          </cell>
          <cell r="H7300">
            <v>12125.322680023401</v>
          </cell>
          <cell r="I7300">
            <v>12125.32</v>
          </cell>
        </row>
        <row r="7301">
          <cell r="C7301" t="str">
            <v>Physdam</v>
          </cell>
          <cell r="E7301">
            <v>41756</v>
          </cell>
          <cell r="F7301">
            <v>42052</v>
          </cell>
          <cell r="G7301">
            <v>42054</v>
          </cell>
          <cell r="H7301">
            <v>9079.353159053333</v>
          </cell>
          <cell r="I7301">
            <v>9622.2199999999993</v>
          </cell>
        </row>
        <row r="7302">
          <cell r="C7302" t="str">
            <v>Physdam</v>
          </cell>
          <cell r="E7302">
            <v>41756</v>
          </cell>
          <cell r="F7302">
            <v>41760</v>
          </cell>
          <cell r="G7302">
            <v>41780</v>
          </cell>
          <cell r="H7302">
            <v>9044.3711739786195</v>
          </cell>
          <cell r="I7302">
            <v>9044.3700000000008</v>
          </cell>
        </row>
        <row r="7303">
          <cell r="C7303" t="str">
            <v>Physdam</v>
          </cell>
          <cell r="E7303">
            <v>41749</v>
          </cell>
          <cell r="F7303">
            <v>41811</v>
          </cell>
          <cell r="G7303">
            <v>41844</v>
          </cell>
          <cell r="H7303">
            <v>11336.8015827655</v>
          </cell>
          <cell r="I7303">
            <v>11336.8</v>
          </cell>
        </row>
        <row r="7304">
          <cell r="C7304" t="str">
            <v>Physdam</v>
          </cell>
          <cell r="E7304">
            <v>41745</v>
          </cell>
          <cell r="F7304">
            <v>42090</v>
          </cell>
          <cell r="G7304">
            <v>42127</v>
          </cell>
          <cell r="H7304">
            <v>8349.8432099854563</v>
          </cell>
          <cell r="I7304">
            <v>8420.94</v>
          </cell>
        </row>
        <row r="7305">
          <cell r="C7305" t="str">
            <v>Physdam</v>
          </cell>
          <cell r="E7305">
            <v>41757</v>
          </cell>
          <cell r="F7305">
            <v>42074</v>
          </cell>
          <cell r="G7305">
            <v>42189</v>
          </cell>
          <cell r="H7305">
            <v>5663.9050113246967</v>
          </cell>
          <cell r="I7305">
            <v>6455.05</v>
          </cell>
        </row>
        <row r="7306">
          <cell r="C7306" t="str">
            <v>Physdam</v>
          </cell>
          <cell r="E7306">
            <v>41754</v>
          </cell>
          <cell r="F7306">
            <v>41966</v>
          </cell>
          <cell r="G7306">
            <v>42064</v>
          </cell>
          <cell r="H7306">
            <v>7608.3056223177246</v>
          </cell>
          <cell r="I7306">
            <v>7563.64</v>
          </cell>
        </row>
        <row r="7307">
          <cell r="C7307" t="str">
            <v>Physdam</v>
          </cell>
          <cell r="E7307">
            <v>41759</v>
          </cell>
          <cell r="F7307">
            <v>41787</v>
          </cell>
          <cell r="G7307">
            <v>41815</v>
          </cell>
          <cell r="H7307">
            <v>10970.765498471101</v>
          </cell>
          <cell r="I7307">
            <v>10970.77</v>
          </cell>
        </row>
        <row r="7308">
          <cell r="C7308" t="str">
            <v>Physdam</v>
          </cell>
          <cell r="E7308">
            <v>41738</v>
          </cell>
          <cell r="F7308">
            <v>41740</v>
          </cell>
          <cell r="G7308">
            <v>42146</v>
          </cell>
          <cell r="H7308">
            <v>6801.8539476940487</v>
          </cell>
          <cell r="I7308">
            <v>6897.19</v>
          </cell>
        </row>
        <row r="7309">
          <cell r="C7309" t="str">
            <v>Physdam</v>
          </cell>
          <cell r="E7309">
            <v>41731</v>
          </cell>
          <cell r="F7309">
            <v>41770</v>
          </cell>
          <cell r="G7309">
            <v>41921</v>
          </cell>
          <cell r="H7309">
            <v>7336.0766131234795</v>
          </cell>
          <cell r="I7309">
            <v>0</v>
          </cell>
        </row>
        <row r="7310">
          <cell r="C7310" t="str">
            <v>Physdam</v>
          </cell>
          <cell r="E7310">
            <v>41755</v>
          </cell>
          <cell r="F7310">
            <v>42341</v>
          </cell>
          <cell r="G7310">
            <v>42361</v>
          </cell>
          <cell r="H7310">
            <v>9246.7546740904181</v>
          </cell>
          <cell r="I7310">
            <v>10150.69</v>
          </cell>
        </row>
        <row r="7311">
          <cell r="C7311" t="str">
            <v>Physdam</v>
          </cell>
          <cell r="E7311">
            <v>41732</v>
          </cell>
          <cell r="F7311">
            <v>41757</v>
          </cell>
          <cell r="G7311">
            <v>41801</v>
          </cell>
          <cell r="H7311">
            <v>10827.53980267</v>
          </cell>
          <cell r="I7311">
            <v>10827.54</v>
          </cell>
        </row>
        <row r="7312">
          <cell r="C7312" t="str">
            <v>Physdam</v>
          </cell>
          <cell r="E7312">
            <v>41756</v>
          </cell>
          <cell r="F7312">
            <v>41781</v>
          </cell>
          <cell r="G7312">
            <v>41832</v>
          </cell>
          <cell r="H7312">
            <v>8117.4764132155397</v>
          </cell>
          <cell r="I7312">
            <v>8117.48</v>
          </cell>
        </row>
        <row r="7313">
          <cell r="C7313" t="str">
            <v>Physdam</v>
          </cell>
          <cell r="E7313">
            <v>41740</v>
          </cell>
          <cell r="F7313">
            <v>41833</v>
          </cell>
          <cell r="G7313">
            <v>41834</v>
          </cell>
          <cell r="H7313">
            <v>11373.7202489761</v>
          </cell>
          <cell r="I7313">
            <v>11373.72</v>
          </cell>
        </row>
        <row r="7314">
          <cell r="C7314" t="str">
            <v>Physdam</v>
          </cell>
          <cell r="E7314">
            <v>41758</v>
          </cell>
          <cell r="F7314">
            <v>41929</v>
          </cell>
          <cell r="G7314">
            <v>42108</v>
          </cell>
          <cell r="H7314">
            <v>7214.7773487380591</v>
          </cell>
          <cell r="I7314">
            <v>7219.51</v>
          </cell>
        </row>
        <row r="7315">
          <cell r="C7315" t="str">
            <v>Physdam</v>
          </cell>
          <cell r="E7315">
            <v>41745</v>
          </cell>
          <cell r="F7315">
            <v>42104</v>
          </cell>
          <cell r="G7315">
            <v>42305</v>
          </cell>
          <cell r="H7315">
            <v>10718.512866648703</v>
          </cell>
          <cell r="I7315">
            <v>11175.63</v>
          </cell>
        </row>
        <row r="7316">
          <cell r="C7316" t="str">
            <v>Physdam</v>
          </cell>
          <cell r="E7316">
            <v>41743</v>
          </cell>
          <cell r="F7316">
            <v>41872</v>
          </cell>
          <cell r="G7316">
            <v>41919</v>
          </cell>
          <cell r="H7316">
            <v>11053.891954618</v>
          </cell>
          <cell r="I7316">
            <v>11053.89</v>
          </cell>
        </row>
        <row r="7317">
          <cell r="C7317" t="str">
            <v>Physdam</v>
          </cell>
          <cell r="E7317">
            <v>41730</v>
          </cell>
          <cell r="F7317">
            <v>41746</v>
          </cell>
          <cell r="G7317">
            <v>41937</v>
          </cell>
          <cell r="H7317">
            <v>8713.8760015307907</v>
          </cell>
          <cell r="I7317">
            <v>8713.8799999999992</v>
          </cell>
        </row>
        <row r="7318">
          <cell r="C7318" t="str">
            <v>Physdam</v>
          </cell>
          <cell r="E7318">
            <v>41746</v>
          </cell>
          <cell r="F7318">
            <v>41908</v>
          </cell>
          <cell r="G7318">
            <v>42156</v>
          </cell>
          <cell r="H7318">
            <v>10950.619723219419</v>
          </cell>
          <cell r="I7318">
            <v>11738.57</v>
          </cell>
        </row>
        <row r="7319">
          <cell r="C7319" t="str">
            <v>Physdam</v>
          </cell>
          <cell r="E7319">
            <v>41782</v>
          </cell>
          <cell r="F7319">
            <v>41860</v>
          </cell>
          <cell r="G7319">
            <v>41876</v>
          </cell>
          <cell r="H7319">
            <v>6954.4094660713999</v>
          </cell>
          <cell r="I7319">
            <v>6954.41</v>
          </cell>
        </row>
        <row r="7320">
          <cell r="C7320" t="str">
            <v>Physdam</v>
          </cell>
          <cell r="E7320">
            <v>41783</v>
          </cell>
          <cell r="F7320">
            <v>41805</v>
          </cell>
          <cell r="G7320">
            <v>41908</v>
          </cell>
          <cell r="H7320">
            <v>9043.1278056907795</v>
          </cell>
          <cell r="I7320">
            <v>9043.1299999999992</v>
          </cell>
        </row>
        <row r="7321">
          <cell r="C7321" t="str">
            <v>Physdam</v>
          </cell>
          <cell r="E7321">
            <v>41766</v>
          </cell>
          <cell r="F7321">
            <v>41944</v>
          </cell>
          <cell r="G7321">
            <v>42008</v>
          </cell>
          <cell r="H7321">
            <v>11030.314278351372</v>
          </cell>
          <cell r="I7321">
            <v>11664.81</v>
          </cell>
        </row>
        <row r="7322">
          <cell r="C7322" t="str">
            <v>Physdam</v>
          </cell>
          <cell r="E7322">
            <v>41789</v>
          </cell>
          <cell r="F7322">
            <v>41931</v>
          </cell>
          <cell r="G7322">
            <v>41952</v>
          </cell>
          <cell r="H7322">
            <v>5895.4532224161803</v>
          </cell>
          <cell r="I7322">
            <v>5895.45</v>
          </cell>
        </row>
        <row r="7323">
          <cell r="C7323" t="str">
            <v>Physdam</v>
          </cell>
          <cell r="E7323">
            <v>41779</v>
          </cell>
          <cell r="F7323">
            <v>41881</v>
          </cell>
          <cell r="G7323">
            <v>41888</v>
          </cell>
          <cell r="H7323">
            <v>10240.2423376648</v>
          </cell>
          <cell r="I7323">
            <v>10240.24</v>
          </cell>
        </row>
        <row r="7324">
          <cell r="C7324" t="str">
            <v>Physdam</v>
          </cell>
          <cell r="E7324">
            <v>41771</v>
          </cell>
          <cell r="F7324">
            <v>42027</v>
          </cell>
          <cell r="G7324">
            <v>42115</v>
          </cell>
          <cell r="H7324">
            <v>8672.9259698339974</v>
          </cell>
          <cell r="I7324">
            <v>0</v>
          </cell>
        </row>
        <row r="7325">
          <cell r="C7325" t="str">
            <v>Physdam</v>
          </cell>
          <cell r="E7325">
            <v>41780</v>
          </cell>
          <cell r="F7325">
            <v>42064</v>
          </cell>
          <cell r="G7325">
            <v>42141</v>
          </cell>
          <cell r="H7325">
            <v>6278.3473311472881</v>
          </cell>
          <cell r="I7325">
            <v>6781.61</v>
          </cell>
        </row>
        <row r="7326">
          <cell r="C7326" t="str">
            <v>Physdam</v>
          </cell>
          <cell r="E7326">
            <v>41767</v>
          </cell>
          <cell r="F7326">
            <v>41911</v>
          </cell>
          <cell r="G7326">
            <v>41989</v>
          </cell>
          <cell r="H7326">
            <v>9627.8079152180708</v>
          </cell>
          <cell r="I7326">
            <v>9627.81</v>
          </cell>
        </row>
        <row r="7327">
          <cell r="C7327" t="str">
            <v>Physdam</v>
          </cell>
          <cell r="E7327">
            <v>41765</v>
          </cell>
          <cell r="F7327">
            <v>41960</v>
          </cell>
          <cell r="G7327">
            <v>42044</v>
          </cell>
          <cell r="H7327">
            <v>8981.7104649181128</v>
          </cell>
          <cell r="I7327">
            <v>10094.719999999999</v>
          </cell>
        </row>
        <row r="7328">
          <cell r="C7328" t="str">
            <v>Physdam</v>
          </cell>
          <cell r="E7328">
            <v>41775</v>
          </cell>
          <cell r="F7328">
            <v>42191</v>
          </cell>
          <cell r="G7328">
            <v>42224</v>
          </cell>
          <cell r="H7328">
            <v>12328.798173231258</v>
          </cell>
          <cell r="I7328">
            <v>12396.27</v>
          </cell>
        </row>
        <row r="7329">
          <cell r="C7329" t="str">
            <v>Physdam</v>
          </cell>
          <cell r="E7329">
            <v>41781</v>
          </cell>
          <cell r="F7329">
            <v>41808</v>
          </cell>
          <cell r="G7329">
            <v>41813</v>
          </cell>
          <cell r="H7329">
            <v>8615.9194465212004</v>
          </cell>
          <cell r="I7329">
            <v>8615.92</v>
          </cell>
        </row>
        <row r="7330">
          <cell r="C7330" t="str">
            <v>Physdam</v>
          </cell>
          <cell r="E7330">
            <v>41764</v>
          </cell>
          <cell r="F7330">
            <v>41773</v>
          </cell>
          <cell r="G7330">
            <v>41774</v>
          </cell>
          <cell r="H7330">
            <v>12069.6244916787</v>
          </cell>
          <cell r="I7330">
            <v>12069.62</v>
          </cell>
        </row>
        <row r="7331">
          <cell r="C7331" t="str">
            <v>Physdam</v>
          </cell>
          <cell r="E7331">
            <v>41777</v>
          </cell>
          <cell r="F7331">
            <v>41939</v>
          </cell>
          <cell r="G7331">
            <v>42098</v>
          </cell>
          <cell r="H7331">
            <v>7420.1290094433325</v>
          </cell>
          <cell r="I7331">
            <v>7926.66</v>
          </cell>
        </row>
        <row r="7332">
          <cell r="C7332" t="str">
            <v>Physdam</v>
          </cell>
          <cell r="E7332">
            <v>41777</v>
          </cell>
          <cell r="F7332">
            <v>41855</v>
          </cell>
          <cell r="G7332">
            <v>41888</v>
          </cell>
          <cell r="H7332">
            <v>12054.736730119799</v>
          </cell>
          <cell r="I7332">
            <v>12054.74</v>
          </cell>
        </row>
        <row r="7333">
          <cell r="C7333" t="str">
            <v>Physdam</v>
          </cell>
          <cell r="E7333">
            <v>41761</v>
          </cell>
          <cell r="F7333">
            <v>41882</v>
          </cell>
          <cell r="G7333">
            <v>42047</v>
          </cell>
          <cell r="H7333">
            <v>8295.3549225304851</v>
          </cell>
          <cell r="I7333">
            <v>8507.42</v>
          </cell>
        </row>
        <row r="7334">
          <cell r="C7334" t="str">
            <v>Physdam</v>
          </cell>
          <cell r="E7334">
            <v>41778</v>
          </cell>
          <cell r="F7334">
            <v>41819</v>
          </cell>
          <cell r="G7334">
            <v>41886</v>
          </cell>
          <cell r="H7334">
            <v>9298.5084693873196</v>
          </cell>
          <cell r="I7334">
            <v>0</v>
          </cell>
        </row>
        <row r="7335">
          <cell r="C7335" t="str">
            <v>Physdam</v>
          </cell>
          <cell r="E7335">
            <v>41777</v>
          </cell>
          <cell r="F7335">
            <v>41907</v>
          </cell>
          <cell r="G7335">
            <v>41968</v>
          </cell>
          <cell r="H7335">
            <v>8179.6843639056397</v>
          </cell>
          <cell r="I7335">
            <v>8179.68</v>
          </cell>
        </row>
        <row r="7336">
          <cell r="C7336" t="str">
            <v>Physdam</v>
          </cell>
          <cell r="E7336">
            <v>41783</v>
          </cell>
          <cell r="F7336">
            <v>41969</v>
          </cell>
          <cell r="G7336">
            <v>42012</v>
          </cell>
          <cell r="H7336">
            <v>9223.5033512733371</v>
          </cell>
          <cell r="I7336">
            <v>10040.35</v>
          </cell>
        </row>
        <row r="7337">
          <cell r="C7337" t="str">
            <v>Physdam</v>
          </cell>
          <cell r="E7337">
            <v>41775</v>
          </cell>
          <cell r="F7337">
            <v>41933</v>
          </cell>
          <cell r="G7337">
            <v>41947</v>
          </cell>
          <cell r="H7337">
            <v>10105.2511929262</v>
          </cell>
          <cell r="I7337">
            <v>10105.25</v>
          </cell>
        </row>
        <row r="7338">
          <cell r="C7338" t="str">
            <v>Physdam</v>
          </cell>
          <cell r="E7338">
            <v>41776</v>
          </cell>
          <cell r="F7338">
            <v>41786</v>
          </cell>
          <cell r="G7338">
            <v>42068</v>
          </cell>
          <cell r="H7338">
            <v>8582.68797165469</v>
          </cell>
          <cell r="I7338">
            <v>9164.26</v>
          </cell>
        </row>
        <row r="7339">
          <cell r="C7339" t="str">
            <v>Physdam</v>
          </cell>
          <cell r="E7339">
            <v>41780</v>
          </cell>
          <cell r="F7339">
            <v>41854</v>
          </cell>
          <cell r="G7339">
            <v>41917</v>
          </cell>
          <cell r="H7339">
            <v>8578.6780707838298</v>
          </cell>
          <cell r="I7339">
            <v>0</v>
          </cell>
        </row>
        <row r="7340">
          <cell r="C7340" t="str">
            <v>Physdam</v>
          </cell>
          <cell r="E7340">
            <v>41771</v>
          </cell>
          <cell r="F7340">
            <v>42613</v>
          </cell>
          <cell r="G7340">
            <v>42688</v>
          </cell>
          <cell r="H7340">
            <v>8508.0256670934687</v>
          </cell>
          <cell r="I7340">
            <v>9018.44</v>
          </cell>
        </row>
        <row r="7341">
          <cell r="C7341" t="str">
            <v>Physdam</v>
          </cell>
          <cell r="E7341">
            <v>41781</v>
          </cell>
          <cell r="F7341">
            <v>42129</v>
          </cell>
          <cell r="G7341">
            <v>42462</v>
          </cell>
          <cell r="H7341">
            <v>13979.750069462465</v>
          </cell>
          <cell r="I7341">
            <v>14733.77</v>
          </cell>
        </row>
        <row r="7342">
          <cell r="C7342" t="str">
            <v>Physdam</v>
          </cell>
          <cell r="E7342">
            <v>41782</v>
          </cell>
          <cell r="F7342">
            <v>41942</v>
          </cell>
          <cell r="G7342">
            <v>42002</v>
          </cell>
          <cell r="H7342">
            <v>7007.37404550256</v>
          </cell>
          <cell r="I7342">
            <v>7007.37</v>
          </cell>
        </row>
        <row r="7343">
          <cell r="C7343" t="str">
            <v>Physdam</v>
          </cell>
          <cell r="E7343">
            <v>41777</v>
          </cell>
          <cell r="F7343">
            <v>41929</v>
          </cell>
          <cell r="G7343">
            <v>41995</v>
          </cell>
          <cell r="H7343">
            <v>9919.7545383216802</v>
          </cell>
          <cell r="I7343">
            <v>0</v>
          </cell>
        </row>
        <row r="7344">
          <cell r="C7344" t="str">
            <v>Physdam</v>
          </cell>
          <cell r="E7344">
            <v>41776</v>
          </cell>
          <cell r="F7344">
            <v>41850</v>
          </cell>
          <cell r="G7344">
            <v>41901</v>
          </cell>
          <cell r="H7344">
            <v>7042.0083022768404</v>
          </cell>
          <cell r="I7344">
            <v>7042.01</v>
          </cell>
        </row>
        <row r="7345">
          <cell r="C7345" t="str">
            <v>Physdam</v>
          </cell>
          <cell r="E7345">
            <v>41761</v>
          </cell>
          <cell r="F7345">
            <v>41839</v>
          </cell>
          <cell r="G7345">
            <v>41874</v>
          </cell>
          <cell r="H7345">
            <v>9511.6501284416499</v>
          </cell>
          <cell r="I7345">
            <v>9511.65</v>
          </cell>
        </row>
        <row r="7346">
          <cell r="C7346" t="str">
            <v>Physdam</v>
          </cell>
          <cell r="E7346">
            <v>41785</v>
          </cell>
          <cell r="F7346">
            <v>41876</v>
          </cell>
          <cell r="G7346">
            <v>41883</v>
          </cell>
          <cell r="H7346">
            <v>9587.1582888565499</v>
          </cell>
          <cell r="I7346">
            <v>9587.16</v>
          </cell>
        </row>
        <row r="7347">
          <cell r="C7347" t="str">
            <v>Physdam</v>
          </cell>
          <cell r="E7347">
            <v>41777</v>
          </cell>
          <cell r="F7347">
            <v>41900</v>
          </cell>
          <cell r="G7347">
            <v>41941</v>
          </cell>
          <cell r="H7347">
            <v>11513.433433689301</v>
          </cell>
          <cell r="I7347">
            <v>11513.43</v>
          </cell>
        </row>
        <row r="7348">
          <cell r="C7348" t="str">
            <v>Physdam</v>
          </cell>
          <cell r="E7348">
            <v>41774</v>
          </cell>
          <cell r="F7348">
            <v>41890</v>
          </cell>
          <cell r="G7348">
            <v>41949</v>
          </cell>
          <cell r="H7348">
            <v>10059.0655984036</v>
          </cell>
          <cell r="I7348">
            <v>10059.07</v>
          </cell>
        </row>
        <row r="7349">
          <cell r="C7349" t="str">
            <v>Physdam</v>
          </cell>
          <cell r="E7349">
            <v>41788</v>
          </cell>
          <cell r="F7349">
            <v>41789</v>
          </cell>
          <cell r="G7349">
            <v>41833</v>
          </cell>
          <cell r="H7349">
            <v>8631.1943864682908</v>
          </cell>
          <cell r="I7349">
            <v>8631.19</v>
          </cell>
        </row>
        <row r="7350">
          <cell r="C7350" t="str">
            <v>Physdam</v>
          </cell>
          <cell r="E7350">
            <v>41764</v>
          </cell>
          <cell r="F7350">
            <v>41791</v>
          </cell>
          <cell r="G7350">
            <v>41843</v>
          </cell>
          <cell r="H7350">
            <v>10100.7641849598</v>
          </cell>
          <cell r="I7350">
            <v>10100.76</v>
          </cell>
        </row>
        <row r="7351">
          <cell r="C7351" t="str">
            <v>Physdam</v>
          </cell>
          <cell r="E7351">
            <v>41762</v>
          </cell>
          <cell r="F7351">
            <v>41908</v>
          </cell>
          <cell r="G7351">
            <v>41921</v>
          </cell>
          <cell r="H7351">
            <v>11518.0565618702</v>
          </cell>
          <cell r="I7351">
            <v>11518.06</v>
          </cell>
        </row>
        <row r="7352">
          <cell r="C7352" t="str">
            <v>Physdam</v>
          </cell>
          <cell r="E7352">
            <v>41763</v>
          </cell>
          <cell r="F7352">
            <v>41830</v>
          </cell>
          <cell r="G7352">
            <v>41921</v>
          </cell>
          <cell r="H7352">
            <v>7941.0776433920901</v>
          </cell>
          <cell r="I7352">
            <v>7941.08</v>
          </cell>
        </row>
        <row r="7353">
          <cell r="C7353" t="str">
            <v>Physdam</v>
          </cell>
          <cell r="E7353">
            <v>41787</v>
          </cell>
          <cell r="F7353">
            <v>41847</v>
          </cell>
          <cell r="G7353">
            <v>41860</v>
          </cell>
          <cell r="H7353">
            <v>11618.1061857938</v>
          </cell>
          <cell r="I7353">
            <v>11618.11</v>
          </cell>
        </row>
        <row r="7354">
          <cell r="C7354" t="str">
            <v>Physdam</v>
          </cell>
          <cell r="E7354">
            <v>41780</v>
          </cell>
          <cell r="F7354">
            <v>41837</v>
          </cell>
          <cell r="G7354">
            <v>41927</v>
          </cell>
          <cell r="H7354">
            <v>6934.9162533016097</v>
          </cell>
          <cell r="I7354">
            <v>6934.92</v>
          </cell>
        </row>
        <row r="7355">
          <cell r="C7355" t="str">
            <v>Physdam</v>
          </cell>
          <cell r="E7355">
            <v>41770</v>
          </cell>
          <cell r="F7355">
            <v>42124</v>
          </cell>
          <cell r="G7355">
            <v>42230</v>
          </cell>
          <cell r="H7355">
            <v>13754.684319142358</v>
          </cell>
          <cell r="I7355">
            <v>14821.09</v>
          </cell>
        </row>
        <row r="7356">
          <cell r="C7356" t="str">
            <v>Physdam</v>
          </cell>
          <cell r="E7356">
            <v>41783</v>
          </cell>
          <cell r="F7356">
            <v>41837</v>
          </cell>
          <cell r="G7356">
            <v>41928</v>
          </cell>
          <cell r="H7356">
            <v>8724.8963902405794</v>
          </cell>
          <cell r="I7356">
            <v>8724.9</v>
          </cell>
        </row>
        <row r="7357">
          <cell r="C7357" t="str">
            <v>Physdam</v>
          </cell>
          <cell r="E7357">
            <v>41760</v>
          </cell>
          <cell r="F7357">
            <v>41881</v>
          </cell>
          <cell r="G7357">
            <v>42188</v>
          </cell>
          <cell r="H7357">
            <v>8178.5258796395401</v>
          </cell>
          <cell r="I7357">
            <v>8297.08</v>
          </cell>
        </row>
        <row r="7358">
          <cell r="C7358" t="str">
            <v>Physdam</v>
          </cell>
          <cell r="E7358">
            <v>41778</v>
          </cell>
          <cell r="F7358">
            <v>41814</v>
          </cell>
          <cell r="G7358">
            <v>41840</v>
          </cell>
          <cell r="H7358">
            <v>7808.8175431732298</v>
          </cell>
          <cell r="I7358">
            <v>7808.82</v>
          </cell>
        </row>
        <row r="7359">
          <cell r="C7359" t="str">
            <v>Physdam</v>
          </cell>
          <cell r="E7359">
            <v>41775</v>
          </cell>
          <cell r="F7359">
            <v>41815</v>
          </cell>
          <cell r="G7359">
            <v>41933</v>
          </cell>
          <cell r="H7359">
            <v>13264.287159293899</v>
          </cell>
          <cell r="I7359">
            <v>13264.29</v>
          </cell>
        </row>
        <row r="7360">
          <cell r="C7360" t="str">
            <v>Physdam</v>
          </cell>
          <cell r="E7360">
            <v>41764</v>
          </cell>
          <cell r="F7360">
            <v>41972</v>
          </cell>
          <cell r="G7360">
            <v>42074</v>
          </cell>
          <cell r="H7360">
            <v>9244.5210218608354</v>
          </cell>
          <cell r="I7360">
            <v>9697.0400000000009</v>
          </cell>
        </row>
        <row r="7361">
          <cell r="C7361" t="str">
            <v>Physdam</v>
          </cell>
          <cell r="E7361">
            <v>41772</v>
          </cell>
          <cell r="F7361">
            <v>41981</v>
          </cell>
          <cell r="G7361">
            <v>42029</v>
          </cell>
          <cell r="H7361">
            <v>9264.4456674440571</v>
          </cell>
          <cell r="I7361">
            <v>9956.2199999999993</v>
          </cell>
        </row>
        <row r="7362">
          <cell r="C7362" t="str">
            <v>Physdam</v>
          </cell>
          <cell r="E7362">
            <v>41777</v>
          </cell>
          <cell r="F7362">
            <v>41803</v>
          </cell>
          <cell r="G7362">
            <v>41816</v>
          </cell>
          <cell r="H7362">
            <v>10297.8724674027</v>
          </cell>
          <cell r="I7362">
            <v>10297.870000000001</v>
          </cell>
        </row>
        <row r="7363">
          <cell r="C7363" t="str">
            <v>Physdam</v>
          </cell>
          <cell r="E7363">
            <v>41769</v>
          </cell>
          <cell r="F7363">
            <v>41832</v>
          </cell>
          <cell r="G7363">
            <v>41846</v>
          </cell>
          <cell r="H7363">
            <v>13941.8864046208</v>
          </cell>
          <cell r="I7363">
            <v>0</v>
          </cell>
        </row>
        <row r="7364">
          <cell r="C7364" t="str">
            <v>Physdam</v>
          </cell>
          <cell r="E7364">
            <v>41777</v>
          </cell>
          <cell r="F7364">
            <v>41799</v>
          </cell>
          <cell r="G7364">
            <v>41984</v>
          </cell>
          <cell r="H7364">
            <v>9832.7818273720695</v>
          </cell>
          <cell r="I7364">
            <v>9832.7800000000007</v>
          </cell>
        </row>
        <row r="7365">
          <cell r="C7365" t="str">
            <v>Physdam</v>
          </cell>
          <cell r="E7365">
            <v>41788</v>
          </cell>
          <cell r="F7365">
            <v>41816</v>
          </cell>
          <cell r="G7365">
            <v>41827</v>
          </cell>
          <cell r="H7365">
            <v>12418.844408221201</v>
          </cell>
          <cell r="I7365">
            <v>12418.84</v>
          </cell>
        </row>
        <row r="7366">
          <cell r="C7366" t="str">
            <v>Physdam</v>
          </cell>
          <cell r="E7366">
            <v>41772</v>
          </cell>
          <cell r="F7366">
            <v>41786</v>
          </cell>
          <cell r="G7366">
            <v>41908</v>
          </cell>
          <cell r="H7366">
            <v>9701.5306323180503</v>
          </cell>
          <cell r="I7366">
            <v>9701.5300000000007</v>
          </cell>
        </row>
        <row r="7367">
          <cell r="C7367" t="str">
            <v>Physdam</v>
          </cell>
          <cell r="E7367">
            <v>41773</v>
          </cell>
          <cell r="F7367">
            <v>42134</v>
          </cell>
          <cell r="G7367">
            <v>42219</v>
          </cell>
          <cell r="H7367">
            <v>11407.085899791411</v>
          </cell>
          <cell r="I7367">
            <v>11709.64</v>
          </cell>
        </row>
        <row r="7368">
          <cell r="C7368" t="str">
            <v>Physdam</v>
          </cell>
          <cell r="E7368">
            <v>41762</v>
          </cell>
          <cell r="F7368">
            <v>41774</v>
          </cell>
          <cell r="G7368">
            <v>41837</v>
          </cell>
          <cell r="H7368">
            <v>11045.9186895484</v>
          </cell>
          <cell r="I7368">
            <v>0</v>
          </cell>
        </row>
        <row r="7369">
          <cell r="C7369" t="str">
            <v>Physdam</v>
          </cell>
          <cell r="E7369">
            <v>41762</v>
          </cell>
          <cell r="F7369">
            <v>41789</v>
          </cell>
          <cell r="G7369">
            <v>41800</v>
          </cell>
          <cell r="H7369">
            <v>14351.906553253</v>
          </cell>
          <cell r="I7369">
            <v>14351.91</v>
          </cell>
        </row>
        <row r="7370">
          <cell r="C7370" t="str">
            <v>Physdam</v>
          </cell>
          <cell r="E7370">
            <v>41778</v>
          </cell>
          <cell r="F7370">
            <v>41870</v>
          </cell>
          <cell r="G7370">
            <v>41927</v>
          </cell>
          <cell r="H7370">
            <v>8782.5823620928295</v>
          </cell>
          <cell r="I7370">
            <v>8782.58</v>
          </cell>
        </row>
        <row r="7371">
          <cell r="C7371" t="str">
            <v>Physdam</v>
          </cell>
          <cell r="E7371">
            <v>41816</v>
          </cell>
          <cell r="F7371">
            <v>41878</v>
          </cell>
          <cell r="G7371">
            <v>41962</v>
          </cell>
          <cell r="H7371">
            <v>6889.6078387723001</v>
          </cell>
          <cell r="I7371">
            <v>6889.61</v>
          </cell>
        </row>
        <row r="7372">
          <cell r="C7372" t="str">
            <v>Physdam</v>
          </cell>
          <cell r="E7372">
            <v>41796</v>
          </cell>
          <cell r="F7372">
            <v>42055</v>
          </cell>
          <cell r="G7372">
            <v>42070</v>
          </cell>
          <cell r="H7372">
            <v>6987.9149866579919</v>
          </cell>
          <cell r="I7372">
            <v>6941.8</v>
          </cell>
        </row>
        <row r="7373">
          <cell r="C7373" t="str">
            <v>Physdam</v>
          </cell>
          <cell r="E7373">
            <v>41819</v>
          </cell>
          <cell r="F7373">
            <v>41932</v>
          </cell>
          <cell r="G7373">
            <v>41952</v>
          </cell>
          <cell r="H7373">
            <v>9657.5238555804208</v>
          </cell>
          <cell r="I7373">
            <v>9657.52</v>
          </cell>
        </row>
        <row r="7374">
          <cell r="C7374" t="str">
            <v>Physdam</v>
          </cell>
          <cell r="E7374">
            <v>41807</v>
          </cell>
          <cell r="F7374">
            <v>41809</v>
          </cell>
          <cell r="G7374">
            <v>41889</v>
          </cell>
          <cell r="H7374">
            <v>13356.4189879188</v>
          </cell>
          <cell r="I7374">
            <v>13356.42</v>
          </cell>
        </row>
        <row r="7375">
          <cell r="C7375" t="str">
            <v>Physdam</v>
          </cell>
          <cell r="E7375">
            <v>41814</v>
          </cell>
          <cell r="F7375">
            <v>41914</v>
          </cell>
          <cell r="G7375">
            <v>41996</v>
          </cell>
          <cell r="H7375">
            <v>8770.2684481868801</v>
          </cell>
          <cell r="I7375">
            <v>8770.27</v>
          </cell>
        </row>
        <row r="7376">
          <cell r="C7376" t="str">
            <v>Physdam</v>
          </cell>
          <cell r="E7376">
            <v>41813</v>
          </cell>
          <cell r="F7376">
            <v>42192</v>
          </cell>
          <cell r="G7376">
            <v>42441</v>
          </cell>
          <cell r="H7376">
            <v>8655.924292516007</v>
          </cell>
          <cell r="I7376">
            <v>10052.69</v>
          </cell>
        </row>
        <row r="7377">
          <cell r="C7377" t="str">
            <v>Physdam</v>
          </cell>
          <cell r="E7377">
            <v>41797</v>
          </cell>
          <cell r="F7377">
            <v>41810</v>
          </cell>
          <cell r="G7377">
            <v>41914</v>
          </cell>
          <cell r="H7377">
            <v>12372.184166891901</v>
          </cell>
          <cell r="I7377">
            <v>12372.18</v>
          </cell>
        </row>
        <row r="7378">
          <cell r="C7378" t="str">
            <v>Physdam</v>
          </cell>
          <cell r="E7378">
            <v>41804</v>
          </cell>
          <cell r="F7378">
            <v>41824</v>
          </cell>
          <cell r="G7378">
            <v>41889</v>
          </cell>
          <cell r="H7378">
            <v>9151.5926979966498</v>
          </cell>
          <cell r="I7378">
            <v>9151.59</v>
          </cell>
        </row>
        <row r="7379">
          <cell r="C7379" t="str">
            <v>Physdam</v>
          </cell>
          <cell r="E7379">
            <v>41796</v>
          </cell>
          <cell r="F7379">
            <v>41811</v>
          </cell>
          <cell r="G7379">
            <v>41820</v>
          </cell>
          <cell r="H7379">
            <v>10707.7476027789</v>
          </cell>
          <cell r="I7379">
            <v>10707.75</v>
          </cell>
        </row>
        <row r="7380">
          <cell r="C7380" t="str">
            <v>Physdam</v>
          </cell>
          <cell r="E7380">
            <v>41819</v>
          </cell>
          <cell r="F7380">
            <v>41969</v>
          </cell>
          <cell r="G7380">
            <v>42000</v>
          </cell>
          <cell r="H7380">
            <v>9029.0784564009391</v>
          </cell>
          <cell r="I7380">
            <v>9029.08</v>
          </cell>
        </row>
        <row r="7381">
          <cell r="C7381" t="str">
            <v>Physdam</v>
          </cell>
          <cell r="E7381">
            <v>41811</v>
          </cell>
          <cell r="F7381">
            <v>41874</v>
          </cell>
          <cell r="G7381">
            <v>41902</v>
          </cell>
          <cell r="H7381">
            <v>12048.657804521899</v>
          </cell>
          <cell r="I7381">
            <v>12048.66</v>
          </cell>
        </row>
        <row r="7382">
          <cell r="C7382" t="str">
            <v>Physdam</v>
          </cell>
          <cell r="E7382">
            <v>41802</v>
          </cell>
          <cell r="F7382">
            <v>42031</v>
          </cell>
          <cell r="G7382">
            <v>42130</v>
          </cell>
          <cell r="H7382">
            <v>7301.962649469896</v>
          </cell>
          <cell r="I7382">
            <v>0</v>
          </cell>
        </row>
        <row r="7383">
          <cell r="C7383" t="str">
            <v>Physdam</v>
          </cell>
          <cell r="E7383">
            <v>41803</v>
          </cell>
          <cell r="F7383">
            <v>41827</v>
          </cell>
          <cell r="G7383">
            <v>41905</v>
          </cell>
          <cell r="H7383">
            <v>11074.1619202002</v>
          </cell>
          <cell r="I7383">
            <v>11074.16</v>
          </cell>
        </row>
        <row r="7384">
          <cell r="C7384" t="str">
            <v>Physdam</v>
          </cell>
          <cell r="E7384">
            <v>41803</v>
          </cell>
          <cell r="F7384">
            <v>41862</v>
          </cell>
          <cell r="G7384">
            <v>42018</v>
          </cell>
          <cell r="H7384">
            <v>11374.384567079354</v>
          </cell>
          <cell r="I7384">
            <v>12751.85</v>
          </cell>
        </row>
        <row r="7385">
          <cell r="C7385" t="str">
            <v>Physdam</v>
          </cell>
          <cell r="E7385">
            <v>41807</v>
          </cell>
          <cell r="F7385">
            <v>41846</v>
          </cell>
          <cell r="G7385">
            <v>41936</v>
          </cell>
          <cell r="H7385">
            <v>7254.98931944584</v>
          </cell>
          <cell r="I7385">
            <v>7254.99</v>
          </cell>
        </row>
        <row r="7386">
          <cell r="C7386" t="str">
            <v>Physdam</v>
          </cell>
          <cell r="E7386">
            <v>41808</v>
          </cell>
          <cell r="F7386">
            <v>41872</v>
          </cell>
          <cell r="G7386">
            <v>41906</v>
          </cell>
          <cell r="H7386">
            <v>9076.0745342630398</v>
          </cell>
          <cell r="I7386">
            <v>9076.07</v>
          </cell>
        </row>
        <row r="7387">
          <cell r="C7387" t="str">
            <v>Physdam</v>
          </cell>
          <cell r="E7387">
            <v>41812</v>
          </cell>
          <cell r="F7387">
            <v>42317</v>
          </cell>
          <cell r="G7387">
            <v>42546</v>
          </cell>
          <cell r="H7387">
            <v>9215.9545515824066</v>
          </cell>
          <cell r="I7387">
            <v>9386.81</v>
          </cell>
        </row>
        <row r="7388">
          <cell r="C7388" t="str">
            <v>Physdam</v>
          </cell>
          <cell r="E7388">
            <v>41810</v>
          </cell>
          <cell r="F7388">
            <v>41877</v>
          </cell>
          <cell r="G7388">
            <v>41937</v>
          </cell>
          <cell r="H7388">
            <v>9651.8040757318395</v>
          </cell>
          <cell r="I7388">
            <v>9651.7999999999993</v>
          </cell>
        </row>
        <row r="7389">
          <cell r="C7389" t="str">
            <v>Physdam</v>
          </cell>
          <cell r="E7389">
            <v>41808</v>
          </cell>
          <cell r="F7389">
            <v>41825</v>
          </cell>
          <cell r="G7389">
            <v>41852</v>
          </cell>
          <cell r="H7389">
            <v>10373.3322266342</v>
          </cell>
          <cell r="I7389">
            <v>10373.33</v>
          </cell>
        </row>
        <row r="7390">
          <cell r="C7390" t="str">
            <v>Physdam</v>
          </cell>
          <cell r="E7390">
            <v>41811</v>
          </cell>
          <cell r="F7390">
            <v>41902</v>
          </cell>
          <cell r="G7390">
            <v>41929</v>
          </cell>
          <cell r="H7390">
            <v>5493.6718890205102</v>
          </cell>
          <cell r="I7390">
            <v>5493.67</v>
          </cell>
        </row>
        <row r="7391">
          <cell r="C7391" t="str">
            <v>Physdam</v>
          </cell>
          <cell r="E7391">
            <v>41810</v>
          </cell>
          <cell r="F7391">
            <v>41855</v>
          </cell>
          <cell r="G7391">
            <v>41889</v>
          </cell>
          <cell r="H7391">
            <v>14866.5430625437</v>
          </cell>
          <cell r="I7391">
            <v>14866.54</v>
          </cell>
        </row>
        <row r="7392">
          <cell r="C7392" t="str">
            <v>Physdam</v>
          </cell>
          <cell r="E7392">
            <v>41803</v>
          </cell>
          <cell r="F7392">
            <v>41982</v>
          </cell>
          <cell r="G7392">
            <v>41991</v>
          </cell>
          <cell r="H7392">
            <v>10804.495772062</v>
          </cell>
          <cell r="I7392">
            <v>10804.5</v>
          </cell>
        </row>
        <row r="7393">
          <cell r="C7393" t="str">
            <v>Physdam</v>
          </cell>
          <cell r="E7393">
            <v>41793</v>
          </cell>
          <cell r="F7393">
            <v>41794</v>
          </cell>
          <cell r="G7393">
            <v>41838</v>
          </cell>
          <cell r="H7393">
            <v>8824.2104604455399</v>
          </cell>
          <cell r="I7393">
            <v>8824.2099999999991</v>
          </cell>
        </row>
        <row r="7394">
          <cell r="C7394" t="str">
            <v>Physdam</v>
          </cell>
          <cell r="E7394">
            <v>41796</v>
          </cell>
          <cell r="F7394">
            <v>41847</v>
          </cell>
          <cell r="G7394">
            <v>41927</v>
          </cell>
          <cell r="H7394">
            <v>11407.868015805099</v>
          </cell>
          <cell r="I7394">
            <v>11407.87</v>
          </cell>
        </row>
        <row r="7395">
          <cell r="C7395" t="str">
            <v>Physdam</v>
          </cell>
          <cell r="E7395">
            <v>41793</v>
          </cell>
          <cell r="F7395">
            <v>41848</v>
          </cell>
          <cell r="G7395">
            <v>41856</v>
          </cell>
          <cell r="H7395">
            <v>8642.5102070948797</v>
          </cell>
          <cell r="I7395">
            <v>8642.51</v>
          </cell>
        </row>
        <row r="7396">
          <cell r="C7396" t="str">
            <v>Physdam</v>
          </cell>
          <cell r="E7396">
            <v>41799</v>
          </cell>
          <cell r="F7396">
            <v>41875</v>
          </cell>
          <cell r="G7396">
            <v>41892</v>
          </cell>
          <cell r="H7396">
            <v>6544.8231272044004</v>
          </cell>
          <cell r="I7396">
            <v>6544.82</v>
          </cell>
        </row>
        <row r="7397">
          <cell r="C7397" t="str">
            <v>Physdam</v>
          </cell>
          <cell r="E7397">
            <v>41792</v>
          </cell>
          <cell r="F7397">
            <v>41956</v>
          </cell>
          <cell r="G7397">
            <v>42081</v>
          </cell>
          <cell r="H7397">
            <v>10497.182321578548</v>
          </cell>
          <cell r="I7397">
            <v>12145.81</v>
          </cell>
        </row>
        <row r="7398">
          <cell r="C7398" t="str">
            <v>Physdam</v>
          </cell>
          <cell r="E7398">
            <v>41817</v>
          </cell>
          <cell r="F7398">
            <v>41818</v>
          </cell>
          <cell r="G7398">
            <v>41832</v>
          </cell>
          <cell r="H7398">
            <v>6469.8868318561799</v>
          </cell>
          <cell r="I7398">
            <v>6469.89</v>
          </cell>
        </row>
        <row r="7399">
          <cell r="C7399" t="str">
            <v>Physdam</v>
          </cell>
          <cell r="E7399">
            <v>41791</v>
          </cell>
          <cell r="F7399">
            <v>42100</v>
          </cell>
          <cell r="G7399">
            <v>42200</v>
          </cell>
          <cell r="H7399">
            <v>9863.6760555701367</v>
          </cell>
          <cell r="I7399">
            <v>10221.33</v>
          </cell>
        </row>
        <row r="7400">
          <cell r="C7400" t="str">
            <v>Physdam</v>
          </cell>
          <cell r="E7400">
            <v>41811</v>
          </cell>
          <cell r="F7400">
            <v>42149</v>
          </cell>
          <cell r="G7400">
            <v>42234</v>
          </cell>
          <cell r="H7400">
            <v>7398.4580640032873</v>
          </cell>
          <cell r="I7400">
            <v>7637.04</v>
          </cell>
        </row>
        <row r="7401">
          <cell r="C7401" t="str">
            <v>Physdam</v>
          </cell>
          <cell r="E7401">
            <v>41794</v>
          </cell>
          <cell r="F7401">
            <v>41970</v>
          </cell>
          <cell r="G7401">
            <v>42062</v>
          </cell>
          <cell r="H7401">
            <v>7045.7805572495799</v>
          </cell>
          <cell r="I7401">
            <v>8093.24</v>
          </cell>
        </row>
        <row r="7402">
          <cell r="C7402" t="str">
            <v>Physdam</v>
          </cell>
          <cell r="E7402">
            <v>41797</v>
          </cell>
          <cell r="F7402">
            <v>42177</v>
          </cell>
          <cell r="G7402">
            <v>42297</v>
          </cell>
          <cell r="H7402">
            <v>10109.742844256514</v>
          </cell>
          <cell r="I7402">
            <v>10150.459999999999</v>
          </cell>
        </row>
        <row r="7403">
          <cell r="C7403" t="str">
            <v>Physdam</v>
          </cell>
          <cell r="E7403">
            <v>41793</v>
          </cell>
          <cell r="F7403">
            <v>41811</v>
          </cell>
          <cell r="G7403">
            <v>41820</v>
          </cell>
          <cell r="H7403">
            <v>12833.0801894791</v>
          </cell>
          <cell r="I7403">
            <v>12833.08</v>
          </cell>
        </row>
        <row r="7404">
          <cell r="C7404" t="str">
            <v>Physdam</v>
          </cell>
          <cell r="E7404">
            <v>41802</v>
          </cell>
          <cell r="F7404">
            <v>42172</v>
          </cell>
          <cell r="G7404">
            <v>42208</v>
          </cell>
          <cell r="H7404">
            <v>6740.2362638284121</v>
          </cell>
          <cell r="I7404">
            <v>7028.84</v>
          </cell>
        </row>
        <row r="7405">
          <cell r="C7405" t="str">
            <v>Physdam</v>
          </cell>
          <cell r="E7405">
            <v>41810</v>
          </cell>
          <cell r="F7405">
            <v>41833</v>
          </cell>
          <cell r="G7405">
            <v>41928</v>
          </cell>
          <cell r="H7405">
            <v>8631.2466004259895</v>
          </cell>
          <cell r="I7405">
            <v>8631.25</v>
          </cell>
        </row>
        <row r="7406">
          <cell r="C7406" t="str">
            <v>Physdam</v>
          </cell>
          <cell r="E7406">
            <v>41805</v>
          </cell>
          <cell r="F7406">
            <v>42047</v>
          </cell>
          <cell r="G7406">
            <v>42316</v>
          </cell>
          <cell r="H7406">
            <v>10311.918756932202</v>
          </cell>
          <cell r="I7406">
            <v>10569.2</v>
          </cell>
        </row>
        <row r="7407">
          <cell r="C7407" t="str">
            <v>Physdam</v>
          </cell>
          <cell r="E7407">
            <v>41799</v>
          </cell>
          <cell r="F7407">
            <v>41845</v>
          </cell>
          <cell r="G7407">
            <v>42066</v>
          </cell>
          <cell r="H7407">
            <v>7242.0114722832495</v>
          </cell>
          <cell r="I7407">
            <v>8399.5300000000007</v>
          </cell>
        </row>
        <row r="7408">
          <cell r="C7408" t="str">
            <v>Physdam</v>
          </cell>
          <cell r="E7408">
            <v>41803</v>
          </cell>
          <cell r="F7408">
            <v>41972</v>
          </cell>
          <cell r="G7408">
            <v>41977</v>
          </cell>
          <cell r="H7408">
            <v>7710.43189781602</v>
          </cell>
          <cell r="I7408">
            <v>7710.43</v>
          </cell>
        </row>
        <row r="7409">
          <cell r="C7409" t="str">
            <v>Physdam</v>
          </cell>
          <cell r="E7409">
            <v>41800</v>
          </cell>
          <cell r="F7409">
            <v>42044</v>
          </cell>
          <cell r="G7409">
            <v>42093</v>
          </cell>
          <cell r="H7409">
            <v>11563.191514410841</v>
          </cell>
          <cell r="I7409">
            <v>11722.03</v>
          </cell>
        </row>
        <row r="7410">
          <cell r="C7410" t="str">
            <v>Physdam</v>
          </cell>
          <cell r="E7410">
            <v>41795</v>
          </cell>
          <cell r="F7410">
            <v>41796</v>
          </cell>
          <cell r="G7410">
            <v>41984</v>
          </cell>
          <cell r="H7410">
            <v>9324.8065995464804</v>
          </cell>
          <cell r="I7410">
            <v>9324.81</v>
          </cell>
        </row>
        <row r="7411">
          <cell r="C7411" t="str">
            <v>Physdam</v>
          </cell>
          <cell r="E7411">
            <v>41814</v>
          </cell>
          <cell r="F7411">
            <v>42098</v>
          </cell>
          <cell r="G7411">
            <v>42103</v>
          </cell>
          <cell r="H7411">
            <v>10390.263089383454</v>
          </cell>
          <cell r="I7411">
            <v>10927.62</v>
          </cell>
        </row>
        <row r="7412">
          <cell r="C7412" t="str">
            <v>Physdam</v>
          </cell>
          <cell r="E7412">
            <v>41806</v>
          </cell>
          <cell r="F7412">
            <v>42060</v>
          </cell>
          <cell r="G7412">
            <v>42066</v>
          </cell>
          <cell r="H7412">
            <v>12521.533436441385</v>
          </cell>
          <cell r="I7412">
            <v>13062.24</v>
          </cell>
        </row>
        <row r="7413">
          <cell r="C7413" t="str">
            <v>Physdam</v>
          </cell>
          <cell r="E7413">
            <v>41811</v>
          </cell>
          <cell r="F7413">
            <v>41838</v>
          </cell>
          <cell r="G7413">
            <v>42073</v>
          </cell>
          <cell r="H7413">
            <v>7010.1678632419535</v>
          </cell>
          <cell r="I7413">
            <v>7656.11</v>
          </cell>
        </row>
        <row r="7414">
          <cell r="C7414" t="str">
            <v>Physdam</v>
          </cell>
          <cell r="E7414">
            <v>41815</v>
          </cell>
          <cell r="F7414">
            <v>41820</v>
          </cell>
          <cell r="G7414">
            <v>41936</v>
          </cell>
          <cell r="H7414">
            <v>8326.3437298716508</v>
          </cell>
          <cell r="I7414">
            <v>8326.34</v>
          </cell>
        </row>
        <row r="7415">
          <cell r="C7415" t="str">
            <v>Physdam</v>
          </cell>
          <cell r="E7415">
            <v>41811</v>
          </cell>
          <cell r="F7415">
            <v>41829</v>
          </cell>
          <cell r="G7415">
            <v>41841</v>
          </cell>
          <cell r="H7415">
            <v>9970.4075935588007</v>
          </cell>
          <cell r="I7415">
            <v>9970.41</v>
          </cell>
        </row>
        <row r="7416">
          <cell r="C7416" t="str">
            <v>Physdam</v>
          </cell>
          <cell r="E7416">
            <v>41818</v>
          </cell>
          <cell r="F7416">
            <v>41874</v>
          </cell>
          <cell r="G7416">
            <v>41892</v>
          </cell>
          <cell r="H7416">
            <v>8900.23994973749</v>
          </cell>
          <cell r="I7416">
            <v>8900.24</v>
          </cell>
        </row>
        <row r="7417">
          <cell r="C7417" t="str">
            <v>Physdam</v>
          </cell>
          <cell r="E7417">
            <v>41795</v>
          </cell>
          <cell r="F7417">
            <v>41959</v>
          </cell>
          <cell r="G7417">
            <v>42095</v>
          </cell>
          <cell r="H7417">
            <v>9839.9057024027861</v>
          </cell>
          <cell r="I7417">
            <v>9636.56</v>
          </cell>
        </row>
        <row r="7418">
          <cell r="C7418" t="str">
            <v>Physdam</v>
          </cell>
          <cell r="E7418">
            <v>41809</v>
          </cell>
          <cell r="F7418">
            <v>41936</v>
          </cell>
          <cell r="G7418">
            <v>41950</v>
          </cell>
          <cell r="H7418">
            <v>11776.8336862981</v>
          </cell>
          <cell r="I7418">
            <v>11776.83</v>
          </cell>
        </row>
        <row r="7419">
          <cell r="C7419" t="str">
            <v>Physdam</v>
          </cell>
          <cell r="E7419">
            <v>41805</v>
          </cell>
          <cell r="F7419">
            <v>41916</v>
          </cell>
          <cell r="G7419">
            <v>42017</v>
          </cell>
          <cell r="H7419">
            <v>9344.4323466607366</v>
          </cell>
          <cell r="I7419">
            <v>10239</v>
          </cell>
        </row>
        <row r="7420">
          <cell r="C7420" t="str">
            <v>Physdam</v>
          </cell>
          <cell r="E7420">
            <v>41817</v>
          </cell>
          <cell r="F7420">
            <v>41936</v>
          </cell>
          <cell r="G7420">
            <v>41942</v>
          </cell>
          <cell r="H7420">
            <v>9698.6660900714796</v>
          </cell>
          <cell r="I7420">
            <v>9698.67</v>
          </cell>
        </row>
        <row r="7421">
          <cell r="C7421" t="str">
            <v>Physdam</v>
          </cell>
          <cell r="E7421">
            <v>41808</v>
          </cell>
          <cell r="F7421">
            <v>42180</v>
          </cell>
          <cell r="G7421">
            <v>42309</v>
          </cell>
          <cell r="H7421">
            <v>6086.9326030022212</v>
          </cell>
          <cell r="I7421">
            <v>6495.9</v>
          </cell>
        </row>
        <row r="7422">
          <cell r="C7422" t="str">
            <v>Physdam</v>
          </cell>
          <cell r="E7422">
            <v>41806</v>
          </cell>
          <cell r="F7422">
            <v>41811</v>
          </cell>
          <cell r="G7422">
            <v>41913</v>
          </cell>
          <cell r="H7422">
            <v>8187.0028890981102</v>
          </cell>
          <cell r="I7422">
            <v>8187</v>
          </cell>
        </row>
        <row r="7423">
          <cell r="C7423" t="str">
            <v>Physdam</v>
          </cell>
          <cell r="E7423">
            <v>41801</v>
          </cell>
          <cell r="F7423">
            <v>41879</v>
          </cell>
          <cell r="G7423">
            <v>42002</v>
          </cell>
          <cell r="H7423">
            <v>11040.345591294301</v>
          </cell>
          <cell r="I7423">
            <v>11040.35</v>
          </cell>
        </row>
        <row r="7424">
          <cell r="C7424" t="str">
            <v>Physdam</v>
          </cell>
          <cell r="E7424">
            <v>41801</v>
          </cell>
          <cell r="F7424">
            <v>41990</v>
          </cell>
          <cell r="G7424">
            <v>42029</v>
          </cell>
          <cell r="H7424">
            <v>6791.1652496277038</v>
          </cell>
          <cell r="I7424">
            <v>0</v>
          </cell>
        </row>
        <row r="7425">
          <cell r="C7425" t="str">
            <v>Physdam</v>
          </cell>
          <cell r="E7425">
            <v>41816</v>
          </cell>
          <cell r="F7425">
            <v>41827</v>
          </cell>
          <cell r="G7425">
            <v>41915</v>
          </cell>
          <cell r="H7425">
            <v>9070.7447972938007</v>
          </cell>
          <cell r="I7425">
            <v>9070.74</v>
          </cell>
        </row>
        <row r="7426">
          <cell r="C7426" t="str">
            <v>Physdam</v>
          </cell>
          <cell r="E7426">
            <v>41816</v>
          </cell>
          <cell r="F7426">
            <v>41928</v>
          </cell>
          <cell r="G7426">
            <v>42087</v>
          </cell>
          <cell r="H7426">
            <v>9527.8923637540229</v>
          </cell>
          <cell r="I7426">
            <v>10011.790000000001</v>
          </cell>
        </row>
        <row r="7427">
          <cell r="C7427" t="str">
            <v>Physdam</v>
          </cell>
          <cell r="E7427">
            <v>41812</v>
          </cell>
          <cell r="F7427">
            <v>41987</v>
          </cell>
          <cell r="G7427">
            <v>41998</v>
          </cell>
          <cell r="H7427">
            <v>11549.9605731668</v>
          </cell>
          <cell r="I7427">
            <v>11549.96</v>
          </cell>
        </row>
        <row r="7428">
          <cell r="C7428" t="str">
            <v>Physdam</v>
          </cell>
          <cell r="E7428">
            <v>41818</v>
          </cell>
          <cell r="F7428">
            <v>41985</v>
          </cell>
          <cell r="G7428">
            <v>42016</v>
          </cell>
          <cell r="H7428">
            <v>11247.573314666006</v>
          </cell>
          <cell r="I7428">
            <v>11742.39</v>
          </cell>
        </row>
        <row r="7429">
          <cell r="C7429" t="str">
            <v>Physdam</v>
          </cell>
          <cell r="E7429">
            <v>41805</v>
          </cell>
          <cell r="F7429">
            <v>41814</v>
          </cell>
          <cell r="G7429">
            <v>41818</v>
          </cell>
          <cell r="H7429">
            <v>7451.94604030963</v>
          </cell>
          <cell r="I7429">
            <v>7451.95</v>
          </cell>
        </row>
        <row r="7430">
          <cell r="C7430" t="str">
            <v>Physdam</v>
          </cell>
          <cell r="E7430">
            <v>41835</v>
          </cell>
          <cell r="F7430">
            <v>41886</v>
          </cell>
          <cell r="G7430">
            <v>41915</v>
          </cell>
          <cell r="H7430">
            <v>8824.6382767975192</v>
          </cell>
          <cell r="I7430">
            <v>8824.64</v>
          </cell>
        </row>
        <row r="7431">
          <cell r="C7431" t="str">
            <v>Physdam</v>
          </cell>
          <cell r="E7431">
            <v>41847</v>
          </cell>
          <cell r="F7431">
            <v>42112</v>
          </cell>
          <cell r="G7431">
            <v>42249</v>
          </cell>
          <cell r="H7431">
            <v>8093.3233447163111</v>
          </cell>
          <cell r="I7431">
            <v>8553.9599999999991</v>
          </cell>
        </row>
        <row r="7432">
          <cell r="C7432" t="str">
            <v>Physdam</v>
          </cell>
          <cell r="E7432">
            <v>41847</v>
          </cell>
          <cell r="F7432">
            <v>41906</v>
          </cell>
          <cell r="G7432">
            <v>41959</v>
          </cell>
          <cell r="H7432">
            <v>9151.7180035951897</v>
          </cell>
          <cell r="I7432">
            <v>9151.7199999999993</v>
          </cell>
        </row>
        <row r="7433">
          <cell r="C7433" t="str">
            <v>Physdam</v>
          </cell>
          <cell r="E7433">
            <v>41838</v>
          </cell>
          <cell r="F7433">
            <v>41843</v>
          </cell>
          <cell r="G7433">
            <v>42150</v>
          </cell>
          <cell r="H7433">
            <v>10262.824421493644</v>
          </cell>
          <cell r="I7433">
            <v>11123.3</v>
          </cell>
        </row>
        <row r="7434">
          <cell r="C7434" t="str">
            <v>Physdam</v>
          </cell>
          <cell r="E7434">
            <v>41832</v>
          </cell>
          <cell r="F7434">
            <v>41960</v>
          </cell>
          <cell r="G7434">
            <v>42009</v>
          </cell>
          <cell r="H7434">
            <v>9233.0152743874332</v>
          </cell>
          <cell r="I7434">
            <v>9925.75</v>
          </cell>
        </row>
        <row r="7435">
          <cell r="C7435" t="str">
            <v>Physdam</v>
          </cell>
          <cell r="E7435">
            <v>41844</v>
          </cell>
          <cell r="F7435">
            <v>41872</v>
          </cell>
          <cell r="G7435">
            <v>41922</v>
          </cell>
          <cell r="H7435">
            <v>10941.4989388048</v>
          </cell>
          <cell r="I7435">
            <v>10941.5</v>
          </cell>
        </row>
        <row r="7436">
          <cell r="C7436" t="str">
            <v>Physdam</v>
          </cell>
          <cell r="E7436">
            <v>41845</v>
          </cell>
          <cell r="F7436">
            <v>42237</v>
          </cell>
          <cell r="G7436">
            <v>42252</v>
          </cell>
          <cell r="H7436">
            <v>8471.8431632892334</v>
          </cell>
          <cell r="I7436">
            <v>8755.64</v>
          </cell>
        </row>
        <row r="7437">
          <cell r="C7437" t="str">
            <v>Physdam</v>
          </cell>
          <cell r="E7437">
            <v>41844</v>
          </cell>
          <cell r="F7437">
            <v>41846</v>
          </cell>
          <cell r="G7437">
            <v>41848</v>
          </cell>
          <cell r="H7437">
            <v>9077.3258947356207</v>
          </cell>
          <cell r="I7437">
            <v>9077.33</v>
          </cell>
        </row>
        <row r="7438">
          <cell r="C7438" t="str">
            <v>Physdam</v>
          </cell>
          <cell r="E7438">
            <v>41843</v>
          </cell>
          <cell r="F7438">
            <v>41949</v>
          </cell>
          <cell r="G7438">
            <v>41963</v>
          </cell>
          <cell r="H7438">
            <v>10389.9466848353</v>
          </cell>
          <cell r="I7438">
            <v>10389.950000000001</v>
          </cell>
        </row>
        <row r="7439">
          <cell r="C7439" t="str">
            <v>Physdam</v>
          </cell>
          <cell r="E7439">
            <v>41851</v>
          </cell>
          <cell r="F7439">
            <v>41921</v>
          </cell>
          <cell r="G7439">
            <v>41979</v>
          </cell>
          <cell r="H7439">
            <v>8667.7610312153993</v>
          </cell>
          <cell r="I7439">
            <v>8667.76</v>
          </cell>
        </row>
        <row r="7440">
          <cell r="C7440" t="str">
            <v>Physdam</v>
          </cell>
          <cell r="E7440">
            <v>41840</v>
          </cell>
          <cell r="F7440">
            <v>41929</v>
          </cell>
          <cell r="G7440">
            <v>41939</v>
          </cell>
          <cell r="H7440">
            <v>11221.637641572501</v>
          </cell>
          <cell r="I7440">
            <v>11221.64</v>
          </cell>
        </row>
        <row r="7441">
          <cell r="C7441" t="str">
            <v>Physdam</v>
          </cell>
          <cell r="E7441">
            <v>41846</v>
          </cell>
          <cell r="F7441">
            <v>42110</v>
          </cell>
          <cell r="G7441">
            <v>42118</v>
          </cell>
          <cell r="H7441">
            <v>8042.6533948976175</v>
          </cell>
          <cell r="I7441">
            <v>8590.6200000000008</v>
          </cell>
        </row>
        <row r="7442">
          <cell r="C7442" t="str">
            <v>Physdam</v>
          </cell>
          <cell r="E7442">
            <v>41828</v>
          </cell>
          <cell r="F7442">
            <v>41866</v>
          </cell>
          <cell r="G7442">
            <v>41969</v>
          </cell>
          <cell r="H7442">
            <v>12928.469263384801</v>
          </cell>
          <cell r="I7442">
            <v>0</v>
          </cell>
        </row>
        <row r="7443">
          <cell r="C7443" t="str">
            <v>Physdam</v>
          </cell>
          <cell r="E7443">
            <v>41823</v>
          </cell>
          <cell r="F7443">
            <v>42038</v>
          </cell>
          <cell r="G7443">
            <v>42095</v>
          </cell>
          <cell r="H7443">
            <v>4083.1922466117976</v>
          </cell>
          <cell r="I7443">
            <v>4627.21</v>
          </cell>
        </row>
        <row r="7444">
          <cell r="C7444" t="str">
            <v>Physdam</v>
          </cell>
          <cell r="E7444">
            <v>41846</v>
          </cell>
          <cell r="F7444">
            <v>42092</v>
          </cell>
          <cell r="G7444">
            <v>42117</v>
          </cell>
          <cell r="H7444">
            <v>9226.0512882957009</v>
          </cell>
          <cell r="I7444">
            <v>9506.49</v>
          </cell>
        </row>
        <row r="7445">
          <cell r="C7445" t="str">
            <v>Physdam</v>
          </cell>
          <cell r="E7445">
            <v>41828</v>
          </cell>
          <cell r="F7445">
            <v>41831</v>
          </cell>
          <cell r="G7445">
            <v>41851</v>
          </cell>
          <cell r="H7445">
            <v>6143.6675079449496</v>
          </cell>
          <cell r="I7445">
            <v>6143.67</v>
          </cell>
        </row>
        <row r="7446">
          <cell r="C7446" t="str">
            <v>Physdam</v>
          </cell>
          <cell r="E7446">
            <v>41839</v>
          </cell>
          <cell r="F7446">
            <v>41942</v>
          </cell>
          <cell r="G7446">
            <v>42016</v>
          </cell>
          <cell r="H7446">
            <v>10401.157522976595</v>
          </cell>
          <cell r="I7446">
            <v>0</v>
          </cell>
        </row>
        <row r="7447">
          <cell r="C7447" t="str">
            <v>Physdam</v>
          </cell>
          <cell r="E7447">
            <v>41847</v>
          </cell>
          <cell r="F7447">
            <v>42003</v>
          </cell>
          <cell r="G7447">
            <v>42046</v>
          </cell>
          <cell r="H7447">
            <v>8880.3026954514207</v>
          </cell>
          <cell r="I7447">
            <v>9762.25</v>
          </cell>
        </row>
        <row r="7448">
          <cell r="C7448" t="str">
            <v>Physdam</v>
          </cell>
          <cell r="E7448">
            <v>41823</v>
          </cell>
          <cell r="F7448">
            <v>41961</v>
          </cell>
          <cell r="G7448">
            <v>42070</v>
          </cell>
          <cell r="H7448">
            <v>12406.768533527345</v>
          </cell>
          <cell r="I7448">
            <v>12696.78</v>
          </cell>
        </row>
        <row r="7449">
          <cell r="C7449" t="str">
            <v>Physdam</v>
          </cell>
          <cell r="E7449">
            <v>41843</v>
          </cell>
          <cell r="F7449">
            <v>41847</v>
          </cell>
          <cell r="G7449">
            <v>41848</v>
          </cell>
          <cell r="H7449">
            <v>12992.097698129301</v>
          </cell>
          <cell r="I7449">
            <v>12992.1</v>
          </cell>
        </row>
        <row r="7450">
          <cell r="C7450" t="str">
            <v>Physdam</v>
          </cell>
          <cell r="E7450">
            <v>41835</v>
          </cell>
          <cell r="F7450">
            <v>42629</v>
          </cell>
          <cell r="G7450">
            <v>42720</v>
          </cell>
          <cell r="H7450">
            <v>8522.3788985636074</v>
          </cell>
          <cell r="I7450">
            <v>9229.18</v>
          </cell>
        </row>
        <row r="7451">
          <cell r="C7451" t="str">
            <v>Physdam</v>
          </cell>
          <cell r="E7451">
            <v>41844</v>
          </cell>
          <cell r="F7451">
            <v>41869</v>
          </cell>
          <cell r="G7451">
            <v>41894</v>
          </cell>
          <cell r="H7451">
            <v>12577.0642245443</v>
          </cell>
          <cell r="I7451">
            <v>12577.06</v>
          </cell>
        </row>
        <row r="7452">
          <cell r="C7452" t="str">
            <v>Physdam</v>
          </cell>
          <cell r="E7452">
            <v>41824</v>
          </cell>
          <cell r="F7452">
            <v>41904</v>
          </cell>
          <cell r="G7452">
            <v>41915</v>
          </cell>
          <cell r="H7452">
            <v>6316.5110341837699</v>
          </cell>
          <cell r="I7452">
            <v>6316.51</v>
          </cell>
        </row>
        <row r="7453">
          <cell r="C7453" t="str">
            <v>Physdam</v>
          </cell>
          <cell r="E7453">
            <v>41838</v>
          </cell>
          <cell r="F7453">
            <v>41842</v>
          </cell>
          <cell r="G7453">
            <v>41912</v>
          </cell>
          <cell r="H7453">
            <v>11007.5109301545</v>
          </cell>
          <cell r="I7453">
            <v>11007.51</v>
          </cell>
        </row>
        <row r="7454">
          <cell r="C7454" t="str">
            <v>Physdam</v>
          </cell>
          <cell r="E7454">
            <v>41826</v>
          </cell>
          <cell r="F7454">
            <v>41863</v>
          </cell>
          <cell r="G7454">
            <v>41897</v>
          </cell>
          <cell r="H7454">
            <v>10635.6179178726</v>
          </cell>
          <cell r="I7454">
            <v>10635.62</v>
          </cell>
        </row>
        <row r="7455">
          <cell r="C7455" t="str">
            <v>Physdam</v>
          </cell>
          <cell r="E7455">
            <v>41846</v>
          </cell>
          <cell r="F7455">
            <v>41967</v>
          </cell>
          <cell r="G7455">
            <v>42406</v>
          </cell>
          <cell r="H7455">
            <v>8062.6774517541671</v>
          </cell>
          <cell r="I7455">
            <v>8433.36</v>
          </cell>
        </row>
        <row r="7456">
          <cell r="C7456" t="str">
            <v>Physdam</v>
          </cell>
          <cell r="E7456">
            <v>41845</v>
          </cell>
          <cell r="F7456">
            <v>41986</v>
          </cell>
          <cell r="G7456">
            <v>42035</v>
          </cell>
          <cell r="H7456">
            <v>9244.0617339290202</v>
          </cell>
          <cell r="I7456">
            <v>9773.7999999999993</v>
          </cell>
        </row>
        <row r="7457">
          <cell r="C7457" t="str">
            <v>Physdam</v>
          </cell>
          <cell r="E7457">
            <v>41822</v>
          </cell>
          <cell r="F7457">
            <v>41854</v>
          </cell>
          <cell r="G7457">
            <v>41864</v>
          </cell>
          <cell r="H7457">
            <v>8450.3686222213801</v>
          </cell>
          <cell r="I7457">
            <v>0</v>
          </cell>
        </row>
        <row r="7458">
          <cell r="C7458" t="str">
            <v>Physdam</v>
          </cell>
          <cell r="E7458">
            <v>41845</v>
          </cell>
          <cell r="F7458">
            <v>41881</v>
          </cell>
          <cell r="G7458">
            <v>42094</v>
          </cell>
          <cell r="H7458">
            <v>11549.948871416344</v>
          </cell>
          <cell r="I7458">
            <v>12151.44</v>
          </cell>
        </row>
        <row r="7459">
          <cell r="C7459" t="str">
            <v>Physdam</v>
          </cell>
          <cell r="E7459">
            <v>41845</v>
          </cell>
          <cell r="F7459">
            <v>41861</v>
          </cell>
          <cell r="G7459">
            <v>41957</v>
          </cell>
          <cell r="H7459">
            <v>12694.9839761318</v>
          </cell>
          <cell r="I7459">
            <v>12694.98</v>
          </cell>
        </row>
        <row r="7460">
          <cell r="C7460" t="str">
            <v>Physdam</v>
          </cell>
          <cell r="E7460">
            <v>41831</v>
          </cell>
          <cell r="F7460">
            <v>41861</v>
          </cell>
          <cell r="G7460">
            <v>41879</v>
          </cell>
          <cell r="H7460">
            <v>7635.5221606639398</v>
          </cell>
          <cell r="I7460">
            <v>0</v>
          </cell>
        </row>
        <row r="7461">
          <cell r="C7461" t="str">
            <v>Physdam</v>
          </cell>
          <cell r="E7461">
            <v>41825</v>
          </cell>
          <cell r="F7461">
            <v>41892</v>
          </cell>
          <cell r="G7461">
            <v>42009</v>
          </cell>
          <cell r="H7461">
            <v>10099.654295750484</v>
          </cell>
          <cell r="I7461">
            <v>0</v>
          </cell>
        </row>
        <row r="7462">
          <cell r="C7462" t="str">
            <v>Physdam</v>
          </cell>
          <cell r="E7462">
            <v>41828</v>
          </cell>
          <cell r="F7462">
            <v>41931</v>
          </cell>
          <cell r="G7462">
            <v>41953</v>
          </cell>
          <cell r="H7462">
            <v>9588.8368551875192</v>
          </cell>
          <cell r="I7462">
            <v>0</v>
          </cell>
        </row>
        <row r="7463">
          <cell r="C7463" t="str">
            <v>Physdam</v>
          </cell>
          <cell r="E7463">
            <v>41827</v>
          </cell>
          <cell r="F7463">
            <v>41851</v>
          </cell>
          <cell r="G7463">
            <v>41923</v>
          </cell>
          <cell r="H7463">
            <v>10978.802324685799</v>
          </cell>
          <cell r="I7463">
            <v>10978.8</v>
          </cell>
        </row>
        <row r="7464">
          <cell r="C7464" t="str">
            <v>Physdam</v>
          </cell>
          <cell r="E7464">
            <v>41839</v>
          </cell>
          <cell r="F7464">
            <v>42019</v>
          </cell>
          <cell r="G7464">
            <v>42084</v>
          </cell>
          <cell r="H7464">
            <v>11506.840516036889</v>
          </cell>
          <cell r="I7464">
            <v>12385.39</v>
          </cell>
        </row>
        <row r="7465">
          <cell r="C7465" t="str">
            <v>Physdam</v>
          </cell>
          <cell r="E7465">
            <v>41842</v>
          </cell>
          <cell r="F7465">
            <v>41858</v>
          </cell>
          <cell r="G7465">
            <v>41883</v>
          </cell>
          <cell r="H7465">
            <v>10413.0809385947</v>
          </cell>
          <cell r="I7465">
            <v>10413.08</v>
          </cell>
        </row>
        <row r="7466">
          <cell r="C7466" t="str">
            <v>Physdam</v>
          </cell>
          <cell r="E7466">
            <v>41845</v>
          </cell>
          <cell r="F7466">
            <v>42230</v>
          </cell>
          <cell r="G7466">
            <v>42257</v>
          </cell>
          <cell r="H7466">
            <v>9933.7648990681846</v>
          </cell>
          <cell r="I7466">
            <v>10462.92</v>
          </cell>
        </row>
        <row r="7467">
          <cell r="C7467" t="str">
            <v>Physdam</v>
          </cell>
          <cell r="E7467">
            <v>41832</v>
          </cell>
          <cell r="F7467">
            <v>41839</v>
          </cell>
          <cell r="G7467">
            <v>41849</v>
          </cell>
          <cell r="H7467">
            <v>9422.7877970489208</v>
          </cell>
          <cell r="I7467">
            <v>9422.7900000000009</v>
          </cell>
        </row>
        <row r="7468">
          <cell r="C7468" t="str">
            <v>Physdam</v>
          </cell>
          <cell r="E7468">
            <v>41851</v>
          </cell>
          <cell r="F7468">
            <v>42028</v>
          </cell>
          <cell r="G7468">
            <v>42095</v>
          </cell>
          <cell r="H7468">
            <v>11006.361761635024</v>
          </cell>
          <cell r="I7468">
            <v>0</v>
          </cell>
        </row>
        <row r="7469">
          <cell r="C7469" t="str">
            <v>Physdam</v>
          </cell>
          <cell r="E7469">
            <v>41844</v>
          </cell>
          <cell r="F7469">
            <v>41882</v>
          </cell>
          <cell r="G7469">
            <v>41904</v>
          </cell>
          <cell r="H7469">
            <v>12615.452964690599</v>
          </cell>
          <cell r="I7469">
            <v>12615.45</v>
          </cell>
        </row>
        <row r="7470">
          <cell r="C7470" t="str">
            <v>Physdam</v>
          </cell>
          <cell r="E7470">
            <v>41831</v>
          </cell>
          <cell r="F7470">
            <v>42010</v>
          </cell>
          <cell r="G7470">
            <v>42263</v>
          </cell>
          <cell r="H7470">
            <v>10575.978321868221</v>
          </cell>
          <cell r="I7470">
            <v>11456.19</v>
          </cell>
        </row>
        <row r="7471">
          <cell r="C7471" t="str">
            <v>Physdam</v>
          </cell>
          <cell r="E7471">
            <v>41826</v>
          </cell>
          <cell r="F7471">
            <v>41952</v>
          </cell>
          <cell r="G7471">
            <v>42127</v>
          </cell>
          <cell r="H7471">
            <v>10846.010044005725</v>
          </cell>
          <cell r="I7471">
            <v>10821.33</v>
          </cell>
        </row>
        <row r="7472">
          <cell r="C7472" t="str">
            <v>Physdam</v>
          </cell>
          <cell r="E7472">
            <v>41828</v>
          </cell>
          <cell r="F7472">
            <v>41851</v>
          </cell>
          <cell r="G7472">
            <v>41875</v>
          </cell>
          <cell r="H7472">
            <v>11703.9503876132</v>
          </cell>
          <cell r="I7472">
            <v>0</v>
          </cell>
        </row>
        <row r="7473">
          <cell r="C7473" t="str">
            <v>Physdam</v>
          </cell>
          <cell r="E7473">
            <v>41838</v>
          </cell>
          <cell r="F7473">
            <v>42015</v>
          </cell>
          <cell r="G7473">
            <v>42041</v>
          </cell>
          <cell r="H7473">
            <v>10008.517871850647</v>
          </cell>
          <cell r="I7473">
            <v>10395.549999999999</v>
          </cell>
        </row>
        <row r="7474">
          <cell r="C7474" t="str">
            <v>Physdam</v>
          </cell>
          <cell r="E7474">
            <v>41823</v>
          </cell>
          <cell r="F7474">
            <v>42076</v>
          </cell>
          <cell r="G7474">
            <v>42083</v>
          </cell>
          <cell r="H7474">
            <v>13020.971150187061</v>
          </cell>
          <cell r="I7474">
            <v>0</v>
          </cell>
        </row>
        <row r="7475">
          <cell r="C7475" t="str">
            <v>Physdam</v>
          </cell>
          <cell r="E7475">
            <v>41823</v>
          </cell>
          <cell r="F7475">
            <v>42098</v>
          </cell>
          <cell r="G7475">
            <v>42114</v>
          </cell>
          <cell r="H7475">
            <v>9337.7998302091237</v>
          </cell>
          <cell r="I7475">
            <v>9598.2800000000007</v>
          </cell>
        </row>
        <row r="7476">
          <cell r="C7476" t="str">
            <v>Physdam</v>
          </cell>
          <cell r="E7476">
            <v>41837</v>
          </cell>
          <cell r="F7476">
            <v>42643</v>
          </cell>
          <cell r="G7476">
            <v>42808</v>
          </cell>
          <cell r="H7476">
            <v>8476.9775147393702</v>
          </cell>
          <cell r="I7476">
            <v>9115.2999999999993</v>
          </cell>
        </row>
        <row r="7477">
          <cell r="C7477" t="str">
            <v>Physdam</v>
          </cell>
          <cell r="E7477">
            <v>41849</v>
          </cell>
          <cell r="F7477">
            <v>41933</v>
          </cell>
          <cell r="G7477">
            <v>41970</v>
          </cell>
          <cell r="H7477">
            <v>11302.7387432633</v>
          </cell>
          <cell r="I7477">
            <v>11302.74</v>
          </cell>
        </row>
        <row r="7478">
          <cell r="C7478" t="str">
            <v>Physdam</v>
          </cell>
          <cell r="E7478">
            <v>41843</v>
          </cell>
          <cell r="F7478">
            <v>41892</v>
          </cell>
          <cell r="G7478">
            <v>41900</v>
          </cell>
          <cell r="H7478">
            <v>10329.3446473611</v>
          </cell>
          <cell r="I7478">
            <v>10329.34</v>
          </cell>
        </row>
        <row r="7479">
          <cell r="C7479" t="str">
            <v>Physdam</v>
          </cell>
          <cell r="E7479">
            <v>41851</v>
          </cell>
          <cell r="F7479">
            <v>41888</v>
          </cell>
          <cell r="G7479">
            <v>41918</v>
          </cell>
          <cell r="H7479">
            <v>7385.8785744751603</v>
          </cell>
          <cell r="I7479">
            <v>7385.88</v>
          </cell>
        </row>
        <row r="7480">
          <cell r="C7480" t="str">
            <v>Physdam</v>
          </cell>
          <cell r="E7480">
            <v>41824</v>
          </cell>
          <cell r="F7480">
            <v>41854</v>
          </cell>
          <cell r="G7480">
            <v>41920</v>
          </cell>
          <cell r="H7480">
            <v>10282.6374043469</v>
          </cell>
          <cell r="I7480">
            <v>10282.64</v>
          </cell>
        </row>
        <row r="7481">
          <cell r="C7481" t="str">
            <v>Physdam</v>
          </cell>
          <cell r="E7481">
            <v>41827</v>
          </cell>
          <cell r="F7481">
            <v>42116</v>
          </cell>
          <cell r="G7481">
            <v>42221</v>
          </cell>
          <cell r="H7481">
            <v>8993.0623411014385</v>
          </cell>
          <cell r="I7481">
            <v>9208.57</v>
          </cell>
        </row>
        <row r="7482">
          <cell r="C7482" t="str">
            <v>Physdam</v>
          </cell>
          <cell r="E7482">
            <v>41824</v>
          </cell>
          <cell r="F7482">
            <v>41853</v>
          </cell>
          <cell r="G7482">
            <v>41863</v>
          </cell>
          <cell r="H7482">
            <v>9145.3668894192106</v>
          </cell>
          <cell r="I7482">
            <v>9145.3700000000008</v>
          </cell>
        </row>
        <row r="7483">
          <cell r="C7483" t="str">
            <v>Physdam</v>
          </cell>
          <cell r="E7483">
            <v>41833</v>
          </cell>
          <cell r="F7483">
            <v>41857</v>
          </cell>
          <cell r="G7483">
            <v>41858</v>
          </cell>
          <cell r="H7483">
            <v>14971.4430068458</v>
          </cell>
          <cell r="I7483">
            <v>14971.44</v>
          </cell>
        </row>
        <row r="7484">
          <cell r="C7484" t="str">
            <v>Physdam</v>
          </cell>
          <cell r="E7484">
            <v>41832</v>
          </cell>
          <cell r="F7484">
            <v>41960</v>
          </cell>
          <cell r="G7484">
            <v>41985</v>
          </cell>
          <cell r="H7484">
            <v>10659.326514014099</v>
          </cell>
          <cell r="I7484">
            <v>10659.33</v>
          </cell>
        </row>
        <row r="7485">
          <cell r="C7485" t="str">
            <v>Physdam</v>
          </cell>
          <cell r="E7485">
            <v>41854</v>
          </cell>
          <cell r="F7485">
            <v>41915</v>
          </cell>
          <cell r="G7485">
            <v>42021</v>
          </cell>
          <cell r="H7485">
            <v>8828.0166333140623</v>
          </cell>
          <cell r="I7485">
            <v>9317.4</v>
          </cell>
        </row>
        <row r="7486">
          <cell r="C7486" t="str">
            <v>Physdam</v>
          </cell>
          <cell r="E7486">
            <v>41878</v>
          </cell>
          <cell r="F7486">
            <v>42043</v>
          </cell>
          <cell r="G7486">
            <v>42096</v>
          </cell>
          <cell r="H7486">
            <v>7570.7751586598179</v>
          </cell>
          <cell r="I7486">
            <v>7757.91</v>
          </cell>
        </row>
        <row r="7487">
          <cell r="C7487" t="str">
            <v>Physdam</v>
          </cell>
          <cell r="E7487">
            <v>41881</v>
          </cell>
          <cell r="F7487">
            <v>41922</v>
          </cell>
          <cell r="G7487">
            <v>41962</v>
          </cell>
          <cell r="H7487">
            <v>11490.8739596297</v>
          </cell>
          <cell r="I7487">
            <v>11490.87</v>
          </cell>
        </row>
        <row r="7488">
          <cell r="C7488" t="str">
            <v>Physdam</v>
          </cell>
          <cell r="E7488">
            <v>41873</v>
          </cell>
          <cell r="F7488">
            <v>42240</v>
          </cell>
          <cell r="G7488">
            <v>42298</v>
          </cell>
          <cell r="H7488">
            <v>9174.0457261080846</v>
          </cell>
          <cell r="I7488">
            <v>9849.56</v>
          </cell>
        </row>
        <row r="7489">
          <cell r="C7489" t="str">
            <v>Physdam</v>
          </cell>
          <cell r="E7489">
            <v>41859</v>
          </cell>
          <cell r="F7489">
            <v>42037</v>
          </cell>
          <cell r="G7489">
            <v>42122</v>
          </cell>
          <cell r="H7489">
            <v>8274.0896864012429</v>
          </cell>
          <cell r="I7489">
            <v>8729.27</v>
          </cell>
        </row>
        <row r="7490">
          <cell r="C7490" t="str">
            <v>Physdam</v>
          </cell>
          <cell r="E7490">
            <v>41878</v>
          </cell>
          <cell r="F7490">
            <v>41895</v>
          </cell>
          <cell r="G7490">
            <v>42266</v>
          </cell>
          <cell r="H7490">
            <v>10630.093792987896</v>
          </cell>
          <cell r="I7490">
            <v>10426.19</v>
          </cell>
        </row>
        <row r="7491">
          <cell r="C7491" t="str">
            <v>Physdam</v>
          </cell>
          <cell r="E7491">
            <v>41867</v>
          </cell>
          <cell r="F7491">
            <v>41917</v>
          </cell>
          <cell r="G7491">
            <v>42010</v>
          </cell>
          <cell r="H7491">
            <v>5271.6912137678401</v>
          </cell>
          <cell r="I7491">
            <v>5546.34</v>
          </cell>
        </row>
        <row r="7492">
          <cell r="C7492" t="str">
            <v>Physdam</v>
          </cell>
          <cell r="E7492">
            <v>41860</v>
          </cell>
          <cell r="F7492">
            <v>41866</v>
          </cell>
          <cell r="G7492">
            <v>41919</v>
          </cell>
          <cell r="H7492">
            <v>11862.970664869899</v>
          </cell>
          <cell r="I7492">
            <v>11862.97</v>
          </cell>
        </row>
        <row r="7493">
          <cell r="C7493" t="str">
            <v>Physdam</v>
          </cell>
          <cell r="E7493">
            <v>41868</v>
          </cell>
          <cell r="F7493">
            <v>42029</v>
          </cell>
          <cell r="G7493">
            <v>42052</v>
          </cell>
          <cell r="H7493">
            <v>6755.7260014513049</v>
          </cell>
          <cell r="I7493">
            <v>7163.77</v>
          </cell>
        </row>
        <row r="7494">
          <cell r="C7494" t="str">
            <v>Physdam</v>
          </cell>
          <cell r="E7494">
            <v>41874</v>
          </cell>
          <cell r="F7494">
            <v>42109</v>
          </cell>
          <cell r="G7494">
            <v>42196</v>
          </cell>
          <cell r="H7494">
            <v>8763.02987848046</v>
          </cell>
          <cell r="I7494">
            <v>9321.09</v>
          </cell>
        </row>
        <row r="7495">
          <cell r="C7495" t="str">
            <v>Physdam</v>
          </cell>
          <cell r="E7495">
            <v>41867</v>
          </cell>
          <cell r="F7495">
            <v>42392</v>
          </cell>
          <cell r="G7495">
            <v>42431</v>
          </cell>
          <cell r="H7495">
            <v>10184.309493325216</v>
          </cell>
          <cell r="I7495">
            <v>10855.7</v>
          </cell>
        </row>
        <row r="7496">
          <cell r="C7496" t="str">
            <v>Physdam</v>
          </cell>
          <cell r="E7496">
            <v>41877</v>
          </cell>
          <cell r="F7496">
            <v>41891</v>
          </cell>
          <cell r="G7496">
            <v>41898</v>
          </cell>
          <cell r="H7496">
            <v>5584.8755853940902</v>
          </cell>
          <cell r="I7496">
            <v>5584.88</v>
          </cell>
        </row>
        <row r="7497">
          <cell r="C7497" t="str">
            <v>Physdam</v>
          </cell>
          <cell r="E7497">
            <v>41877</v>
          </cell>
          <cell r="F7497">
            <v>41917</v>
          </cell>
          <cell r="G7497">
            <v>42024</v>
          </cell>
          <cell r="H7497">
            <v>5286.1210067936581</v>
          </cell>
          <cell r="I7497">
            <v>5695.25</v>
          </cell>
        </row>
        <row r="7498">
          <cell r="C7498" t="str">
            <v>Physdam</v>
          </cell>
          <cell r="E7498">
            <v>41879</v>
          </cell>
          <cell r="F7498">
            <v>41947</v>
          </cell>
          <cell r="G7498">
            <v>42026</v>
          </cell>
          <cell r="H7498">
            <v>7349.0871593127467</v>
          </cell>
          <cell r="I7498">
            <v>8278.11</v>
          </cell>
        </row>
        <row r="7499">
          <cell r="C7499" t="str">
            <v>Physdam</v>
          </cell>
          <cell r="E7499">
            <v>41855</v>
          </cell>
          <cell r="F7499">
            <v>41885</v>
          </cell>
          <cell r="G7499">
            <v>41960</v>
          </cell>
          <cell r="H7499">
            <v>7009.7995788368698</v>
          </cell>
          <cell r="I7499">
            <v>7009.8</v>
          </cell>
        </row>
        <row r="7500">
          <cell r="C7500" t="str">
            <v>Physdam</v>
          </cell>
          <cell r="E7500">
            <v>41870</v>
          </cell>
          <cell r="F7500">
            <v>42026</v>
          </cell>
          <cell r="G7500">
            <v>42069</v>
          </cell>
          <cell r="H7500">
            <v>11510.649117806379</v>
          </cell>
          <cell r="I7500">
            <v>12620.36</v>
          </cell>
        </row>
        <row r="7501">
          <cell r="C7501" t="str">
            <v>Physdam</v>
          </cell>
          <cell r="E7501">
            <v>41875</v>
          </cell>
          <cell r="F7501">
            <v>41939</v>
          </cell>
          <cell r="G7501">
            <v>42006</v>
          </cell>
          <cell r="H7501">
            <v>6194.4994970357156</v>
          </cell>
          <cell r="I7501">
            <v>7688.41</v>
          </cell>
        </row>
        <row r="7502">
          <cell r="C7502" t="str">
            <v>Physdam</v>
          </cell>
          <cell r="E7502">
            <v>41856</v>
          </cell>
          <cell r="F7502">
            <v>41875</v>
          </cell>
          <cell r="G7502">
            <v>42054</v>
          </cell>
          <cell r="H7502">
            <v>9927.8178229108344</v>
          </cell>
          <cell r="I7502">
            <v>11021.97</v>
          </cell>
        </row>
        <row r="7503">
          <cell r="C7503" t="str">
            <v>Physdam</v>
          </cell>
          <cell r="E7503">
            <v>41858</v>
          </cell>
          <cell r="F7503">
            <v>41865</v>
          </cell>
          <cell r="G7503">
            <v>41936</v>
          </cell>
          <cell r="H7503">
            <v>9715.0544987660305</v>
          </cell>
          <cell r="I7503">
            <v>9715.0499999999993</v>
          </cell>
        </row>
        <row r="7504">
          <cell r="C7504" t="str">
            <v>Physdam</v>
          </cell>
          <cell r="E7504">
            <v>41856</v>
          </cell>
          <cell r="F7504">
            <v>41902</v>
          </cell>
          <cell r="G7504">
            <v>42036</v>
          </cell>
          <cell r="H7504">
            <v>10248.678466389581</v>
          </cell>
          <cell r="I7504">
            <v>10809.34</v>
          </cell>
        </row>
        <row r="7505">
          <cell r="C7505" t="str">
            <v>Physdam</v>
          </cell>
          <cell r="E7505">
            <v>41881</v>
          </cell>
          <cell r="F7505">
            <v>41925</v>
          </cell>
          <cell r="G7505">
            <v>42123</v>
          </cell>
          <cell r="H7505">
            <v>10536.222581391723</v>
          </cell>
          <cell r="I7505">
            <v>11457.9</v>
          </cell>
        </row>
        <row r="7506">
          <cell r="C7506" t="str">
            <v>Physdam</v>
          </cell>
          <cell r="E7506">
            <v>41877</v>
          </cell>
          <cell r="F7506">
            <v>41886</v>
          </cell>
          <cell r="G7506">
            <v>41962</v>
          </cell>
          <cell r="H7506">
            <v>11022.460251922999</v>
          </cell>
          <cell r="I7506">
            <v>11022.46</v>
          </cell>
        </row>
        <row r="7507">
          <cell r="C7507" t="str">
            <v>Physdam</v>
          </cell>
          <cell r="E7507">
            <v>41854</v>
          </cell>
          <cell r="F7507">
            <v>42033</v>
          </cell>
          <cell r="G7507">
            <v>42181</v>
          </cell>
          <cell r="H7507">
            <v>9718.7479276275426</v>
          </cell>
          <cell r="I7507">
            <v>9825.06</v>
          </cell>
        </row>
        <row r="7508">
          <cell r="C7508" t="str">
            <v>Physdam</v>
          </cell>
          <cell r="E7508">
            <v>41881</v>
          </cell>
          <cell r="F7508">
            <v>42228</v>
          </cell>
          <cell r="G7508">
            <v>42246</v>
          </cell>
          <cell r="H7508">
            <v>8818.9562554002914</v>
          </cell>
          <cell r="I7508">
            <v>9453.86</v>
          </cell>
        </row>
        <row r="7509">
          <cell r="C7509" t="str">
            <v>Physdam</v>
          </cell>
          <cell r="E7509">
            <v>41866</v>
          </cell>
          <cell r="F7509">
            <v>41898</v>
          </cell>
          <cell r="G7509">
            <v>41903</v>
          </cell>
          <cell r="H7509">
            <v>12185.1691119115</v>
          </cell>
          <cell r="I7509">
            <v>0</v>
          </cell>
        </row>
        <row r="7510">
          <cell r="C7510" t="str">
            <v>Physdam</v>
          </cell>
          <cell r="E7510">
            <v>41868</v>
          </cell>
          <cell r="F7510">
            <v>42125</v>
          </cell>
          <cell r="G7510">
            <v>42144</v>
          </cell>
          <cell r="H7510">
            <v>7384.9266854411262</v>
          </cell>
          <cell r="I7510">
            <v>8525.6</v>
          </cell>
        </row>
        <row r="7511">
          <cell r="C7511" t="str">
            <v>Physdam</v>
          </cell>
          <cell r="E7511">
            <v>41869</v>
          </cell>
          <cell r="F7511">
            <v>41880</v>
          </cell>
          <cell r="G7511">
            <v>41964</v>
          </cell>
          <cell r="H7511">
            <v>13908.826976308699</v>
          </cell>
          <cell r="I7511">
            <v>13908.83</v>
          </cell>
        </row>
        <row r="7512">
          <cell r="C7512" t="str">
            <v>Physdam</v>
          </cell>
          <cell r="E7512">
            <v>41857</v>
          </cell>
          <cell r="F7512">
            <v>41936</v>
          </cell>
          <cell r="G7512">
            <v>41963</v>
          </cell>
          <cell r="H7512">
            <v>9190.3152249536706</v>
          </cell>
          <cell r="I7512">
            <v>9190.32</v>
          </cell>
        </row>
        <row r="7513">
          <cell r="C7513" t="str">
            <v>Physdam</v>
          </cell>
          <cell r="E7513">
            <v>41853</v>
          </cell>
          <cell r="F7513">
            <v>41918</v>
          </cell>
          <cell r="G7513">
            <v>42041</v>
          </cell>
          <cell r="H7513">
            <v>12424.614242056365</v>
          </cell>
          <cell r="I7513">
            <v>13189.06</v>
          </cell>
        </row>
        <row r="7514">
          <cell r="C7514" t="str">
            <v>Physdam</v>
          </cell>
          <cell r="E7514">
            <v>41860</v>
          </cell>
          <cell r="F7514">
            <v>41880</v>
          </cell>
          <cell r="G7514">
            <v>41883</v>
          </cell>
          <cell r="H7514">
            <v>12648.0159120279</v>
          </cell>
          <cell r="I7514">
            <v>12648.02</v>
          </cell>
        </row>
        <row r="7515">
          <cell r="C7515" t="str">
            <v>Physdam</v>
          </cell>
          <cell r="E7515">
            <v>41864</v>
          </cell>
          <cell r="F7515">
            <v>42172</v>
          </cell>
          <cell r="G7515">
            <v>42619</v>
          </cell>
          <cell r="H7515">
            <v>12623.791499696837</v>
          </cell>
          <cell r="I7515">
            <v>13238.47</v>
          </cell>
        </row>
        <row r="7516">
          <cell r="C7516" t="str">
            <v>Physdam</v>
          </cell>
          <cell r="E7516">
            <v>41862</v>
          </cell>
          <cell r="F7516">
            <v>41910</v>
          </cell>
          <cell r="G7516">
            <v>42120</v>
          </cell>
          <cell r="H7516">
            <v>12612.096991468527</v>
          </cell>
          <cell r="I7516">
            <v>13434.89</v>
          </cell>
        </row>
        <row r="7517">
          <cell r="C7517" t="str">
            <v>Physdam</v>
          </cell>
          <cell r="E7517">
            <v>41855</v>
          </cell>
          <cell r="F7517">
            <v>41855</v>
          </cell>
          <cell r="G7517">
            <v>41867</v>
          </cell>
          <cell r="H7517">
            <v>9502.0205734176507</v>
          </cell>
          <cell r="I7517">
            <v>9502.02</v>
          </cell>
        </row>
        <row r="7518">
          <cell r="C7518" t="str">
            <v>Physdam</v>
          </cell>
          <cell r="E7518">
            <v>41878</v>
          </cell>
          <cell r="F7518">
            <v>42069</v>
          </cell>
          <cell r="G7518">
            <v>42101</v>
          </cell>
          <cell r="H7518">
            <v>8785.9917595868355</v>
          </cell>
          <cell r="I7518">
            <v>9517.81</v>
          </cell>
        </row>
        <row r="7519">
          <cell r="C7519" t="str">
            <v>Physdam</v>
          </cell>
          <cell r="E7519">
            <v>41873</v>
          </cell>
          <cell r="F7519">
            <v>42075</v>
          </cell>
          <cell r="G7519">
            <v>42155</v>
          </cell>
          <cell r="H7519">
            <v>10777.053215666867</v>
          </cell>
          <cell r="I7519">
            <v>0</v>
          </cell>
        </row>
        <row r="7520">
          <cell r="C7520" t="str">
            <v>Physdam</v>
          </cell>
          <cell r="E7520">
            <v>41876</v>
          </cell>
          <cell r="F7520">
            <v>41916</v>
          </cell>
          <cell r="G7520">
            <v>41996</v>
          </cell>
          <cell r="H7520">
            <v>10287.470758728699</v>
          </cell>
          <cell r="I7520">
            <v>10287.469999999999</v>
          </cell>
        </row>
        <row r="7521">
          <cell r="C7521" t="str">
            <v>Physdam</v>
          </cell>
          <cell r="E7521">
            <v>41872</v>
          </cell>
          <cell r="F7521">
            <v>42032</v>
          </cell>
          <cell r="G7521">
            <v>42128</v>
          </cell>
          <cell r="H7521">
            <v>7289.548925720489</v>
          </cell>
          <cell r="I7521">
            <v>7489.1</v>
          </cell>
        </row>
        <row r="7522">
          <cell r="C7522" t="str">
            <v>Physdam</v>
          </cell>
          <cell r="E7522">
            <v>41853</v>
          </cell>
          <cell r="F7522">
            <v>41873</v>
          </cell>
          <cell r="G7522">
            <v>41875</v>
          </cell>
          <cell r="H7522">
            <v>11624.7394331902</v>
          </cell>
          <cell r="I7522">
            <v>11624.74</v>
          </cell>
        </row>
        <row r="7523">
          <cell r="C7523" t="str">
            <v>Physdam</v>
          </cell>
          <cell r="E7523">
            <v>41879</v>
          </cell>
          <cell r="F7523">
            <v>41952</v>
          </cell>
          <cell r="G7523">
            <v>42046</v>
          </cell>
          <cell r="H7523">
            <v>9137.6761499106742</v>
          </cell>
          <cell r="I7523">
            <v>9474.31</v>
          </cell>
        </row>
        <row r="7524">
          <cell r="C7524" t="str">
            <v>Physdam</v>
          </cell>
          <cell r="E7524">
            <v>41868</v>
          </cell>
          <cell r="F7524">
            <v>41934</v>
          </cell>
          <cell r="G7524">
            <v>41934</v>
          </cell>
          <cell r="H7524">
            <v>8887.33506151644</v>
          </cell>
          <cell r="I7524">
            <v>8887.34</v>
          </cell>
        </row>
        <row r="7525">
          <cell r="C7525" t="str">
            <v>Physdam</v>
          </cell>
          <cell r="E7525">
            <v>41861</v>
          </cell>
          <cell r="F7525">
            <v>41867</v>
          </cell>
          <cell r="G7525">
            <v>41937</v>
          </cell>
          <cell r="H7525">
            <v>15084.3914560261</v>
          </cell>
          <cell r="I7525">
            <v>15084.39</v>
          </cell>
        </row>
        <row r="7526">
          <cell r="C7526" t="str">
            <v>Physdam</v>
          </cell>
          <cell r="E7526">
            <v>41880</v>
          </cell>
          <cell r="F7526">
            <v>42092</v>
          </cell>
          <cell r="G7526">
            <v>42148</v>
          </cell>
          <cell r="H7526">
            <v>12546.46946596497</v>
          </cell>
          <cell r="I7526">
            <v>13080.39</v>
          </cell>
        </row>
        <row r="7527">
          <cell r="C7527" t="str">
            <v>Physdam</v>
          </cell>
          <cell r="E7527">
            <v>41882</v>
          </cell>
          <cell r="F7527">
            <v>42272</v>
          </cell>
          <cell r="G7527">
            <v>42298</v>
          </cell>
          <cell r="H7527">
            <v>9176.3262339210596</v>
          </cell>
          <cell r="I7527">
            <v>9476.3799999999992</v>
          </cell>
        </row>
        <row r="7528">
          <cell r="C7528" t="str">
            <v>Physdam</v>
          </cell>
          <cell r="E7528">
            <v>41866</v>
          </cell>
          <cell r="F7528">
            <v>41872</v>
          </cell>
          <cell r="G7528">
            <v>41911</v>
          </cell>
          <cell r="H7528">
            <v>13238.8917809256</v>
          </cell>
          <cell r="I7528">
            <v>13238.89</v>
          </cell>
        </row>
        <row r="7529">
          <cell r="C7529" t="str">
            <v>Physdam</v>
          </cell>
          <cell r="E7529">
            <v>41852</v>
          </cell>
          <cell r="F7529">
            <v>41863</v>
          </cell>
          <cell r="G7529">
            <v>42063</v>
          </cell>
          <cell r="H7529">
            <v>9075.0008974420343</v>
          </cell>
          <cell r="I7529">
            <v>9678.32</v>
          </cell>
        </row>
        <row r="7530">
          <cell r="C7530" t="str">
            <v>Physdam</v>
          </cell>
          <cell r="E7530">
            <v>41874</v>
          </cell>
          <cell r="F7530">
            <v>41959</v>
          </cell>
          <cell r="G7530">
            <v>42121</v>
          </cell>
          <cell r="H7530">
            <v>4601.5695832829697</v>
          </cell>
          <cell r="I7530">
            <v>4958.46</v>
          </cell>
        </row>
        <row r="7531">
          <cell r="C7531" t="str">
            <v>Physdam</v>
          </cell>
          <cell r="E7531">
            <v>41873</v>
          </cell>
          <cell r="F7531">
            <v>42034</v>
          </cell>
          <cell r="G7531">
            <v>42250</v>
          </cell>
          <cell r="H7531">
            <v>9159.7848146874803</v>
          </cell>
          <cell r="I7531">
            <v>9472.3799999999992</v>
          </cell>
        </row>
        <row r="7532">
          <cell r="C7532" t="str">
            <v>Physdam</v>
          </cell>
          <cell r="E7532">
            <v>41853</v>
          </cell>
          <cell r="F7532">
            <v>41870</v>
          </cell>
          <cell r="G7532">
            <v>41914</v>
          </cell>
          <cell r="H7532">
            <v>11949.8901551289</v>
          </cell>
          <cell r="I7532">
            <v>11949.89</v>
          </cell>
        </row>
        <row r="7533">
          <cell r="C7533" t="str">
            <v>Physdam</v>
          </cell>
          <cell r="E7533">
            <v>41869</v>
          </cell>
          <cell r="F7533">
            <v>41956</v>
          </cell>
          <cell r="G7533">
            <v>41984</v>
          </cell>
          <cell r="H7533">
            <v>7023.7442276402398</v>
          </cell>
          <cell r="I7533">
            <v>7023.74</v>
          </cell>
        </row>
        <row r="7534">
          <cell r="C7534" t="str">
            <v>Physdam</v>
          </cell>
          <cell r="E7534">
            <v>41873</v>
          </cell>
          <cell r="F7534">
            <v>42143</v>
          </cell>
          <cell r="G7534">
            <v>42288</v>
          </cell>
          <cell r="H7534">
            <v>12915.107448124294</v>
          </cell>
          <cell r="I7534">
            <v>13603.04</v>
          </cell>
        </row>
        <row r="7535">
          <cell r="C7535" t="str">
            <v>Physdam</v>
          </cell>
          <cell r="E7535">
            <v>41871</v>
          </cell>
          <cell r="F7535">
            <v>41890</v>
          </cell>
          <cell r="G7535">
            <v>41976</v>
          </cell>
          <cell r="H7535">
            <v>14679.8824063997</v>
          </cell>
          <cell r="I7535">
            <v>14679.88</v>
          </cell>
        </row>
        <row r="7536">
          <cell r="C7536" t="str">
            <v>Physdam</v>
          </cell>
          <cell r="E7536">
            <v>41858</v>
          </cell>
          <cell r="F7536">
            <v>41894</v>
          </cell>
          <cell r="G7536">
            <v>41914</v>
          </cell>
          <cell r="H7536">
            <v>8089.4670186603898</v>
          </cell>
          <cell r="I7536">
            <v>8089.47</v>
          </cell>
        </row>
        <row r="7537">
          <cell r="C7537" t="str">
            <v>Physdam</v>
          </cell>
          <cell r="E7537">
            <v>41861</v>
          </cell>
          <cell r="F7537">
            <v>41913</v>
          </cell>
          <cell r="G7537">
            <v>42041</v>
          </cell>
          <cell r="H7537">
            <v>10429.101873143492</v>
          </cell>
          <cell r="I7537">
            <v>10851.5</v>
          </cell>
        </row>
        <row r="7538">
          <cell r="C7538" t="str">
            <v>Physdam</v>
          </cell>
          <cell r="E7538">
            <v>41874</v>
          </cell>
          <cell r="F7538">
            <v>41921</v>
          </cell>
          <cell r="G7538">
            <v>41924</v>
          </cell>
          <cell r="H7538">
            <v>12295.924837504301</v>
          </cell>
          <cell r="I7538">
            <v>12295.92</v>
          </cell>
        </row>
        <row r="7539">
          <cell r="C7539" t="str">
            <v>Physdam</v>
          </cell>
          <cell r="E7539">
            <v>41897</v>
          </cell>
          <cell r="F7539">
            <v>41904</v>
          </cell>
          <cell r="G7539">
            <v>41911</v>
          </cell>
          <cell r="H7539">
            <v>10035.088414203699</v>
          </cell>
          <cell r="I7539">
            <v>0</v>
          </cell>
        </row>
        <row r="7540">
          <cell r="C7540" t="str">
            <v>Physdam</v>
          </cell>
          <cell r="E7540">
            <v>41886</v>
          </cell>
          <cell r="F7540">
            <v>42099</v>
          </cell>
          <cell r="G7540">
            <v>42138</v>
          </cell>
          <cell r="H7540">
            <v>7610.7625832671574</v>
          </cell>
          <cell r="I7540">
            <v>7648.07</v>
          </cell>
        </row>
        <row r="7541">
          <cell r="C7541" t="str">
            <v>Physdam</v>
          </cell>
          <cell r="E7541">
            <v>41893</v>
          </cell>
          <cell r="F7541">
            <v>41919</v>
          </cell>
          <cell r="G7541">
            <v>42003</v>
          </cell>
          <cell r="H7541">
            <v>9089.6707069384101</v>
          </cell>
          <cell r="I7541">
            <v>9089.67</v>
          </cell>
        </row>
        <row r="7542">
          <cell r="C7542" t="str">
            <v>Physdam</v>
          </cell>
          <cell r="E7542">
            <v>41900</v>
          </cell>
          <cell r="F7542">
            <v>42035</v>
          </cell>
          <cell r="G7542">
            <v>42113</v>
          </cell>
          <cell r="H7542">
            <v>7496.5383529351311</v>
          </cell>
          <cell r="I7542">
            <v>7701.1</v>
          </cell>
        </row>
        <row r="7543">
          <cell r="C7543" t="str">
            <v>Physdam</v>
          </cell>
          <cell r="E7543">
            <v>41907</v>
          </cell>
          <cell r="F7543">
            <v>42006</v>
          </cell>
          <cell r="G7543">
            <v>42033</v>
          </cell>
          <cell r="H7543">
            <v>9529.7746428382525</v>
          </cell>
          <cell r="I7543">
            <v>9763.75</v>
          </cell>
        </row>
        <row r="7544">
          <cell r="C7544" t="str">
            <v>Physdam</v>
          </cell>
          <cell r="E7544">
            <v>41904</v>
          </cell>
          <cell r="F7544">
            <v>41946</v>
          </cell>
          <cell r="G7544">
            <v>42173</v>
          </cell>
          <cell r="H7544">
            <v>10867.403832615853</v>
          </cell>
          <cell r="I7544">
            <v>12858.56</v>
          </cell>
        </row>
        <row r="7545">
          <cell r="C7545" t="str">
            <v>Physdam</v>
          </cell>
          <cell r="E7545">
            <v>41888</v>
          </cell>
          <cell r="F7545">
            <v>41970</v>
          </cell>
          <cell r="G7545">
            <v>41979</v>
          </cell>
          <cell r="H7545">
            <v>7454.7084968917998</v>
          </cell>
          <cell r="I7545">
            <v>7454.71</v>
          </cell>
        </row>
        <row r="7546">
          <cell r="C7546" t="str">
            <v>Physdam</v>
          </cell>
          <cell r="E7546">
            <v>41907</v>
          </cell>
          <cell r="F7546">
            <v>42195</v>
          </cell>
          <cell r="G7546">
            <v>42318</v>
          </cell>
          <cell r="H7546">
            <v>8707.8339807075718</v>
          </cell>
          <cell r="I7546">
            <v>8800.52</v>
          </cell>
        </row>
        <row r="7547">
          <cell r="C7547" t="str">
            <v>Physdam</v>
          </cell>
          <cell r="E7547">
            <v>41886</v>
          </cell>
          <cell r="F7547">
            <v>41968</v>
          </cell>
          <cell r="G7547">
            <v>41992</v>
          </cell>
          <cell r="H7547">
            <v>10050.9698792655</v>
          </cell>
          <cell r="I7547">
            <v>10050.969999999999</v>
          </cell>
        </row>
        <row r="7548">
          <cell r="C7548" t="str">
            <v>Physdam</v>
          </cell>
          <cell r="E7548">
            <v>41894</v>
          </cell>
          <cell r="F7548">
            <v>41975</v>
          </cell>
          <cell r="G7548">
            <v>42384</v>
          </cell>
          <cell r="H7548">
            <v>10322.599600255238</v>
          </cell>
          <cell r="I7548">
            <v>10221.24</v>
          </cell>
        </row>
        <row r="7549">
          <cell r="C7549" t="str">
            <v>Physdam</v>
          </cell>
          <cell r="E7549">
            <v>41905</v>
          </cell>
          <cell r="F7549">
            <v>41915</v>
          </cell>
          <cell r="G7549">
            <v>41917</v>
          </cell>
          <cell r="H7549">
            <v>8743.8650450437399</v>
          </cell>
          <cell r="I7549">
            <v>8743.8700000000008</v>
          </cell>
        </row>
        <row r="7550">
          <cell r="C7550" t="str">
            <v>Physdam</v>
          </cell>
          <cell r="E7550">
            <v>41900</v>
          </cell>
          <cell r="F7550">
            <v>41997</v>
          </cell>
          <cell r="G7550">
            <v>42099</v>
          </cell>
          <cell r="H7550">
            <v>9309.6470532696785</v>
          </cell>
          <cell r="I7550">
            <v>0</v>
          </cell>
        </row>
        <row r="7551">
          <cell r="C7551" t="str">
            <v>Physdam</v>
          </cell>
          <cell r="E7551">
            <v>41894</v>
          </cell>
          <cell r="F7551">
            <v>42094</v>
          </cell>
          <cell r="G7551">
            <v>42146</v>
          </cell>
          <cell r="H7551">
            <v>11547.262353397749</v>
          </cell>
          <cell r="I7551">
            <v>11929.28</v>
          </cell>
        </row>
        <row r="7552">
          <cell r="C7552" t="str">
            <v>Physdam</v>
          </cell>
          <cell r="E7552">
            <v>41900</v>
          </cell>
          <cell r="F7552">
            <v>42021</v>
          </cell>
          <cell r="G7552">
            <v>42118</v>
          </cell>
          <cell r="H7552">
            <v>8645.4109309060696</v>
          </cell>
          <cell r="I7552">
            <v>9334.2099999999991</v>
          </cell>
        </row>
        <row r="7553">
          <cell r="C7553" t="str">
            <v>Physdam</v>
          </cell>
          <cell r="E7553">
            <v>41900</v>
          </cell>
          <cell r="F7553">
            <v>41975</v>
          </cell>
          <cell r="G7553">
            <v>42186</v>
          </cell>
          <cell r="H7553">
            <v>8208.184113552099</v>
          </cell>
          <cell r="I7553">
            <v>8635.74</v>
          </cell>
        </row>
        <row r="7554">
          <cell r="C7554" t="str">
            <v>Physdam</v>
          </cell>
          <cell r="E7554">
            <v>41898</v>
          </cell>
          <cell r="F7554">
            <v>42008</v>
          </cell>
          <cell r="G7554">
            <v>42019</v>
          </cell>
          <cell r="H7554">
            <v>8522.3575237968271</v>
          </cell>
          <cell r="I7554">
            <v>8618.91</v>
          </cell>
        </row>
        <row r="7555">
          <cell r="C7555" t="str">
            <v>Physdam</v>
          </cell>
          <cell r="E7555">
            <v>41894</v>
          </cell>
          <cell r="F7555">
            <v>41900</v>
          </cell>
          <cell r="G7555">
            <v>41989</v>
          </cell>
          <cell r="H7555">
            <v>9545.6552097786498</v>
          </cell>
          <cell r="I7555">
            <v>9545.66</v>
          </cell>
        </row>
        <row r="7556">
          <cell r="C7556" t="str">
            <v>Physdam</v>
          </cell>
          <cell r="E7556">
            <v>41907</v>
          </cell>
          <cell r="F7556">
            <v>42163</v>
          </cell>
          <cell r="G7556">
            <v>42190</v>
          </cell>
          <cell r="H7556">
            <v>9443.4394887401613</v>
          </cell>
          <cell r="I7556">
            <v>10065.290000000001</v>
          </cell>
        </row>
        <row r="7557">
          <cell r="C7557" t="str">
            <v>Physdam</v>
          </cell>
          <cell r="E7557">
            <v>41903</v>
          </cell>
          <cell r="F7557">
            <v>41947</v>
          </cell>
          <cell r="G7557">
            <v>42082</v>
          </cell>
          <cell r="H7557">
            <v>8502.9672594317108</v>
          </cell>
          <cell r="I7557">
            <v>8976.65</v>
          </cell>
        </row>
        <row r="7558">
          <cell r="C7558" t="str">
            <v>Physdam</v>
          </cell>
          <cell r="E7558">
            <v>41891</v>
          </cell>
          <cell r="F7558">
            <v>42026</v>
          </cell>
          <cell r="G7558">
            <v>42046</v>
          </cell>
          <cell r="H7558">
            <v>10276.845703455505</v>
          </cell>
          <cell r="I7558">
            <v>0</v>
          </cell>
        </row>
        <row r="7559">
          <cell r="C7559" t="str">
            <v>Physdam</v>
          </cell>
          <cell r="E7559">
            <v>41903</v>
          </cell>
          <cell r="F7559">
            <v>41909</v>
          </cell>
          <cell r="G7559">
            <v>41994</v>
          </cell>
          <cell r="H7559">
            <v>10023.7222613342</v>
          </cell>
          <cell r="I7559">
            <v>10023.719999999999</v>
          </cell>
        </row>
        <row r="7560">
          <cell r="C7560" t="str">
            <v>Physdam</v>
          </cell>
          <cell r="E7560">
            <v>41908</v>
          </cell>
          <cell r="F7560">
            <v>42083</v>
          </cell>
          <cell r="G7560">
            <v>42097</v>
          </cell>
          <cell r="H7560">
            <v>10311.772659805943</v>
          </cell>
          <cell r="I7560">
            <v>10872.5</v>
          </cell>
        </row>
        <row r="7561">
          <cell r="C7561" t="str">
            <v>Physdam</v>
          </cell>
          <cell r="E7561">
            <v>41911</v>
          </cell>
          <cell r="F7561">
            <v>42048</v>
          </cell>
          <cell r="G7561">
            <v>42202</v>
          </cell>
          <cell r="H7561">
            <v>9374.2268551330981</v>
          </cell>
          <cell r="I7561">
            <v>10045.23</v>
          </cell>
        </row>
        <row r="7562">
          <cell r="C7562" t="str">
            <v>Physdam</v>
          </cell>
          <cell r="E7562">
            <v>41891</v>
          </cell>
          <cell r="F7562">
            <v>42085</v>
          </cell>
          <cell r="G7562">
            <v>42237</v>
          </cell>
          <cell r="H7562">
            <v>5389.6525030586399</v>
          </cell>
          <cell r="I7562">
            <v>5859.65</v>
          </cell>
        </row>
        <row r="7563">
          <cell r="C7563" t="str">
            <v>Physdam</v>
          </cell>
          <cell r="E7563">
            <v>41901</v>
          </cell>
          <cell r="F7563">
            <v>41966</v>
          </cell>
          <cell r="G7563">
            <v>41970</v>
          </cell>
          <cell r="H7563">
            <v>10782.593557698699</v>
          </cell>
          <cell r="I7563">
            <v>0</v>
          </cell>
        </row>
        <row r="7564">
          <cell r="C7564" t="str">
            <v>Physdam</v>
          </cell>
          <cell r="E7564">
            <v>41904</v>
          </cell>
          <cell r="F7564">
            <v>41916</v>
          </cell>
          <cell r="G7564">
            <v>42039</v>
          </cell>
          <cell r="H7564">
            <v>10528.642893401742</v>
          </cell>
          <cell r="I7564">
            <v>10482.1</v>
          </cell>
        </row>
        <row r="7565">
          <cell r="C7565" t="str">
            <v>Physdam</v>
          </cell>
          <cell r="E7565">
            <v>41907</v>
          </cell>
          <cell r="F7565">
            <v>41930</v>
          </cell>
          <cell r="G7565">
            <v>41983</v>
          </cell>
          <cell r="H7565">
            <v>9375.2713566879102</v>
          </cell>
          <cell r="I7565">
            <v>9375.27</v>
          </cell>
        </row>
        <row r="7566">
          <cell r="C7566" t="str">
            <v>Physdam</v>
          </cell>
          <cell r="E7566">
            <v>41893</v>
          </cell>
          <cell r="F7566">
            <v>42020</v>
          </cell>
          <cell r="G7566">
            <v>42037</v>
          </cell>
          <cell r="H7566">
            <v>9488.3773195136018</v>
          </cell>
          <cell r="I7566">
            <v>9947.98</v>
          </cell>
        </row>
        <row r="7567">
          <cell r="C7567" t="str">
            <v>Physdam</v>
          </cell>
          <cell r="E7567">
            <v>41911</v>
          </cell>
          <cell r="F7567">
            <v>41936</v>
          </cell>
          <cell r="G7567">
            <v>41961</v>
          </cell>
          <cell r="H7567">
            <v>10800.5528008235</v>
          </cell>
          <cell r="I7567">
            <v>10800.55</v>
          </cell>
        </row>
        <row r="7568">
          <cell r="C7568" t="str">
            <v>Physdam</v>
          </cell>
          <cell r="E7568">
            <v>41909</v>
          </cell>
          <cell r="F7568">
            <v>42002</v>
          </cell>
          <cell r="G7568">
            <v>42010</v>
          </cell>
          <cell r="H7568">
            <v>6213.5723056745337</v>
          </cell>
          <cell r="I7568">
            <v>6311.75</v>
          </cell>
        </row>
        <row r="7569">
          <cell r="C7569" t="str">
            <v>Physdam</v>
          </cell>
          <cell r="E7569">
            <v>41883</v>
          </cell>
          <cell r="F7569">
            <v>41942</v>
          </cell>
          <cell r="G7569">
            <v>41944</v>
          </cell>
          <cell r="H7569">
            <v>8888.3702216675592</v>
          </cell>
          <cell r="I7569">
            <v>8888.3700000000008</v>
          </cell>
        </row>
        <row r="7570">
          <cell r="C7570" t="str">
            <v>Physdam</v>
          </cell>
          <cell r="E7570">
            <v>41898</v>
          </cell>
          <cell r="F7570">
            <v>41963</v>
          </cell>
          <cell r="G7570">
            <v>42003</v>
          </cell>
          <cell r="H7570">
            <v>11662.0532603095</v>
          </cell>
          <cell r="I7570">
            <v>11662.05</v>
          </cell>
        </row>
        <row r="7571">
          <cell r="C7571" t="str">
            <v>Physdam</v>
          </cell>
          <cell r="E7571">
            <v>41899</v>
          </cell>
          <cell r="F7571">
            <v>42400</v>
          </cell>
          <cell r="G7571">
            <v>42469</v>
          </cell>
          <cell r="H7571">
            <v>13496.144922374035</v>
          </cell>
          <cell r="I7571">
            <v>14001.45</v>
          </cell>
        </row>
        <row r="7572">
          <cell r="C7572" t="str">
            <v>Physdam</v>
          </cell>
          <cell r="E7572">
            <v>41894</v>
          </cell>
          <cell r="F7572">
            <v>41978</v>
          </cell>
          <cell r="G7572">
            <v>42085</v>
          </cell>
          <cell r="H7572">
            <v>10501.637066440593</v>
          </cell>
          <cell r="I7572">
            <v>10743.86</v>
          </cell>
        </row>
        <row r="7573">
          <cell r="C7573" t="str">
            <v>Physdam</v>
          </cell>
          <cell r="E7573">
            <v>41907</v>
          </cell>
          <cell r="F7573">
            <v>41932</v>
          </cell>
          <cell r="G7573">
            <v>41982</v>
          </cell>
          <cell r="H7573">
            <v>9908.64993763251</v>
          </cell>
          <cell r="I7573">
            <v>9908.65</v>
          </cell>
        </row>
        <row r="7574">
          <cell r="C7574" t="str">
            <v>Physdam</v>
          </cell>
          <cell r="E7574">
            <v>41911</v>
          </cell>
          <cell r="F7574">
            <v>42205</v>
          </cell>
          <cell r="G7574">
            <v>42351</v>
          </cell>
          <cell r="H7574">
            <v>8793.2810917429088</v>
          </cell>
          <cell r="I7574">
            <v>9014.81</v>
          </cell>
        </row>
        <row r="7575">
          <cell r="C7575" t="str">
            <v>Physdam</v>
          </cell>
          <cell r="E7575">
            <v>41905</v>
          </cell>
          <cell r="F7575">
            <v>42097</v>
          </cell>
          <cell r="G7575">
            <v>42125</v>
          </cell>
          <cell r="H7575">
            <v>10939.891459457964</v>
          </cell>
          <cell r="I7575">
            <v>11475.68</v>
          </cell>
        </row>
        <row r="7576">
          <cell r="C7576" t="str">
            <v>Physdam</v>
          </cell>
          <cell r="E7576">
            <v>41911</v>
          </cell>
          <cell r="F7576">
            <v>42077</v>
          </cell>
          <cell r="G7576">
            <v>42112</v>
          </cell>
          <cell r="H7576">
            <v>11101.589905696545</v>
          </cell>
          <cell r="I7576">
            <v>11104.76</v>
          </cell>
        </row>
        <row r="7577">
          <cell r="C7577" t="str">
            <v>Physdam</v>
          </cell>
          <cell r="E7577">
            <v>41909</v>
          </cell>
          <cell r="F7577">
            <v>42326</v>
          </cell>
          <cell r="G7577">
            <v>42499</v>
          </cell>
          <cell r="H7577">
            <v>7672.2265137672412</v>
          </cell>
          <cell r="I7577">
            <v>8523.2000000000007</v>
          </cell>
        </row>
        <row r="7578">
          <cell r="C7578" t="str">
            <v>Physdam</v>
          </cell>
          <cell r="E7578">
            <v>41899</v>
          </cell>
          <cell r="F7578">
            <v>42069</v>
          </cell>
          <cell r="G7578">
            <v>42092</v>
          </cell>
          <cell r="H7578">
            <v>8755.4619171661343</v>
          </cell>
          <cell r="I7578">
            <v>9090.39</v>
          </cell>
        </row>
        <row r="7579">
          <cell r="C7579" t="str">
            <v>Physdam</v>
          </cell>
          <cell r="E7579">
            <v>41904</v>
          </cell>
          <cell r="F7579">
            <v>42222</v>
          </cell>
          <cell r="G7579">
            <v>42301</v>
          </cell>
          <cell r="H7579">
            <v>14133.931955810933</v>
          </cell>
          <cell r="I7579">
            <v>13900.24</v>
          </cell>
        </row>
        <row r="7580">
          <cell r="C7580" t="str">
            <v>Physdam</v>
          </cell>
          <cell r="E7580">
            <v>41912</v>
          </cell>
          <cell r="F7580">
            <v>41955</v>
          </cell>
          <cell r="G7580">
            <v>41969</v>
          </cell>
          <cell r="H7580">
            <v>10655.762852276001</v>
          </cell>
          <cell r="I7580">
            <v>10655.76</v>
          </cell>
        </row>
        <row r="7581">
          <cell r="C7581" t="str">
            <v>Physdam</v>
          </cell>
          <cell r="E7581">
            <v>41885</v>
          </cell>
          <cell r="F7581">
            <v>41940</v>
          </cell>
          <cell r="G7581">
            <v>41962</v>
          </cell>
          <cell r="H7581">
            <v>12872.277500731499</v>
          </cell>
          <cell r="I7581">
            <v>12872.28</v>
          </cell>
        </row>
        <row r="7582">
          <cell r="C7582" t="str">
            <v>Physdam</v>
          </cell>
          <cell r="E7582">
            <v>41894</v>
          </cell>
          <cell r="F7582">
            <v>41969</v>
          </cell>
          <cell r="G7582">
            <v>42053</v>
          </cell>
          <cell r="H7582">
            <v>9935.2002816165696</v>
          </cell>
          <cell r="I7582">
            <v>0</v>
          </cell>
        </row>
        <row r="7583">
          <cell r="C7583" t="str">
            <v>Physdam</v>
          </cell>
          <cell r="E7583">
            <v>41894</v>
          </cell>
          <cell r="F7583">
            <v>41894</v>
          </cell>
          <cell r="G7583">
            <v>41931</v>
          </cell>
          <cell r="H7583">
            <v>10285.566109957699</v>
          </cell>
          <cell r="I7583">
            <v>10285.57</v>
          </cell>
        </row>
        <row r="7584">
          <cell r="C7584" t="str">
            <v>Physdam</v>
          </cell>
          <cell r="E7584">
            <v>41894</v>
          </cell>
          <cell r="F7584">
            <v>42399</v>
          </cell>
          <cell r="G7584">
            <v>42649</v>
          </cell>
          <cell r="H7584">
            <v>8076.5674941376246</v>
          </cell>
          <cell r="I7584">
            <v>8421.27</v>
          </cell>
        </row>
        <row r="7585">
          <cell r="C7585" t="str">
            <v>Physdam</v>
          </cell>
          <cell r="E7585">
            <v>41938</v>
          </cell>
          <cell r="F7585">
            <v>42006</v>
          </cell>
          <cell r="G7585">
            <v>42155</v>
          </cell>
          <cell r="H7585">
            <v>8520.6232752628875</v>
          </cell>
          <cell r="I7585">
            <v>0</v>
          </cell>
        </row>
        <row r="7586">
          <cell r="C7586" t="str">
            <v>Physdam</v>
          </cell>
          <cell r="E7586">
            <v>41937</v>
          </cell>
          <cell r="F7586">
            <v>42163</v>
          </cell>
          <cell r="G7586">
            <v>42220</v>
          </cell>
          <cell r="H7586">
            <v>7272.6108808380059</v>
          </cell>
          <cell r="I7586">
            <v>7756.83</v>
          </cell>
        </row>
        <row r="7587">
          <cell r="C7587" t="str">
            <v>Physdam</v>
          </cell>
          <cell r="E7587">
            <v>41918</v>
          </cell>
          <cell r="F7587">
            <v>42274</v>
          </cell>
          <cell r="G7587">
            <v>42380</v>
          </cell>
          <cell r="H7587">
            <v>9815.462415769276</v>
          </cell>
          <cell r="I7587">
            <v>10484.16</v>
          </cell>
        </row>
        <row r="7588">
          <cell r="C7588" t="str">
            <v>Physdam</v>
          </cell>
          <cell r="E7588">
            <v>41931</v>
          </cell>
          <cell r="F7588">
            <v>42041</v>
          </cell>
          <cell r="G7588">
            <v>42127</v>
          </cell>
          <cell r="H7588">
            <v>7868.7081026307287</v>
          </cell>
          <cell r="I7588">
            <v>8942.7999999999993</v>
          </cell>
        </row>
        <row r="7589">
          <cell r="C7589" t="str">
            <v>Physdam</v>
          </cell>
          <cell r="E7589">
            <v>41938</v>
          </cell>
          <cell r="F7589">
            <v>42196</v>
          </cell>
          <cell r="G7589">
            <v>42243</v>
          </cell>
          <cell r="H7589">
            <v>7342.0524610103421</v>
          </cell>
          <cell r="I7589">
            <v>7818.89</v>
          </cell>
        </row>
        <row r="7590">
          <cell r="C7590" t="str">
            <v>Physdam</v>
          </cell>
          <cell r="E7590">
            <v>41939</v>
          </cell>
          <cell r="F7590">
            <v>41993</v>
          </cell>
          <cell r="G7590">
            <v>42120</v>
          </cell>
          <cell r="H7590">
            <v>8585.6185033289312</v>
          </cell>
          <cell r="I7590">
            <v>8893.93</v>
          </cell>
        </row>
        <row r="7591">
          <cell r="C7591" t="str">
            <v>Physdam</v>
          </cell>
          <cell r="E7591">
            <v>41921</v>
          </cell>
          <cell r="F7591">
            <v>41937</v>
          </cell>
          <cell r="G7591">
            <v>42028</v>
          </cell>
          <cell r="H7591">
            <v>10311.123125561964</v>
          </cell>
          <cell r="I7591">
            <v>0</v>
          </cell>
        </row>
        <row r="7592">
          <cell r="C7592" t="str">
            <v>Physdam</v>
          </cell>
          <cell r="E7592">
            <v>41917</v>
          </cell>
          <cell r="F7592">
            <v>42062</v>
          </cell>
          <cell r="G7592">
            <v>42178</v>
          </cell>
          <cell r="H7592">
            <v>8946.4693760940827</v>
          </cell>
          <cell r="I7592">
            <v>0</v>
          </cell>
        </row>
        <row r="7593">
          <cell r="C7593" t="str">
            <v>Physdam</v>
          </cell>
          <cell r="E7593">
            <v>41923</v>
          </cell>
          <cell r="F7593">
            <v>42026</v>
          </cell>
          <cell r="G7593">
            <v>42063</v>
          </cell>
          <cell r="H7593">
            <v>10191.61641962399</v>
          </cell>
          <cell r="I7593">
            <v>10112.719999999999</v>
          </cell>
        </row>
        <row r="7594">
          <cell r="C7594" t="str">
            <v>Physdam</v>
          </cell>
          <cell r="E7594">
            <v>41935</v>
          </cell>
          <cell r="F7594">
            <v>41987</v>
          </cell>
          <cell r="G7594">
            <v>42023</v>
          </cell>
          <cell r="H7594">
            <v>10531.326085825986</v>
          </cell>
          <cell r="I7594">
            <v>0</v>
          </cell>
        </row>
        <row r="7595">
          <cell r="C7595" t="str">
            <v>Physdam</v>
          </cell>
          <cell r="E7595">
            <v>41939</v>
          </cell>
          <cell r="F7595">
            <v>42122</v>
          </cell>
          <cell r="G7595">
            <v>42312</v>
          </cell>
          <cell r="H7595">
            <v>8522.8074817745364</v>
          </cell>
          <cell r="I7595">
            <v>8364.26</v>
          </cell>
        </row>
        <row r="7596">
          <cell r="C7596" t="str">
            <v>Physdam</v>
          </cell>
          <cell r="E7596">
            <v>41924</v>
          </cell>
          <cell r="F7596">
            <v>42055</v>
          </cell>
          <cell r="G7596">
            <v>42059</v>
          </cell>
          <cell r="H7596">
            <v>10181.225776598094</v>
          </cell>
          <cell r="I7596">
            <v>10342.74</v>
          </cell>
        </row>
        <row r="7597">
          <cell r="C7597" t="str">
            <v>Physdam</v>
          </cell>
          <cell r="E7597">
            <v>41936</v>
          </cell>
          <cell r="F7597">
            <v>42288</v>
          </cell>
          <cell r="G7597">
            <v>42321</v>
          </cell>
          <cell r="H7597">
            <v>11221.247897677064</v>
          </cell>
          <cell r="I7597">
            <v>11610.3</v>
          </cell>
        </row>
        <row r="7598">
          <cell r="C7598" t="str">
            <v>Physdam</v>
          </cell>
          <cell r="E7598">
            <v>41917</v>
          </cell>
          <cell r="F7598">
            <v>42242</v>
          </cell>
          <cell r="G7598">
            <v>42269</v>
          </cell>
          <cell r="H7598">
            <v>6555.9137334220122</v>
          </cell>
          <cell r="I7598">
            <v>7203.61</v>
          </cell>
        </row>
        <row r="7599">
          <cell r="C7599" t="str">
            <v>Physdam</v>
          </cell>
          <cell r="E7599">
            <v>41928</v>
          </cell>
          <cell r="F7599">
            <v>41973</v>
          </cell>
          <cell r="G7599">
            <v>42060</v>
          </cell>
          <cell r="H7599">
            <v>10624.263962277706</v>
          </cell>
          <cell r="I7599">
            <v>11169</v>
          </cell>
        </row>
        <row r="7600">
          <cell r="C7600" t="str">
            <v>Physdam</v>
          </cell>
          <cell r="E7600">
            <v>41918</v>
          </cell>
          <cell r="F7600">
            <v>41970</v>
          </cell>
          <cell r="G7600">
            <v>41982</v>
          </cell>
          <cell r="H7600">
            <v>12463.5029523188</v>
          </cell>
          <cell r="I7600">
            <v>12463.5</v>
          </cell>
        </row>
        <row r="7601">
          <cell r="C7601" t="str">
            <v>Physdam</v>
          </cell>
          <cell r="E7601">
            <v>41940</v>
          </cell>
          <cell r="F7601">
            <v>42566</v>
          </cell>
          <cell r="G7601">
            <v>42668</v>
          </cell>
          <cell r="H7601">
            <v>8263.793012078746</v>
          </cell>
          <cell r="I7601">
            <v>8364.1299999999992</v>
          </cell>
        </row>
        <row r="7602">
          <cell r="C7602" t="str">
            <v>Physdam</v>
          </cell>
          <cell r="E7602">
            <v>41914</v>
          </cell>
          <cell r="F7602">
            <v>41936</v>
          </cell>
          <cell r="G7602">
            <v>41950</v>
          </cell>
          <cell r="H7602">
            <v>9853.66380541539</v>
          </cell>
          <cell r="I7602">
            <v>9853.66</v>
          </cell>
        </row>
        <row r="7603">
          <cell r="C7603" t="str">
            <v>Physdam</v>
          </cell>
          <cell r="E7603">
            <v>41939</v>
          </cell>
          <cell r="F7603">
            <v>41992</v>
          </cell>
          <cell r="G7603">
            <v>42227</v>
          </cell>
          <cell r="H7603">
            <v>8658.950587795518</v>
          </cell>
          <cell r="I7603">
            <v>8716.2999999999993</v>
          </cell>
        </row>
        <row r="7604">
          <cell r="C7604" t="str">
            <v>Physdam</v>
          </cell>
          <cell r="E7604">
            <v>41934</v>
          </cell>
          <cell r="F7604">
            <v>42125</v>
          </cell>
          <cell r="G7604">
            <v>42321</v>
          </cell>
          <cell r="H7604">
            <v>11264.285080171938</v>
          </cell>
          <cell r="I7604">
            <v>11191.43</v>
          </cell>
        </row>
        <row r="7605">
          <cell r="C7605" t="str">
            <v>Physdam</v>
          </cell>
          <cell r="E7605">
            <v>41936</v>
          </cell>
          <cell r="F7605">
            <v>41960</v>
          </cell>
          <cell r="G7605">
            <v>42053</v>
          </cell>
          <cell r="H7605">
            <v>6388.4633382989177</v>
          </cell>
          <cell r="I7605">
            <v>0</v>
          </cell>
        </row>
        <row r="7606">
          <cell r="C7606" t="str">
            <v>Physdam</v>
          </cell>
          <cell r="E7606">
            <v>41934</v>
          </cell>
          <cell r="F7606">
            <v>41937</v>
          </cell>
          <cell r="G7606">
            <v>41950</v>
          </cell>
          <cell r="H7606">
            <v>13504.31192435</v>
          </cell>
          <cell r="I7606">
            <v>13504.31</v>
          </cell>
        </row>
        <row r="7607">
          <cell r="C7607" t="str">
            <v>Physdam</v>
          </cell>
          <cell r="E7607">
            <v>41916</v>
          </cell>
          <cell r="F7607">
            <v>42055</v>
          </cell>
          <cell r="G7607">
            <v>42075</v>
          </cell>
          <cell r="H7607">
            <v>9765.6192237026607</v>
          </cell>
          <cell r="I7607">
            <v>10270.950000000001</v>
          </cell>
        </row>
        <row r="7608">
          <cell r="C7608" t="str">
            <v>Physdam</v>
          </cell>
          <cell r="E7608">
            <v>41941</v>
          </cell>
          <cell r="F7608">
            <v>42043</v>
          </cell>
          <cell r="G7608">
            <v>42045</v>
          </cell>
          <cell r="H7608">
            <v>11894.763893179437</v>
          </cell>
          <cell r="I7608">
            <v>0</v>
          </cell>
        </row>
        <row r="7609">
          <cell r="C7609" t="str">
            <v>Physdam</v>
          </cell>
          <cell r="E7609">
            <v>41920</v>
          </cell>
          <cell r="F7609">
            <v>42009</v>
          </cell>
          <cell r="G7609">
            <v>42098</v>
          </cell>
          <cell r="H7609">
            <v>8867.2345425433141</v>
          </cell>
          <cell r="I7609">
            <v>9332.77</v>
          </cell>
        </row>
        <row r="7610">
          <cell r="C7610" t="str">
            <v>Physdam</v>
          </cell>
          <cell r="E7610">
            <v>41923</v>
          </cell>
          <cell r="F7610">
            <v>41946</v>
          </cell>
          <cell r="G7610">
            <v>41978</v>
          </cell>
          <cell r="H7610">
            <v>11166.1347812073</v>
          </cell>
          <cell r="I7610">
            <v>11166.13</v>
          </cell>
        </row>
        <row r="7611">
          <cell r="C7611" t="str">
            <v>Physdam</v>
          </cell>
          <cell r="E7611">
            <v>41940</v>
          </cell>
          <cell r="F7611">
            <v>41997</v>
          </cell>
          <cell r="G7611">
            <v>42009</v>
          </cell>
          <cell r="H7611">
            <v>5907.5759843829501</v>
          </cell>
          <cell r="I7611">
            <v>0</v>
          </cell>
        </row>
        <row r="7612">
          <cell r="C7612" t="str">
            <v>Physdam</v>
          </cell>
          <cell r="E7612">
            <v>41921</v>
          </cell>
          <cell r="F7612">
            <v>42070</v>
          </cell>
          <cell r="G7612">
            <v>42109</v>
          </cell>
          <cell r="H7612">
            <v>10726.937171681069</v>
          </cell>
          <cell r="I7612">
            <v>10791.7</v>
          </cell>
        </row>
        <row r="7613">
          <cell r="C7613" t="str">
            <v>Physdam</v>
          </cell>
          <cell r="E7613">
            <v>41942</v>
          </cell>
          <cell r="F7613">
            <v>41990</v>
          </cell>
          <cell r="G7613">
            <v>42038</v>
          </cell>
          <cell r="H7613">
            <v>7728.5642030657646</v>
          </cell>
          <cell r="I7613">
            <v>8118.91</v>
          </cell>
        </row>
        <row r="7614">
          <cell r="C7614" t="str">
            <v>Physdam</v>
          </cell>
          <cell r="E7614">
            <v>41927</v>
          </cell>
          <cell r="F7614">
            <v>42015</v>
          </cell>
          <cell r="G7614">
            <v>42170</v>
          </cell>
          <cell r="H7614">
            <v>8532.5915375954683</v>
          </cell>
          <cell r="I7614">
            <v>8541.2099999999991</v>
          </cell>
        </row>
        <row r="7615">
          <cell r="C7615" t="str">
            <v>Physdam</v>
          </cell>
          <cell r="E7615">
            <v>41938</v>
          </cell>
          <cell r="F7615">
            <v>41965</v>
          </cell>
          <cell r="G7615">
            <v>42119</v>
          </cell>
          <cell r="H7615">
            <v>10813.244253081919</v>
          </cell>
          <cell r="I7615">
            <v>11052.51</v>
          </cell>
        </row>
        <row r="7616">
          <cell r="C7616" t="str">
            <v>Physdam</v>
          </cell>
          <cell r="E7616">
            <v>41932</v>
          </cell>
          <cell r="F7616">
            <v>42096</v>
          </cell>
          <cell r="G7616">
            <v>42155</v>
          </cell>
          <cell r="H7616">
            <v>7758.3168383132752</v>
          </cell>
          <cell r="I7616">
            <v>8285.85</v>
          </cell>
        </row>
        <row r="7617">
          <cell r="C7617" t="str">
            <v>Physdam</v>
          </cell>
          <cell r="E7617">
            <v>41933</v>
          </cell>
          <cell r="F7617">
            <v>42036</v>
          </cell>
          <cell r="G7617">
            <v>42111</v>
          </cell>
          <cell r="H7617">
            <v>9624.2550454248849</v>
          </cell>
          <cell r="I7617">
            <v>10477.450000000001</v>
          </cell>
        </row>
        <row r="7618">
          <cell r="C7618" t="str">
            <v>Physdam</v>
          </cell>
          <cell r="E7618">
            <v>41921</v>
          </cell>
          <cell r="F7618">
            <v>41942</v>
          </cell>
          <cell r="G7618">
            <v>42068</v>
          </cell>
          <cell r="H7618">
            <v>12290.797171044433</v>
          </cell>
          <cell r="I7618">
            <v>12834.29</v>
          </cell>
        </row>
        <row r="7619">
          <cell r="C7619" t="str">
            <v>Physdam</v>
          </cell>
          <cell r="E7619">
            <v>41922</v>
          </cell>
          <cell r="F7619">
            <v>42251</v>
          </cell>
          <cell r="G7619">
            <v>42379</v>
          </cell>
          <cell r="H7619">
            <v>9515.0819994191152</v>
          </cell>
          <cell r="I7619">
            <v>9888.2999999999993</v>
          </cell>
        </row>
        <row r="7620">
          <cell r="C7620" t="str">
            <v>Physdam</v>
          </cell>
          <cell r="E7620">
            <v>41939</v>
          </cell>
          <cell r="F7620">
            <v>41962</v>
          </cell>
          <cell r="G7620">
            <v>42044</v>
          </cell>
          <cell r="H7620">
            <v>8027.1574138253109</v>
          </cell>
          <cell r="I7620">
            <v>8828.16</v>
          </cell>
        </row>
        <row r="7621">
          <cell r="C7621" t="str">
            <v>Physdam</v>
          </cell>
          <cell r="E7621">
            <v>41941</v>
          </cell>
          <cell r="F7621">
            <v>42164</v>
          </cell>
          <cell r="G7621">
            <v>42205</v>
          </cell>
          <cell r="H7621">
            <v>9609.4294480109074</v>
          </cell>
          <cell r="I7621">
            <v>10055.25</v>
          </cell>
        </row>
        <row r="7622">
          <cell r="C7622" t="str">
            <v>Physdam</v>
          </cell>
          <cell r="E7622">
            <v>41914</v>
          </cell>
          <cell r="F7622">
            <v>42050</v>
          </cell>
          <cell r="G7622">
            <v>42088</v>
          </cell>
          <cell r="H7622">
            <v>6861.4877136293271</v>
          </cell>
          <cell r="I7622">
            <v>7379.67</v>
          </cell>
        </row>
        <row r="7623">
          <cell r="C7623" t="str">
            <v>Physdam</v>
          </cell>
          <cell r="E7623">
            <v>41929</v>
          </cell>
          <cell r="F7623">
            <v>41930</v>
          </cell>
          <cell r="G7623">
            <v>41976</v>
          </cell>
          <cell r="H7623">
            <v>12026.2478837532</v>
          </cell>
          <cell r="I7623">
            <v>12026.25</v>
          </cell>
        </row>
        <row r="7624">
          <cell r="C7624" t="str">
            <v>Physdam</v>
          </cell>
          <cell r="E7624">
            <v>41921</v>
          </cell>
          <cell r="F7624">
            <v>42148</v>
          </cell>
          <cell r="G7624">
            <v>42149</v>
          </cell>
          <cell r="H7624">
            <v>10624.767893915885</v>
          </cell>
          <cell r="I7624">
            <v>10524.15</v>
          </cell>
        </row>
        <row r="7625">
          <cell r="C7625" t="str">
            <v>Physdam</v>
          </cell>
          <cell r="E7625">
            <v>41923</v>
          </cell>
          <cell r="F7625">
            <v>42004</v>
          </cell>
          <cell r="G7625">
            <v>42057</v>
          </cell>
          <cell r="H7625">
            <v>8136.063758163451</v>
          </cell>
          <cell r="I7625">
            <v>10108.06</v>
          </cell>
        </row>
        <row r="7626">
          <cell r="C7626" t="str">
            <v>Physdam</v>
          </cell>
          <cell r="E7626">
            <v>41939</v>
          </cell>
          <cell r="F7626">
            <v>41942</v>
          </cell>
          <cell r="G7626">
            <v>41946</v>
          </cell>
          <cell r="H7626">
            <v>7076.9625783578404</v>
          </cell>
          <cell r="I7626">
            <v>0</v>
          </cell>
        </row>
        <row r="7627">
          <cell r="C7627" t="str">
            <v>Physdam</v>
          </cell>
          <cell r="E7627">
            <v>41917</v>
          </cell>
          <cell r="F7627">
            <v>41961</v>
          </cell>
          <cell r="G7627">
            <v>42084</v>
          </cell>
          <cell r="H7627">
            <v>11613.197217005523</v>
          </cell>
          <cell r="I7627">
            <v>11890.83</v>
          </cell>
        </row>
        <row r="7628">
          <cell r="C7628" t="str">
            <v>Physdam</v>
          </cell>
          <cell r="E7628">
            <v>41926</v>
          </cell>
          <cell r="F7628">
            <v>41998</v>
          </cell>
          <cell r="G7628">
            <v>42094</v>
          </cell>
          <cell r="H7628">
            <v>10097.517165778359</v>
          </cell>
          <cell r="I7628">
            <v>10843.86</v>
          </cell>
        </row>
        <row r="7629">
          <cell r="C7629" t="str">
            <v>Physdam</v>
          </cell>
          <cell r="E7629">
            <v>41920</v>
          </cell>
          <cell r="F7629">
            <v>42068</v>
          </cell>
          <cell r="G7629">
            <v>42072</v>
          </cell>
          <cell r="H7629">
            <v>6902.7129731126452</v>
          </cell>
          <cell r="I7629">
            <v>7309.53</v>
          </cell>
        </row>
        <row r="7630">
          <cell r="C7630" t="str">
            <v>Physdam</v>
          </cell>
          <cell r="E7630">
            <v>41966</v>
          </cell>
          <cell r="F7630">
            <v>42148</v>
          </cell>
          <cell r="G7630">
            <v>42362</v>
          </cell>
          <cell r="H7630">
            <v>12336.672371763188</v>
          </cell>
          <cell r="I7630">
            <v>12154.64</v>
          </cell>
        </row>
        <row r="7631">
          <cell r="C7631" t="str">
            <v>Physdam</v>
          </cell>
          <cell r="E7631">
            <v>41966</v>
          </cell>
          <cell r="F7631">
            <v>42046</v>
          </cell>
          <cell r="G7631">
            <v>42118</v>
          </cell>
          <cell r="H7631">
            <v>8741.4461812777572</v>
          </cell>
          <cell r="I7631">
            <v>8703.19</v>
          </cell>
        </row>
        <row r="7632">
          <cell r="C7632" t="str">
            <v>Physdam</v>
          </cell>
          <cell r="E7632">
            <v>41973</v>
          </cell>
          <cell r="F7632">
            <v>42173</v>
          </cell>
          <cell r="G7632">
            <v>42441</v>
          </cell>
          <cell r="H7632">
            <v>7990.6330761913941</v>
          </cell>
          <cell r="I7632">
            <v>8885.98</v>
          </cell>
        </row>
        <row r="7633">
          <cell r="C7633" t="str">
            <v>Physdam</v>
          </cell>
          <cell r="E7633">
            <v>41948</v>
          </cell>
          <cell r="F7633">
            <v>41963</v>
          </cell>
          <cell r="G7633">
            <v>42017</v>
          </cell>
          <cell r="H7633">
            <v>7962.1636738324205</v>
          </cell>
          <cell r="I7633">
            <v>9450.41</v>
          </cell>
        </row>
        <row r="7634">
          <cell r="C7634" t="str">
            <v>Physdam</v>
          </cell>
          <cell r="E7634">
            <v>41971</v>
          </cell>
          <cell r="F7634">
            <v>42007</v>
          </cell>
          <cell r="G7634">
            <v>42018</v>
          </cell>
          <cell r="H7634">
            <v>8925.7144838539971</v>
          </cell>
          <cell r="I7634">
            <v>9528.86</v>
          </cell>
        </row>
        <row r="7635">
          <cell r="C7635" t="str">
            <v>Physdam</v>
          </cell>
          <cell r="E7635">
            <v>41966</v>
          </cell>
          <cell r="F7635">
            <v>41971</v>
          </cell>
          <cell r="G7635">
            <v>41973</v>
          </cell>
          <cell r="H7635">
            <v>11972.551769526301</v>
          </cell>
          <cell r="I7635">
            <v>11972.55</v>
          </cell>
        </row>
        <row r="7636">
          <cell r="C7636" t="str">
            <v>Physdam</v>
          </cell>
          <cell r="E7636">
            <v>41956</v>
          </cell>
          <cell r="F7636">
            <v>42010</v>
          </cell>
          <cell r="G7636">
            <v>42037</v>
          </cell>
          <cell r="H7636">
            <v>7603.2105293472059</v>
          </cell>
          <cell r="I7636">
            <v>8563.34</v>
          </cell>
        </row>
        <row r="7637">
          <cell r="C7637" t="str">
            <v>Physdam</v>
          </cell>
          <cell r="E7637">
            <v>41950</v>
          </cell>
          <cell r="F7637">
            <v>41962</v>
          </cell>
          <cell r="G7637">
            <v>41978</v>
          </cell>
          <cell r="H7637">
            <v>11976.7124320537</v>
          </cell>
          <cell r="I7637">
            <v>11976.71</v>
          </cell>
        </row>
        <row r="7638">
          <cell r="C7638" t="str">
            <v>Physdam</v>
          </cell>
          <cell r="E7638">
            <v>41950</v>
          </cell>
          <cell r="F7638">
            <v>42198</v>
          </cell>
          <cell r="G7638">
            <v>42333</v>
          </cell>
          <cell r="H7638">
            <v>10439.564536592952</v>
          </cell>
          <cell r="I7638">
            <v>10887.13</v>
          </cell>
        </row>
        <row r="7639">
          <cell r="C7639" t="str">
            <v>Physdam</v>
          </cell>
          <cell r="E7639">
            <v>41957</v>
          </cell>
          <cell r="F7639">
            <v>41994</v>
          </cell>
          <cell r="G7639">
            <v>42131</v>
          </cell>
          <cell r="H7639">
            <v>11871.363978004434</v>
          </cell>
          <cell r="I7639">
            <v>13259.87</v>
          </cell>
        </row>
        <row r="7640">
          <cell r="C7640" t="str">
            <v>Physdam</v>
          </cell>
          <cell r="E7640">
            <v>41968</v>
          </cell>
          <cell r="F7640">
            <v>41983</v>
          </cell>
          <cell r="G7640">
            <v>41986</v>
          </cell>
          <cell r="H7640">
            <v>12526.530275044801</v>
          </cell>
          <cell r="I7640">
            <v>12526.53</v>
          </cell>
        </row>
        <row r="7641">
          <cell r="C7641" t="str">
            <v>Physdam</v>
          </cell>
          <cell r="E7641">
            <v>41949</v>
          </cell>
          <cell r="F7641">
            <v>42102</v>
          </cell>
          <cell r="G7641">
            <v>42290</v>
          </cell>
          <cell r="H7641">
            <v>12440.302823194761</v>
          </cell>
          <cell r="I7641">
            <v>0</v>
          </cell>
        </row>
        <row r="7642">
          <cell r="C7642" t="str">
            <v>Physdam</v>
          </cell>
          <cell r="E7642">
            <v>41952</v>
          </cell>
          <cell r="F7642">
            <v>41998</v>
          </cell>
          <cell r="G7642">
            <v>42166</v>
          </cell>
          <cell r="H7642">
            <v>7991.1281548309908</v>
          </cell>
          <cell r="I7642">
            <v>8413.32</v>
          </cell>
        </row>
        <row r="7643">
          <cell r="C7643" t="str">
            <v>Physdam</v>
          </cell>
          <cell r="E7643">
            <v>41949</v>
          </cell>
          <cell r="F7643">
            <v>42017</v>
          </cell>
          <cell r="G7643">
            <v>42021</v>
          </cell>
          <cell r="H7643">
            <v>10988.648936809323</v>
          </cell>
          <cell r="I7643">
            <v>11894.9</v>
          </cell>
        </row>
        <row r="7644">
          <cell r="C7644" t="str">
            <v>Physdam</v>
          </cell>
          <cell r="E7644">
            <v>41961</v>
          </cell>
          <cell r="F7644">
            <v>41983</v>
          </cell>
          <cell r="G7644">
            <v>42214</v>
          </cell>
          <cell r="H7644">
            <v>10754.551227282143</v>
          </cell>
          <cell r="I7644">
            <v>12137.47</v>
          </cell>
        </row>
        <row r="7645">
          <cell r="C7645" t="str">
            <v>Physdam</v>
          </cell>
          <cell r="E7645">
            <v>41946</v>
          </cell>
          <cell r="F7645">
            <v>42032</v>
          </cell>
          <cell r="G7645">
            <v>42220</v>
          </cell>
          <cell r="H7645">
            <v>11377.127183734361</v>
          </cell>
          <cell r="I7645">
            <v>12421.97</v>
          </cell>
        </row>
        <row r="7646">
          <cell r="C7646" t="str">
            <v>Physdam</v>
          </cell>
          <cell r="E7646">
            <v>41952</v>
          </cell>
          <cell r="F7646">
            <v>42060</v>
          </cell>
          <cell r="G7646">
            <v>42116</v>
          </cell>
          <cell r="H7646">
            <v>11583.911100414336</v>
          </cell>
          <cell r="I7646">
            <v>0</v>
          </cell>
        </row>
        <row r="7647">
          <cell r="C7647" t="str">
            <v>Physdam</v>
          </cell>
          <cell r="E7647">
            <v>41953</v>
          </cell>
          <cell r="F7647">
            <v>42537</v>
          </cell>
          <cell r="G7647">
            <v>42759</v>
          </cell>
          <cell r="H7647">
            <v>10924.446049282151</v>
          </cell>
          <cell r="I7647">
            <v>11814.03</v>
          </cell>
        </row>
        <row r="7648">
          <cell r="C7648" t="str">
            <v>Physdam</v>
          </cell>
          <cell r="E7648">
            <v>41954</v>
          </cell>
          <cell r="F7648">
            <v>42000</v>
          </cell>
          <cell r="G7648">
            <v>42006</v>
          </cell>
          <cell r="H7648">
            <v>11044.406909183486</v>
          </cell>
          <cell r="I7648">
            <v>11570.08</v>
          </cell>
        </row>
        <row r="7649">
          <cell r="C7649" t="str">
            <v>Physdam</v>
          </cell>
          <cell r="E7649">
            <v>41956</v>
          </cell>
          <cell r="F7649">
            <v>42006</v>
          </cell>
          <cell r="G7649">
            <v>42025</v>
          </cell>
          <cell r="H7649">
            <v>9847.3673239644486</v>
          </cell>
          <cell r="I7649">
            <v>10365.25</v>
          </cell>
        </row>
        <row r="7650">
          <cell r="C7650" t="str">
            <v>Physdam</v>
          </cell>
          <cell r="E7650">
            <v>41945</v>
          </cell>
          <cell r="F7650">
            <v>42019</v>
          </cell>
          <cell r="G7650">
            <v>42092</v>
          </cell>
          <cell r="H7650">
            <v>11408.447624392746</v>
          </cell>
          <cell r="I7650">
            <v>0</v>
          </cell>
        </row>
        <row r="7651">
          <cell r="C7651" t="str">
            <v>Physdam</v>
          </cell>
          <cell r="E7651">
            <v>41955</v>
          </cell>
          <cell r="F7651">
            <v>42014</v>
          </cell>
          <cell r="G7651">
            <v>42060</v>
          </cell>
          <cell r="H7651">
            <v>8119.1770220451544</v>
          </cell>
          <cell r="I7651">
            <v>8837.07</v>
          </cell>
        </row>
        <row r="7652">
          <cell r="C7652" t="str">
            <v>Physdam</v>
          </cell>
          <cell r="E7652">
            <v>41955</v>
          </cell>
          <cell r="F7652">
            <v>41966</v>
          </cell>
          <cell r="G7652">
            <v>42089</v>
          </cell>
          <cell r="H7652">
            <v>8809.5487605680337</v>
          </cell>
          <cell r="I7652">
            <v>8869.39</v>
          </cell>
        </row>
        <row r="7653">
          <cell r="C7653" t="str">
            <v>Physdam</v>
          </cell>
          <cell r="E7653">
            <v>41949</v>
          </cell>
          <cell r="F7653">
            <v>42129</v>
          </cell>
          <cell r="G7653">
            <v>42179</v>
          </cell>
          <cell r="H7653">
            <v>9317.5155156967048</v>
          </cell>
          <cell r="I7653">
            <v>10020.030000000001</v>
          </cell>
        </row>
        <row r="7654">
          <cell r="C7654" t="str">
            <v>Physdam</v>
          </cell>
          <cell r="E7654">
            <v>41959</v>
          </cell>
          <cell r="F7654">
            <v>42035</v>
          </cell>
          <cell r="G7654">
            <v>42047</v>
          </cell>
          <cell r="H7654">
            <v>8708.4095839473466</v>
          </cell>
          <cell r="I7654">
            <v>9329.25</v>
          </cell>
        </row>
        <row r="7655">
          <cell r="C7655" t="str">
            <v>Physdam</v>
          </cell>
          <cell r="E7655">
            <v>41966</v>
          </cell>
          <cell r="F7655">
            <v>41993</v>
          </cell>
          <cell r="G7655">
            <v>42161</v>
          </cell>
          <cell r="H7655">
            <v>8009.7869589252059</v>
          </cell>
          <cell r="I7655">
            <v>7964.6</v>
          </cell>
        </row>
        <row r="7656">
          <cell r="C7656" t="str">
            <v>Physdam</v>
          </cell>
          <cell r="E7656">
            <v>41962</v>
          </cell>
          <cell r="F7656">
            <v>42036</v>
          </cell>
          <cell r="G7656">
            <v>42165</v>
          </cell>
          <cell r="H7656">
            <v>11220.421576539997</v>
          </cell>
          <cell r="I7656">
            <v>11418.13</v>
          </cell>
        </row>
        <row r="7657">
          <cell r="C7657" t="str">
            <v>Physdam</v>
          </cell>
          <cell r="E7657">
            <v>41971</v>
          </cell>
          <cell r="F7657">
            <v>42017</v>
          </cell>
          <cell r="G7657">
            <v>42249</v>
          </cell>
          <cell r="H7657">
            <v>12294.553558895401</v>
          </cell>
          <cell r="I7657">
            <v>12150.86</v>
          </cell>
        </row>
        <row r="7658">
          <cell r="C7658" t="str">
            <v>Physdam</v>
          </cell>
          <cell r="E7658">
            <v>41945</v>
          </cell>
          <cell r="F7658">
            <v>42007</v>
          </cell>
          <cell r="G7658">
            <v>42197</v>
          </cell>
          <cell r="H7658">
            <v>9871.4854332963587</v>
          </cell>
          <cell r="I7658">
            <v>10571.64</v>
          </cell>
        </row>
        <row r="7659">
          <cell r="C7659" t="str">
            <v>Physdam</v>
          </cell>
          <cell r="E7659">
            <v>41945</v>
          </cell>
          <cell r="F7659">
            <v>42264</v>
          </cell>
          <cell r="G7659">
            <v>42390</v>
          </cell>
          <cell r="H7659">
            <v>4792.3347144678892</v>
          </cell>
          <cell r="I7659">
            <v>5618.15</v>
          </cell>
        </row>
        <row r="7660">
          <cell r="C7660" t="str">
            <v>Physdam</v>
          </cell>
          <cell r="E7660">
            <v>41951</v>
          </cell>
          <cell r="F7660">
            <v>41965</v>
          </cell>
          <cell r="G7660">
            <v>42219</v>
          </cell>
          <cell r="H7660">
            <v>5334.7089788508565</v>
          </cell>
          <cell r="I7660">
            <v>6099.07</v>
          </cell>
        </row>
        <row r="7661">
          <cell r="C7661" t="str">
            <v>Physdam</v>
          </cell>
          <cell r="E7661">
            <v>41947</v>
          </cell>
          <cell r="F7661">
            <v>41992</v>
          </cell>
          <cell r="G7661">
            <v>42022</v>
          </cell>
          <cell r="H7661">
            <v>11355.051051939157</v>
          </cell>
          <cell r="I7661">
            <v>11511.92</v>
          </cell>
        </row>
        <row r="7662">
          <cell r="C7662" t="str">
            <v>Physdam</v>
          </cell>
          <cell r="E7662">
            <v>41963</v>
          </cell>
          <cell r="F7662">
            <v>41976</v>
          </cell>
          <cell r="G7662">
            <v>42063</v>
          </cell>
          <cell r="H7662">
            <v>8551.8770139996286</v>
          </cell>
          <cell r="I7662">
            <v>8692.17</v>
          </cell>
        </row>
        <row r="7663">
          <cell r="C7663" t="str">
            <v>Physdam</v>
          </cell>
          <cell r="E7663">
            <v>41964</v>
          </cell>
          <cell r="F7663">
            <v>42099</v>
          </cell>
          <cell r="G7663">
            <v>42157</v>
          </cell>
          <cell r="H7663">
            <v>8162.1811724728268</v>
          </cell>
          <cell r="I7663">
            <v>8774.18</v>
          </cell>
        </row>
        <row r="7664">
          <cell r="C7664" t="str">
            <v>Physdam</v>
          </cell>
          <cell r="E7664">
            <v>41962</v>
          </cell>
          <cell r="F7664">
            <v>42063</v>
          </cell>
          <cell r="G7664">
            <v>42085</v>
          </cell>
          <cell r="H7664">
            <v>13319.680924216356</v>
          </cell>
          <cell r="I7664">
            <v>13666.91</v>
          </cell>
        </row>
        <row r="7665">
          <cell r="C7665" t="str">
            <v>Physdam</v>
          </cell>
          <cell r="E7665">
            <v>41971</v>
          </cell>
          <cell r="F7665">
            <v>41994</v>
          </cell>
          <cell r="G7665">
            <v>42032</v>
          </cell>
          <cell r="H7665">
            <v>11231.833353376669</v>
          </cell>
          <cell r="I7665">
            <v>12066.99</v>
          </cell>
        </row>
        <row r="7666">
          <cell r="C7666" t="str">
            <v>Physdam</v>
          </cell>
          <cell r="E7666">
            <v>41944</v>
          </cell>
          <cell r="F7666">
            <v>41971</v>
          </cell>
          <cell r="G7666">
            <v>42085</v>
          </cell>
          <cell r="H7666">
            <v>12486.186880661095</v>
          </cell>
          <cell r="I7666">
            <v>13311.87</v>
          </cell>
        </row>
        <row r="7667">
          <cell r="C7667" t="str">
            <v>Physdam</v>
          </cell>
          <cell r="E7667">
            <v>41972</v>
          </cell>
          <cell r="F7667">
            <v>42050</v>
          </cell>
          <cell r="G7667">
            <v>42142</v>
          </cell>
          <cell r="H7667">
            <v>10220.397546133057</v>
          </cell>
          <cell r="I7667">
            <v>10973.56</v>
          </cell>
        </row>
        <row r="7668">
          <cell r="C7668" t="str">
            <v>Physdam</v>
          </cell>
          <cell r="E7668">
            <v>41970</v>
          </cell>
          <cell r="F7668">
            <v>42014</v>
          </cell>
          <cell r="G7668">
            <v>42053</v>
          </cell>
          <cell r="H7668">
            <v>7239.8961635114811</v>
          </cell>
          <cell r="I7668">
            <v>7861.35</v>
          </cell>
        </row>
        <row r="7669">
          <cell r="C7669" t="str">
            <v>Physdam</v>
          </cell>
          <cell r="E7669">
            <v>41947</v>
          </cell>
          <cell r="F7669">
            <v>42109</v>
          </cell>
          <cell r="G7669">
            <v>42135</v>
          </cell>
          <cell r="H7669">
            <v>8564.5109784199612</v>
          </cell>
          <cell r="I7669">
            <v>9432.11</v>
          </cell>
        </row>
        <row r="7670">
          <cell r="C7670" t="str">
            <v>Physdam</v>
          </cell>
          <cell r="E7670">
            <v>41960</v>
          </cell>
          <cell r="F7670">
            <v>42031</v>
          </cell>
          <cell r="G7670">
            <v>42055</v>
          </cell>
          <cell r="H7670">
            <v>9390.6335941579782</v>
          </cell>
          <cell r="I7670">
            <v>9603.92</v>
          </cell>
        </row>
        <row r="7671">
          <cell r="C7671" t="str">
            <v>Physdam</v>
          </cell>
          <cell r="E7671">
            <v>41958</v>
          </cell>
          <cell r="F7671">
            <v>41997</v>
          </cell>
          <cell r="G7671">
            <v>42057</v>
          </cell>
          <cell r="H7671">
            <v>11924.091259822924</v>
          </cell>
          <cell r="I7671">
            <v>12851.11</v>
          </cell>
        </row>
        <row r="7672">
          <cell r="C7672" t="str">
            <v>Physdam</v>
          </cell>
          <cell r="E7672">
            <v>41947</v>
          </cell>
          <cell r="F7672">
            <v>42059</v>
          </cell>
          <cell r="G7672">
            <v>42127</v>
          </cell>
          <cell r="H7672">
            <v>9550.1602304969947</v>
          </cell>
          <cell r="I7672">
            <v>9856.33</v>
          </cell>
        </row>
        <row r="7673">
          <cell r="C7673" t="str">
            <v>Physdam</v>
          </cell>
          <cell r="E7673">
            <v>41966</v>
          </cell>
          <cell r="F7673">
            <v>42145</v>
          </cell>
          <cell r="G7673">
            <v>42181</v>
          </cell>
          <cell r="H7673">
            <v>9729.7862484293255</v>
          </cell>
          <cell r="I7673">
            <v>10429.540000000001</v>
          </cell>
        </row>
        <row r="7674">
          <cell r="C7674" t="str">
            <v>Physdam</v>
          </cell>
          <cell r="E7674">
            <v>41946</v>
          </cell>
          <cell r="F7674">
            <v>42028</v>
          </cell>
          <cell r="G7674">
            <v>42145</v>
          </cell>
          <cell r="H7674">
            <v>10650.480297006518</v>
          </cell>
          <cell r="I7674">
            <v>11133.98</v>
          </cell>
        </row>
        <row r="7675">
          <cell r="C7675" t="str">
            <v>Physdam</v>
          </cell>
          <cell r="E7675">
            <v>41968</v>
          </cell>
          <cell r="F7675">
            <v>42025</v>
          </cell>
          <cell r="G7675">
            <v>42104</v>
          </cell>
          <cell r="H7675">
            <v>10873.372762587038</v>
          </cell>
          <cell r="I7675">
            <v>11173.85</v>
          </cell>
        </row>
        <row r="7676">
          <cell r="C7676" t="str">
            <v>Physdam</v>
          </cell>
          <cell r="E7676">
            <v>41954</v>
          </cell>
          <cell r="F7676">
            <v>42168</v>
          </cell>
          <cell r="G7676">
            <v>42213</v>
          </cell>
          <cell r="H7676">
            <v>8612.8722263790205</v>
          </cell>
          <cell r="I7676">
            <v>9266.08</v>
          </cell>
        </row>
        <row r="7677">
          <cell r="C7677" t="str">
            <v>Physdam</v>
          </cell>
          <cell r="E7677">
            <v>41961</v>
          </cell>
          <cell r="F7677">
            <v>41962</v>
          </cell>
          <cell r="G7677">
            <v>42053</v>
          </cell>
          <cell r="H7677">
            <v>8072.6138106111639</v>
          </cell>
          <cell r="I7677">
            <v>9001.16</v>
          </cell>
        </row>
        <row r="7678">
          <cell r="C7678" t="str">
            <v>Physdam</v>
          </cell>
          <cell r="E7678">
            <v>41951</v>
          </cell>
          <cell r="F7678">
            <v>41997</v>
          </cell>
          <cell r="G7678">
            <v>42036</v>
          </cell>
          <cell r="H7678">
            <v>9460.3471952890213</v>
          </cell>
          <cell r="I7678">
            <v>9919.92</v>
          </cell>
        </row>
        <row r="7679">
          <cell r="C7679" t="str">
            <v>Physdam</v>
          </cell>
          <cell r="E7679">
            <v>41946</v>
          </cell>
          <cell r="F7679">
            <v>41993</v>
          </cell>
          <cell r="G7679">
            <v>42033</v>
          </cell>
          <cell r="H7679">
            <v>6194.4808120999796</v>
          </cell>
          <cell r="I7679">
            <v>6382.32</v>
          </cell>
        </row>
        <row r="7680">
          <cell r="C7680" t="str">
            <v>Physdam</v>
          </cell>
          <cell r="E7680">
            <v>41962</v>
          </cell>
          <cell r="F7680">
            <v>42028</v>
          </cell>
          <cell r="G7680">
            <v>42111</v>
          </cell>
          <cell r="H7680">
            <v>10870.294272297851</v>
          </cell>
          <cell r="I7680">
            <v>11691.24</v>
          </cell>
        </row>
        <row r="7681">
          <cell r="C7681" t="str">
            <v>Physdam</v>
          </cell>
          <cell r="E7681">
            <v>41948</v>
          </cell>
          <cell r="F7681">
            <v>41982</v>
          </cell>
          <cell r="G7681">
            <v>41992</v>
          </cell>
          <cell r="H7681">
            <v>11410.372964522199</v>
          </cell>
          <cell r="I7681">
            <v>11410.37</v>
          </cell>
        </row>
        <row r="7682">
          <cell r="C7682" t="str">
            <v>Physdam</v>
          </cell>
          <cell r="E7682">
            <v>41951</v>
          </cell>
          <cell r="F7682">
            <v>42212</v>
          </cell>
          <cell r="G7682">
            <v>42261</v>
          </cell>
          <cell r="H7682">
            <v>11046.372184104603</v>
          </cell>
          <cell r="I7682">
            <v>11231.55</v>
          </cell>
        </row>
        <row r="7683">
          <cell r="C7683" t="str">
            <v>Physdam</v>
          </cell>
          <cell r="E7683">
            <v>41951</v>
          </cell>
          <cell r="F7683">
            <v>42018</v>
          </cell>
          <cell r="G7683">
            <v>42242</v>
          </cell>
          <cell r="H7683">
            <v>14492.794677688162</v>
          </cell>
          <cell r="I7683">
            <v>14777.88</v>
          </cell>
        </row>
        <row r="7684">
          <cell r="C7684" t="str">
            <v>Physdam</v>
          </cell>
          <cell r="E7684">
            <v>41955</v>
          </cell>
          <cell r="F7684">
            <v>42039</v>
          </cell>
          <cell r="G7684">
            <v>42040</v>
          </cell>
          <cell r="H7684">
            <v>10947.209115547899</v>
          </cell>
          <cell r="I7684">
            <v>12019.63</v>
          </cell>
        </row>
        <row r="7685">
          <cell r="C7685" t="str">
            <v>Physdam</v>
          </cell>
          <cell r="E7685">
            <v>41972</v>
          </cell>
          <cell r="F7685">
            <v>42152</v>
          </cell>
          <cell r="G7685">
            <v>42156</v>
          </cell>
          <cell r="H7685">
            <v>11309.152735953592</v>
          </cell>
          <cell r="I7685">
            <v>11317.35</v>
          </cell>
        </row>
        <row r="7686">
          <cell r="C7686" t="str">
            <v>Physdam</v>
          </cell>
          <cell r="E7686">
            <v>41963</v>
          </cell>
          <cell r="F7686">
            <v>42069</v>
          </cell>
          <cell r="G7686">
            <v>42079</v>
          </cell>
          <cell r="H7686">
            <v>9043.3025350071912</v>
          </cell>
          <cell r="I7686">
            <v>10191.65</v>
          </cell>
        </row>
        <row r="7687">
          <cell r="C7687" t="str">
            <v>Physdam</v>
          </cell>
          <cell r="E7687">
            <v>41959</v>
          </cell>
          <cell r="F7687">
            <v>42345</v>
          </cell>
          <cell r="G7687">
            <v>42396</v>
          </cell>
          <cell r="H7687">
            <v>10646.72402407894</v>
          </cell>
          <cell r="I7687">
            <v>10784.73</v>
          </cell>
        </row>
        <row r="7688">
          <cell r="C7688" t="str">
            <v>Physdam</v>
          </cell>
          <cell r="E7688">
            <v>41966</v>
          </cell>
          <cell r="F7688">
            <v>42519</v>
          </cell>
          <cell r="G7688">
            <v>42754</v>
          </cell>
          <cell r="H7688">
            <v>6380.0948103278424</v>
          </cell>
          <cell r="I7688">
            <v>7037.54</v>
          </cell>
        </row>
        <row r="7689">
          <cell r="C7689" t="str">
            <v>Physdam</v>
          </cell>
          <cell r="E7689">
            <v>41988</v>
          </cell>
          <cell r="F7689">
            <v>42164</v>
          </cell>
          <cell r="G7689">
            <v>42213</v>
          </cell>
          <cell r="H7689">
            <v>11606.832745693686</v>
          </cell>
          <cell r="I7689">
            <v>0</v>
          </cell>
        </row>
        <row r="7690">
          <cell r="C7690" t="str">
            <v>Physdam</v>
          </cell>
          <cell r="E7690">
            <v>41991</v>
          </cell>
          <cell r="F7690">
            <v>42076</v>
          </cell>
          <cell r="G7690">
            <v>42081</v>
          </cell>
          <cell r="H7690">
            <v>7884.7452868721548</v>
          </cell>
          <cell r="I7690">
            <v>8098.44</v>
          </cell>
        </row>
        <row r="7691">
          <cell r="C7691" t="str">
            <v>Physdam</v>
          </cell>
          <cell r="E7691">
            <v>41983</v>
          </cell>
          <cell r="F7691">
            <v>42139</v>
          </cell>
          <cell r="G7691">
            <v>42460</v>
          </cell>
          <cell r="H7691">
            <v>6138.525488351931</v>
          </cell>
          <cell r="I7691">
            <v>6365.81</v>
          </cell>
        </row>
        <row r="7692">
          <cell r="C7692" t="str">
            <v>Physdam</v>
          </cell>
          <cell r="E7692">
            <v>41996</v>
          </cell>
          <cell r="F7692">
            <v>42160</v>
          </cell>
          <cell r="G7692">
            <v>42195</v>
          </cell>
          <cell r="H7692">
            <v>10869.968148912274</v>
          </cell>
          <cell r="I7692">
            <v>10897.24</v>
          </cell>
        </row>
        <row r="7693">
          <cell r="C7693" t="str">
            <v>Physdam</v>
          </cell>
          <cell r="E7693">
            <v>41981</v>
          </cell>
          <cell r="F7693">
            <v>42076</v>
          </cell>
          <cell r="G7693">
            <v>42233</v>
          </cell>
          <cell r="H7693">
            <v>11525.574530135094</v>
          </cell>
          <cell r="I7693">
            <v>12120.76</v>
          </cell>
        </row>
        <row r="7694">
          <cell r="C7694" t="str">
            <v>Physdam</v>
          </cell>
          <cell r="E7694">
            <v>42002</v>
          </cell>
          <cell r="F7694">
            <v>42087</v>
          </cell>
          <cell r="G7694">
            <v>42111</v>
          </cell>
          <cell r="H7694">
            <v>7310.3726972837258</v>
          </cell>
          <cell r="I7694">
            <v>7061.44</v>
          </cell>
        </row>
        <row r="7695">
          <cell r="C7695" t="str">
            <v>Physdam</v>
          </cell>
          <cell r="E7695">
            <v>41978</v>
          </cell>
          <cell r="F7695">
            <v>41989</v>
          </cell>
          <cell r="G7695">
            <v>42003</v>
          </cell>
          <cell r="H7695">
            <v>9978.3726517219602</v>
          </cell>
          <cell r="I7695">
            <v>9978.3700000000008</v>
          </cell>
        </row>
        <row r="7696">
          <cell r="C7696" t="str">
            <v>Physdam</v>
          </cell>
          <cell r="E7696">
            <v>41991</v>
          </cell>
          <cell r="F7696">
            <v>42018</v>
          </cell>
          <cell r="G7696">
            <v>42059</v>
          </cell>
          <cell r="H7696">
            <v>8981.7676567154413</v>
          </cell>
          <cell r="I7696">
            <v>9782.01</v>
          </cell>
        </row>
        <row r="7697">
          <cell r="C7697" t="str">
            <v>Physdam</v>
          </cell>
          <cell r="E7697">
            <v>42000</v>
          </cell>
          <cell r="F7697">
            <v>42249</v>
          </cell>
          <cell r="G7697">
            <v>42250</v>
          </cell>
          <cell r="H7697">
            <v>10161.055174994979</v>
          </cell>
          <cell r="I7697">
            <v>10268.370000000001</v>
          </cell>
        </row>
        <row r="7698">
          <cell r="C7698" t="str">
            <v>Physdam</v>
          </cell>
          <cell r="E7698">
            <v>41996</v>
          </cell>
          <cell r="F7698">
            <v>42136</v>
          </cell>
          <cell r="G7698">
            <v>42233</v>
          </cell>
          <cell r="H7698">
            <v>10556.974795800634</v>
          </cell>
          <cell r="I7698">
            <v>11488.78</v>
          </cell>
        </row>
        <row r="7699">
          <cell r="C7699" t="str">
            <v>Physdam</v>
          </cell>
          <cell r="E7699">
            <v>41987</v>
          </cell>
          <cell r="F7699">
            <v>42008</v>
          </cell>
          <cell r="G7699">
            <v>42012</v>
          </cell>
          <cell r="H7699">
            <v>8636.1175536018691</v>
          </cell>
          <cell r="I7699">
            <v>9351.65</v>
          </cell>
        </row>
        <row r="7700">
          <cell r="C7700" t="str">
            <v>Physdam</v>
          </cell>
          <cell r="E7700">
            <v>41985</v>
          </cell>
          <cell r="F7700">
            <v>42108</v>
          </cell>
          <cell r="G7700">
            <v>42212</v>
          </cell>
          <cell r="H7700">
            <v>11106.276210979731</v>
          </cell>
          <cell r="I7700">
            <v>12656.66</v>
          </cell>
        </row>
        <row r="7701">
          <cell r="C7701" t="str">
            <v>Physdam</v>
          </cell>
          <cell r="E7701">
            <v>41975</v>
          </cell>
          <cell r="F7701">
            <v>42034</v>
          </cell>
          <cell r="G7701">
            <v>42224</v>
          </cell>
          <cell r="H7701">
            <v>13295.087738661741</v>
          </cell>
          <cell r="I7701">
            <v>13642.62</v>
          </cell>
        </row>
        <row r="7702">
          <cell r="C7702" t="str">
            <v>Physdam</v>
          </cell>
          <cell r="E7702">
            <v>41978</v>
          </cell>
          <cell r="F7702">
            <v>42089</v>
          </cell>
          <cell r="G7702">
            <v>42099</v>
          </cell>
          <cell r="H7702">
            <v>7826.9883531316918</v>
          </cell>
          <cell r="I7702">
            <v>8190.55</v>
          </cell>
        </row>
        <row r="7703">
          <cell r="C7703" t="str">
            <v>Physdam</v>
          </cell>
          <cell r="E7703">
            <v>41997</v>
          </cell>
          <cell r="F7703">
            <v>42037</v>
          </cell>
          <cell r="G7703">
            <v>42041</v>
          </cell>
          <cell r="H7703">
            <v>10618.731411160565</v>
          </cell>
          <cell r="I7703">
            <v>11589.57</v>
          </cell>
        </row>
        <row r="7704">
          <cell r="C7704" t="str">
            <v>Physdam</v>
          </cell>
          <cell r="E7704">
            <v>41982</v>
          </cell>
          <cell r="F7704">
            <v>42415</v>
          </cell>
          <cell r="G7704">
            <v>42434</v>
          </cell>
          <cell r="H7704">
            <v>5716.9632785275671</v>
          </cell>
          <cell r="I7704">
            <v>6367.18</v>
          </cell>
        </row>
        <row r="7705">
          <cell r="C7705" t="str">
            <v>Physdam</v>
          </cell>
          <cell r="E7705">
            <v>41985</v>
          </cell>
          <cell r="F7705">
            <v>42174</v>
          </cell>
          <cell r="G7705">
            <v>42507</v>
          </cell>
          <cell r="H7705">
            <v>6568.9452667493824</v>
          </cell>
          <cell r="I7705">
            <v>6793.38</v>
          </cell>
        </row>
        <row r="7706">
          <cell r="C7706" t="str">
            <v>Physdam</v>
          </cell>
          <cell r="E7706">
            <v>41985</v>
          </cell>
          <cell r="F7706">
            <v>42019</v>
          </cell>
          <cell r="G7706">
            <v>42172</v>
          </cell>
          <cell r="H7706">
            <v>10576.800924679221</v>
          </cell>
          <cell r="I7706">
            <v>11624.78</v>
          </cell>
        </row>
        <row r="7707">
          <cell r="C7707" t="str">
            <v>Physdam</v>
          </cell>
          <cell r="E7707">
            <v>41995</v>
          </cell>
          <cell r="F7707">
            <v>42027</v>
          </cell>
          <cell r="G7707">
            <v>42040</v>
          </cell>
          <cell r="H7707">
            <v>11510.883147233428</v>
          </cell>
          <cell r="I7707">
            <v>12316.16</v>
          </cell>
        </row>
        <row r="7708">
          <cell r="C7708" t="str">
            <v>Physdam</v>
          </cell>
          <cell r="E7708">
            <v>41981</v>
          </cell>
          <cell r="F7708">
            <v>42115</v>
          </cell>
          <cell r="G7708">
            <v>42115</v>
          </cell>
          <cell r="H7708">
            <v>8143.7712125688668</v>
          </cell>
          <cell r="I7708">
            <v>9283.25</v>
          </cell>
        </row>
        <row r="7709">
          <cell r="C7709" t="str">
            <v>Physdam</v>
          </cell>
          <cell r="E7709">
            <v>41992</v>
          </cell>
          <cell r="F7709">
            <v>42528</v>
          </cell>
          <cell r="G7709">
            <v>42687</v>
          </cell>
          <cell r="H7709">
            <v>11436.5789025166</v>
          </cell>
          <cell r="I7709">
            <v>12013.06</v>
          </cell>
        </row>
        <row r="7710">
          <cell r="C7710" t="str">
            <v>Physdam</v>
          </cell>
          <cell r="E7710">
            <v>41995</v>
          </cell>
          <cell r="F7710">
            <v>42256</v>
          </cell>
          <cell r="G7710">
            <v>42383</v>
          </cell>
          <cell r="H7710">
            <v>10430.008401902352</v>
          </cell>
          <cell r="I7710">
            <v>10735.88</v>
          </cell>
        </row>
        <row r="7711">
          <cell r="C7711" t="str">
            <v>Physdam</v>
          </cell>
          <cell r="E7711">
            <v>41995</v>
          </cell>
          <cell r="F7711">
            <v>42134</v>
          </cell>
          <cell r="G7711">
            <v>42480</v>
          </cell>
          <cell r="H7711">
            <v>9996.8688368357325</v>
          </cell>
          <cell r="I7711">
            <v>10192.469999999999</v>
          </cell>
        </row>
        <row r="7712">
          <cell r="C7712" t="str">
            <v>Physdam</v>
          </cell>
          <cell r="E7712">
            <v>41988</v>
          </cell>
          <cell r="F7712">
            <v>42174</v>
          </cell>
          <cell r="G7712">
            <v>42191</v>
          </cell>
          <cell r="H7712">
            <v>6426.3489716040422</v>
          </cell>
          <cell r="I7712">
            <v>6809.93</v>
          </cell>
        </row>
        <row r="7713">
          <cell r="C7713" t="str">
            <v>Physdam</v>
          </cell>
          <cell r="E7713">
            <v>41992</v>
          </cell>
          <cell r="F7713">
            <v>42133</v>
          </cell>
          <cell r="G7713">
            <v>42256</v>
          </cell>
          <cell r="H7713">
            <v>9276.5029938356565</v>
          </cell>
          <cell r="I7713">
            <v>9586.34</v>
          </cell>
        </row>
        <row r="7714">
          <cell r="C7714" t="str">
            <v>Physdam</v>
          </cell>
          <cell r="E7714">
            <v>41986</v>
          </cell>
          <cell r="F7714">
            <v>42007</v>
          </cell>
          <cell r="G7714">
            <v>42035</v>
          </cell>
          <cell r="H7714">
            <v>12222.870802970432</v>
          </cell>
          <cell r="I7714">
            <v>12558.22</v>
          </cell>
        </row>
        <row r="7715">
          <cell r="C7715" t="str">
            <v>Physdam</v>
          </cell>
          <cell r="E7715">
            <v>42001</v>
          </cell>
          <cell r="F7715">
            <v>42006</v>
          </cell>
          <cell r="G7715">
            <v>42058</v>
          </cell>
          <cell r="H7715">
            <v>8925.4694472520805</v>
          </cell>
          <cell r="I7715">
            <v>9112.7999999999993</v>
          </cell>
        </row>
        <row r="7716">
          <cell r="C7716" t="str">
            <v>Physdam</v>
          </cell>
          <cell r="E7716">
            <v>41974</v>
          </cell>
          <cell r="F7716">
            <v>42288</v>
          </cell>
          <cell r="G7716">
            <v>42362</v>
          </cell>
          <cell r="H7716">
            <v>8819.9274756839259</v>
          </cell>
          <cell r="I7716">
            <v>9486.0499999999993</v>
          </cell>
        </row>
        <row r="7717">
          <cell r="C7717" t="str">
            <v>Physdam</v>
          </cell>
          <cell r="E7717">
            <v>41989</v>
          </cell>
          <cell r="F7717">
            <v>42069</v>
          </cell>
          <cell r="G7717">
            <v>42222</v>
          </cell>
          <cell r="H7717">
            <v>6988.8590753625758</v>
          </cell>
          <cell r="I7717">
            <v>7219.42</v>
          </cell>
        </row>
        <row r="7718">
          <cell r="C7718" t="str">
            <v>Physdam</v>
          </cell>
          <cell r="E7718">
            <v>42002</v>
          </cell>
          <cell r="F7718">
            <v>42099</v>
          </cell>
          <cell r="G7718">
            <v>42154</v>
          </cell>
          <cell r="H7718">
            <v>9292.0268101384281</v>
          </cell>
          <cell r="I7718">
            <v>9754.9599999999991</v>
          </cell>
        </row>
        <row r="7719">
          <cell r="C7719" t="str">
            <v>Physdam</v>
          </cell>
          <cell r="E7719">
            <v>41998</v>
          </cell>
          <cell r="F7719">
            <v>42099</v>
          </cell>
          <cell r="G7719">
            <v>42157</v>
          </cell>
          <cell r="H7719">
            <v>8188.5396300911152</v>
          </cell>
          <cell r="I7719">
            <v>8235.59</v>
          </cell>
        </row>
        <row r="7720">
          <cell r="C7720" t="str">
            <v>Physdam</v>
          </cell>
          <cell r="E7720">
            <v>41978</v>
          </cell>
          <cell r="F7720">
            <v>41996</v>
          </cell>
          <cell r="G7720">
            <v>42011</v>
          </cell>
          <cell r="H7720">
            <v>7056.0509646176561</v>
          </cell>
          <cell r="I7720">
            <v>7233.42</v>
          </cell>
        </row>
        <row r="7721">
          <cell r="C7721" t="str">
            <v>Physdam</v>
          </cell>
          <cell r="E7721">
            <v>41998</v>
          </cell>
          <cell r="F7721">
            <v>42062</v>
          </cell>
          <cell r="G7721">
            <v>42112</v>
          </cell>
          <cell r="H7721">
            <v>9187.8817321371807</v>
          </cell>
          <cell r="I7721">
            <v>9756.9500000000007</v>
          </cell>
        </row>
        <row r="7722">
          <cell r="C7722" t="str">
            <v>Physdam</v>
          </cell>
          <cell r="E7722">
            <v>41981</v>
          </cell>
          <cell r="F7722">
            <v>42216</v>
          </cell>
          <cell r="G7722">
            <v>42259</v>
          </cell>
          <cell r="H7722">
            <v>10220.40716489578</v>
          </cell>
          <cell r="I7722">
            <v>10564.93</v>
          </cell>
        </row>
        <row r="7723">
          <cell r="C7723" t="str">
            <v>Physdam</v>
          </cell>
          <cell r="E7723">
            <v>42004</v>
          </cell>
          <cell r="F7723">
            <v>42042</v>
          </cell>
          <cell r="G7723">
            <v>42064</v>
          </cell>
          <cell r="H7723">
            <v>10697.173131977061</v>
          </cell>
          <cell r="I7723">
            <v>12350.77</v>
          </cell>
        </row>
        <row r="7724">
          <cell r="C7724" t="str">
            <v>Physdam</v>
          </cell>
          <cell r="E7724">
            <v>41989</v>
          </cell>
          <cell r="F7724">
            <v>41990</v>
          </cell>
          <cell r="G7724">
            <v>41994</v>
          </cell>
          <cell r="H7724">
            <v>8352.7507521937496</v>
          </cell>
          <cell r="I7724">
            <v>8352.75</v>
          </cell>
        </row>
        <row r="7725">
          <cell r="C7725" t="str">
            <v>Physdam</v>
          </cell>
          <cell r="E7725">
            <v>41995</v>
          </cell>
          <cell r="F7725">
            <v>42004</v>
          </cell>
          <cell r="G7725">
            <v>42016</v>
          </cell>
          <cell r="H7725">
            <v>8980.8489992629129</v>
          </cell>
          <cell r="I7725">
            <v>9195.4</v>
          </cell>
        </row>
        <row r="7726">
          <cell r="C7726" t="str">
            <v>Physdam</v>
          </cell>
          <cell r="E7726">
            <v>41980</v>
          </cell>
          <cell r="F7726">
            <v>41985</v>
          </cell>
          <cell r="G7726">
            <v>41988</v>
          </cell>
          <cell r="H7726">
            <v>9480.6335771331196</v>
          </cell>
          <cell r="I7726">
            <v>9480.6299999999992</v>
          </cell>
        </row>
        <row r="7727">
          <cell r="C7727" t="str">
            <v>Physdam</v>
          </cell>
          <cell r="E7727">
            <v>42000</v>
          </cell>
          <cell r="F7727">
            <v>42035</v>
          </cell>
          <cell r="G7727">
            <v>42111</v>
          </cell>
          <cell r="H7727">
            <v>11529.942907913421</v>
          </cell>
          <cell r="I7727">
            <v>12014.03</v>
          </cell>
        </row>
        <row r="7728">
          <cell r="C7728" t="str">
            <v>Physdam</v>
          </cell>
          <cell r="E7728">
            <v>41978</v>
          </cell>
          <cell r="F7728">
            <v>42055</v>
          </cell>
          <cell r="G7728">
            <v>42066</v>
          </cell>
          <cell r="H7728">
            <v>12485.80627291028</v>
          </cell>
          <cell r="I7728">
            <v>12749.69</v>
          </cell>
        </row>
        <row r="7729">
          <cell r="C7729" t="str">
            <v>Physdam</v>
          </cell>
          <cell r="E7729">
            <v>41991</v>
          </cell>
          <cell r="F7729">
            <v>42066</v>
          </cell>
          <cell r="G7729">
            <v>42072</v>
          </cell>
          <cell r="H7729">
            <v>9945.4778397267492</v>
          </cell>
          <cell r="I7729">
            <v>9968.11</v>
          </cell>
        </row>
        <row r="7730">
          <cell r="C7730" t="str">
            <v>Physdam</v>
          </cell>
          <cell r="E7730">
            <v>41987</v>
          </cell>
          <cell r="F7730">
            <v>42087</v>
          </cell>
          <cell r="G7730">
            <v>42174</v>
          </cell>
          <cell r="H7730">
            <v>9047.8065932139452</v>
          </cell>
          <cell r="I7730">
            <v>9639.58</v>
          </cell>
        </row>
        <row r="7731">
          <cell r="C7731" t="str">
            <v>Physdam</v>
          </cell>
          <cell r="E7731">
            <v>41983</v>
          </cell>
          <cell r="F7731">
            <v>42040</v>
          </cell>
          <cell r="G7731">
            <v>42091</v>
          </cell>
          <cell r="H7731">
            <v>7273.4180271701416</v>
          </cell>
          <cell r="I7731">
            <v>0</v>
          </cell>
        </row>
        <row r="7732">
          <cell r="C7732" t="str">
            <v>Physdam</v>
          </cell>
          <cell r="E7732">
            <v>41999</v>
          </cell>
          <cell r="F7732">
            <v>42200</v>
          </cell>
          <cell r="G7732">
            <v>42222</v>
          </cell>
          <cell r="H7732">
            <v>9971.2586169769056</v>
          </cell>
          <cell r="I7732">
            <v>10580.51</v>
          </cell>
        </row>
        <row r="7733">
          <cell r="C7733" t="str">
            <v>Physdam</v>
          </cell>
          <cell r="E7733">
            <v>41976</v>
          </cell>
          <cell r="F7733">
            <v>42460</v>
          </cell>
          <cell r="G7733">
            <v>42580</v>
          </cell>
          <cell r="H7733">
            <v>9227.7224069335352</v>
          </cell>
          <cell r="I7733">
            <v>11432.51</v>
          </cell>
        </row>
        <row r="7734">
          <cell r="C7734" t="str">
            <v>Physdam</v>
          </cell>
          <cell r="E7734">
            <v>42001</v>
          </cell>
          <cell r="F7734">
            <v>42046</v>
          </cell>
          <cell r="G7734">
            <v>42148</v>
          </cell>
          <cell r="H7734">
            <v>11028.947092834569</v>
          </cell>
          <cell r="I7734">
            <v>11415.26</v>
          </cell>
        </row>
        <row r="7735">
          <cell r="C7735" t="str">
            <v>Physdam</v>
          </cell>
          <cell r="E7735">
            <v>41985</v>
          </cell>
          <cell r="F7735">
            <v>42081</v>
          </cell>
          <cell r="G7735">
            <v>42183</v>
          </cell>
          <cell r="H7735">
            <v>8501.008077518969</v>
          </cell>
          <cell r="I7735">
            <v>8572.07</v>
          </cell>
        </row>
        <row r="7736">
          <cell r="C7736" t="str">
            <v>Physdam</v>
          </cell>
          <cell r="E7736">
            <v>41995</v>
          </cell>
          <cell r="F7736">
            <v>42144</v>
          </cell>
          <cell r="G7736">
            <v>42321</v>
          </cell>
          <cell r="H7736">
            <v>9998.8567875849385</v>
          </cell>
          <cell r="I7736">
            <v>10451.89</v>
          </cell>
        </row>
        <row r="7737">
          <cell r="C7737" t="str">
            <v>Physdam</v>
          </cell>
          <cell r="E7737">
            <v>41978</v>
          </cell>
          <cell r="F7737">
            <v>42734</v>
          </cell>
          <cell r="G7737">
            <v>42840</v>
          </cell>
          <cell r="H7737">
            <v>13518.158939557343</v>
          </cell>
          <cell r="I7737">
            <v>14597.36</v>
          </cell>
        </row>
        <row r="7738">
          <cell r="C7738" t="str">
            <v>Physdam</v>
          </cell>
          <cell r="E7738">
            <v>41979</v>
          </cell>
          <cell r="F7738">
            <v>42009</v>
          </cell>
          <cell r="G7738">
            <v>42055</v>
          </cell>
          <cell r="H7738">
            <v>10486.407758932681</v>
          </cell>
          <cell r="I7738">
            <v>11745.16</v>
          </cell>
        </row>
        <row r="7739">
          <cell r="C7739" t="str">
            <v>Physdam</v>
          </cell>
          <cell r="E7739">
            <v>42000</v>
          </cell>
          <cell r="F7739">
            <v>42023</v>
          </cell>
          <cell r="G7739">
            <v>42094</v>
          </cell>
          <cell r="H7739">
            <v>10059.928645184946</v>
          </cell>
          <cell r="I7739">
            <v>11367.34</v>
          </cell>
        </row>
        <row r="7740">
          <cell r="C7740" t="str">
            <v>Physdam</v>
          </cell>
          <cell r="E7740">
            <v>42023</v>
          </cell>
          <cell r="F7740">
            <v>42278</v>
          </cell>
          <cell r="G7740">
            <v>42295</v>
          </cell>
          <cell r="H7740">
            <v>12082.7022273321</v>
          </cell>
          <cell r="I7740">
            <v>12082.7</v>
          </cell>
        </row>
        <row r="7741">
          <cell r="C7741" t="str">
            <v>Physdam</v>
          </cell>
          <cell r="E7741">
            <v>42028</v>
          </cell>
          <cell r="F7741">
            <v>42071</v>
          </cell>
          <cell r="G7741">
            <v>42084</v>
          </cell>
          <cell r="H7741">
            <v>11273.339793551901</v>
          </cell>
          <cell r="I7741">
            <v>11273.34</v>
          </cell>
        </row>
        <row r="7742">
          <cell r="C7742" t="str">
            <v>Physdam</v>
          </cell>
          <cell r="E7742">
            <v>42025</v>
          </cell>
          <cell r="F7742">
            <v>42085</v>
          </cell>
          <cell r="G7742">
            <v>42105</v>
          </cell>
          <cell r="H7742">
            <v>7896.0665984899297</v>
          </cell>
          <cell r="I7742">
            <v>7896.07</v>
          </cell>
        </row>
        <row r="7743">
          <cell r="C7743" t="str">
            <v>Physdam</v>
          </cell>
          <cell r="E7743">
            <v>42014</v>
          </cell>
          <cell r="F7743">
            <v>42070</v>
          </cell>
          <cell r="G7743">
            <v>42241</v>
          </cell>
          <cell r="H7743">
            <v>11375.4269578518</v>
          </cell>
          <cell r="I7743">
            <v>11375.43</v>
          </cell>
        </row>
        <row r="7744">
          <cell r="C7744" t="str">
            <v>Physdam</v>
          </cell>
          <cell r="E7744">
            <v>42026</v>
          </cell>
          <cell r="F7744">
            <v>42339</v>
          </cell>
          <cell r="G7744">
            <v>42365</v>
          </cell>
          <cell r="H7744">
            <v>10079.727302185</v>
          </cell>
          <cell r="I7744">
            <v>10079.73</v>
          </cell>
        </row>
        <row r="7745">
          <cell r="C7745" t="str">
            <v>Physdam</v>
          </cell>
          <cell r="E7745">
            <v>42028</v>
          </cell>
          <cell r="F7745">
            <v>42038</v>
          </cell>
          <cell r="G7745">
            <v>42081</v>
          </cell>
          <cell r="H7745">
            <v>13848.204169247299</v>
          </cell>
          <cell r="I7745">
            <v>0</v>
          </cell>
        </row>
        <row r="7746">
          <cell r="C7746" t="str">
            <v>Physdam</v>
          </cell>
          <cell r="E7746">
            <v>42032</v>
          </cell>
          <cell r="F7746">
            <v>42046</v>
          </cell>
          <cell r="G7746">
            <v>42157</v>
          </cell>
          <cell r="H7746">
            <v>11596.806269768</v>
          </cell>
          <cell r="I7746">
            <v>11596.81</v>
          </cell>
        </row>
        <row r="7747">
          <cell r="C7747" t="str">
            <v>Physdam</v>
          </cell>
          <cell r="E7747">
            <v>42013</v>
          </cell>
          <cell r="F7747">
            <v>42140</v>
          </cell>
          <cell r="G7747">
            <v>42210</v>
          </cell>
          <cell r="H7747">
            <v>6853.7340197590902</v>
          </cell>
          <cell r="I7747">
            <v>0</v>
          </cell>
        </row>
        <row r="7748">
          <cell r="C7748" t="str">
            <v>Physdam</v>
          </cell>
          <cell r="E7748">
            <v>42025</v>
          </cell>
          <cell r="F7748">
            <v>42413</v>
          </cell>
          <cell r="G7748">
            <v>42416</v>
          </cell>
          <cell r="H7748">
            <v>5947.3049700956499</v>
          </cell>
          <cell r="I7748">
            <v>5866.96</v>
          </cell>
        </row>
        <row r="7749">
          <cell r="C7749" t="str">
            <v>Physdam</v>
          </cell>
          <cell r="E7749">
            <v>42010</v>
          </cell>
          <cell r="F7749">
            <v>42081</v>
          </cell>
          <cell r="G7749">
            <v>42099</v>
          </cell>
          <cell r="H7749">
            <v>9752.2693488087807</v>
          </cell>
          <cell r="I7749">
            <v>9752.27</v>
          </cell>
        </row>
        <row r="7750">
          <cell r="C7750" t="str">
            <v>Physdam</v>
          </cell>
          <cell r="E7750">
            <v>42022</v>
          </cell>
          <cell r="F7750">
            <v>42056</v>
          </cell>
          <cell r="G7750">
            <v>42067</v>
          </cell>
          <cell r="H7750">
            <v>11016.7508811234</v>
          </cell>
          <cell r="I7750">
            <v>11016.75</v>
          </cell>
        </row>
        <row r="7751">
          <cell r="C7751" t="str">
            <v>Physdam</v>
          </cell>
          <cell r="E7751">
            <v>42022</v>
          </cell>
          <cell r="F7751">
            <v>42317</v>
          </cell>
          <cell r="G7751">
            <v>42325</v>
          </cell>
          <cell r="H7751">
            <v>11770.7276380802</v>
          </cell>
          <cell r="I7751">
            <v>11770.73</v>
          </cell>
        </row>
        <row r="7752">
          <cell r="C7752" t="str">
            <v>Physdam</v>
          </cell>
          <cell r="E7752">
            <v>42008</v>
          </cell>
          <cell r="F7752">
            <v>42211</v>
          </cell>
          <cell r="G7752">
            <v>42265</v>
          </cell>
          <cell r="H7752">
            <v>13028.241536097799</v>
          </cell>
          <cell r="I7752">
            <v>13028.24</v>
          </cell>
        </row>
        <row r="7753">
          <cell r="C7753" t="str">
            <v>Physdam</v>
          </cell>
          <cell r="E7753">
            <v>42034</v>
          </cell>
          <cell r="F7753">
            <v>42287</v>
          </cell>
          <cell r="G7753">
            <v>42293</v>
          </cell>
          <cell r="H7753">
            <v>10347.3172372513</v>
          </cell>
          <cell r="I7753">
            <v>10347.32</v>
          </cell>
        </row>
        <row r="7754">
          <cell r="C7754" t="str">
            <v>Physdam</v>
          </cell>
          <cell r="E7754">
            <v>42006</v>
          </cell>
          <cell r="F7754">
            <v>42116</v>
          </cell>
          <cell r="G7754">
            <v>42231</v>
          </cell>
          <cell r="H7754">
            <v>10129.605370610499</v>
          </cell>
          <cell r="I7754">
            <v>10129.61</v>
          </cell>
        </row>
        <row r="7755">
          <cell r="C7755" t="str">
            <v>Physdam</v>
          </cell>
          <cell r="E7755">
            <v>42027</v>
          </cell>
          <cell r="F7755">
            <v>42186</v>
          </cell>
          <cell r="G7755">
            <v>42208</v>
          </cell>
          <cell r="H7755">
            <v>9659.1350196357307</v>
          </cell>
          <cell r="I7755">
            <v>0</v>
          </cell>
        </row>
        <row r="7756">
          <cell r="C7756" t="str">
            <v>Physdam</v>
          </cell>
          <cell r="E7756">
            <v>42013</v>
          </cell>
          <cell r="F7756">
            <v>42304</v>
          </cell>
          <cell r="G7756">
            <v>42573</v>
          </cell>
          <cell r="H7756">
            <v>12843.540224256396</v>
          </cell>
          <cell r="I7756">
            <v>14566.42</v>
          </cell>
        </row>
        <row r="7757">
          <cell r="C7757" t="str">
            <v>Physdam</v>
          </cell>
          <cell r="E7757">
            <v>42029</v>
          </cell>
          <cell r="F7757">
            <v>42055</v>
          </cell>
          <cell r="G7757">
            <v>42056</v>
          </cell>
          <cell r="H7757">
            <v>11120.8641411955</v>
          </cell>
          <cell r="I7757">
            <v>11120.86</v>
          </cell>
        </row>
        <row r="7758">
          <cell r="C7758" t="str">
            <v>Physdam</v>
          </cell>
          <cell r="E7758">
            <v>42015</v>
          </cell>
          <cell r="F7758">
            <v>42132</v>
          </cell>
          <cell r="G7758">
            <v>42195</v>
          </cell>
          <cell r="H7758">
            <v>3718.3535303860099</v>
          </cell>
          <cell r="I7758">
            <v>3718.35</v>
          </cell>
        </row>
        <row r="7759">
          <cell r="C7759" t="str">
            <v>Physdam</v>
          </cell>
          <cell r="E7759">
            <v>42032</v>
          </cell>
          <cell r="F7759">
            <v>42033</v>
          </cell>
          <cell r="G7759">
            <v>42077</v>
          </cell>
          <cell r="H7759">
            <v>6170.1881641284799</v>
          </cell>
          <cell r="I7759">
            <v>6170.19</v>
          </cell>
        </row>
        <row r="7760">
          <cell r="C7760" t="str">
            <v>Physdam</v>
          </cell>
          <cell r="E7760">
            <v>42035</v>
          </cell>
          <cell r="F7760">
            <v>42102</v>
          </cell>
          <cell r="G7760">
            <v>42141</v>
          </cell>
          <cell r="H7760">
            <v>9959.3633481638099</v>
          </cell>
          <cell r="I7760">
            <v>9959.36</v>
          </cell>
        </row>
        <row r="7761">
          <cell r="C7761" t="str">
            <v>Physdam</v>
          </cell>
          <cell r="E7761">
            <v>42006</v>
          </cell>
          <cell r="F7761">
            <v>42038</v>
          </cell>
          <cell r="G7761">
            <v>42040</v>
          </cell>
          <cell r="H7761">
            <v>13043.924770814599</v>
          </cell>
          <cell r="I7761">
            <v>13043.92</v>
          </cell>
        </row>
        <row r="7762">
          <cell r="C7762" t="str">
            <v>Physdam</v>
          </cell>
          <cell r="E7762">
            <v>42010</v>
          </cell>
          <cell r="F7762">
            <v>42115</v>
          </cell>
          <cell r="G7762">
            <v>42182</v>
          </cell>
          <cell r="H7762">
            <v>11224.009430776799</v>
          </cell>
          <cell r="I7762">
            <v>11224.01</v>
          </cell>
        </row>
        <row r="7763">
          <cell r="C7763" t="str">
            <v>Physdam</v>
          </cell>
          <cell r="E7763">
            <v>42019</v>
          </cell>
          <cell r="F7763">
            <v>42083</v>
          </cell>
          <cell r="G7763">
            <v>42184</v>
          </cell>
          <cell r="H7763">
            <v>7457.4328228648201</v>
          </cell>
          <cell r="I7763">
            <v>7457.43</v>
          </cell>
        </row>
        <row r="7764">
          <cell r="C7764" t="str">
            <v>Physdam</v>
          </cell>
          <cell r="E7764">
            <v>42013</v>
          </cell>
          <cell r="F7764">
            <v>42098</v>
          </cell>
          <cell r="G7764">
            <v>42391</v>
          </cell>
          <cell r="H7764">
            <v>10283.654134418515</v>
          </cell>
          <cell r="I7764">
            <v>11733.83</v>
          </cell>
        </row>
        <row r="7765">
          <cell r="C7765" t="str">
            <v>Physdam</v>
          </cell>
          <cell r="E7765">
            <v>42023</v>
          </cell>
          <cell r="F7765">
            <v>42059</v>
          </cell>
          <cell r="G7765">
            <v>42122</v>
          </cell>
          <cell r="H7765">
            <v>9531.8347609703305</v>
          </cell>
          <cell r="I7765">
            <v>9531.83</v>
          </cell>
        </row>
        <row r="7766">
          <cell r="C7766" t="str">
            <v>Physdam</v>
          </cell>
          <cell r="E7766">
            <v>42011</v>
          </cell>
          <cell r="F7766">
            <v>42108</v>
          </cell>
          <cell r="G7766">
            <v>42134</v>
          </cell>
          <cell r="H7766">
            <v>8559.8191459308891</v>
          </cell>
          <cell r="I7766">
            <v>8559.82</v>
          </cell>
        </row>
        <row r="7767">
          <cell r="C7767" t="str">
            <v>Physdam</v>
          </cell>
          <cell r="E7767">
            <v>42012</v>
          </cell>
          <cell r="F7767">
            <v>42123</v>
          </cell>
          <cell r="G7767">
            <v>42144</v>
          </cell>
          <cell r="H7767">
            <v>10071.7541973522</v>
          </cell>
          <cell r="I7767">
            <v>0</v>
          </cell>
        </row>
        <row r="7768">
          <cell r="C7768" t="str">
            <v>Physdam</v>
          </cell>
          <cell r="E7768">
            <v>42011</v>
          </cell>
          <cell r="F7768">
            <v>42087</v>
          </cell>
          <cell r="G7768">
            <v>42228</v>
          </cell>
          <cell r="H7768">
            <v>8845.8148590523197</v>
          </cell>
          <cell r="I7768">
            <v>8845.81</v>
          </cell>
        </row>
        <row r="7769">
          <cell r="C7769" t="str">
            <v>Physdam</v>
          </cell>
          <cell r="E7769">
            <v>42024</v>
          </cell>
          <cell r="F7769">
            <v>42032</v>
          </cell>
          <cell r="G7769">
            <v>42039</v>
          </cell>
          <cell r="H7769">
            <v>9991.9399331306904</v>
          </cell>
          <cell r="I7769">
            <v>9991.94</v>
          </cell>
        </row>
        <row r="7770">
          <cell r="C7770" t="str">
            <v>Physdam</v>
          </cell>
          <cell r="E7770">
            <v>42016</v>
          </cell>
          <cell r="F7770">
            <v>42050</v>
          </cell>
          <cell r="G7770">
            <v>42124</v>
          </cell>
          <cell r="H7770">
            <v>11096.704518312499</v>
          </cell>
          <cell r="I7770">
            <v>11096.7</v>
          </cell>
        </row>
        <row r="7771">
          <cell r="C7771" t="str">
            <v>Physdam</v>
          </cell>
          <cell r="E7771">
            <v>42032</v>
          </cell>
          <cell r="F7771">
            <v>42135</v>
          </cell>
          <cell r="G7771">
            <v>42224</v>
          </cell>
          <cell r="H7771">
            <v>6664.2412767463502</v>
          </cell>
          <cell r="I7771">
            <v>6664.24</v>
          </cell>
        </row>
        <row r="7772">
          <cell r="C7772" t="str">
            <v>Physdam</v>
          </cell>
          <cell r="E7772">
            <v>42009</v>
          </cell>
          <cell r="F7772">
            <v>42066</v>
          </cell>
          <cell r="G7772">
            <v>42072</v>
          </cell>
          <cell r="H7772">
            <v>9986.9461319901202</v>
          </cell>
          <cell r="I7772">
            <v>9986.9500000000007</v>
          </cell>
        </row>
        <row r="7773">
          <cell r="C7773" t="str">
            <v>Physdam</v>
          </cell>
          <cell r="E7773">
            <v>42035</v>
          </cell>
          <cell r="F7773">
            <v>42072</v>
          </cell>
          <cell r="G7773">
            <v>42148</v>
          </cell>
          <cell r="H7773">
            <v>5985.4743596156104</v>
          </cell>
          <cell r="I7773">
            <v>5985.47</v>
          </cell>
        </row>
        <row r="7774">
          <cell r="C7774" t="str">
            <v>Physdam</v>
          </cell>
          <cell r="E7774">
            <v>42005</v>
          </cell>
          <cell r="F7774">
            <v>42230</v>
          </cell>
          <cell r="G7774">
            <v>42313</v>
          </cell>
          <cell r="H7774">
            <v>10484.7116110351</v>
          </cell>
          <cell r="I7774">
            <v>10484.709999999999</v>
          </cell>
        </row>
        <row r="7775">
          <cell r="C7775" t="str">
            <v>Physdam</v>
          </cell>
          <cell r="E7775">
            <v>42023</v>
          </cell>
          <cell r="F7775">
            <v>42110</v>
          </cell>
          <cell r="G7775">
            <v>42152</v>
          </cell>
          <cell r="H7775">
            <v>9477.9584122979595</v>
          </cell>
          <cell r="I7775">
            <v>9477.9599999999991</v>
          </cell>
        </row>
        <row r="7776">
          <cell r="C7776" t="str">
            <v>Physdam</v>
          </cell>
          <cell r="E7776">
            <v>42007</v>
          </cell>
          <cell r="F7776">
            <v>42046</v>
          </cell>
          <cell r="G7776">
            <v>42173</v>
          </cell>
          <cell r="H7776">
            <v>7185.1262693803901</v>
          </cell>
          <cell r="I7776">
            <v>7185.13</v>
          </cell>
        </row>
        <row r="7777">
          <cell r="C7777" t="str">
            <v>Physdam</v>
          </cell>
          <cell r="E7777">
            <v>42026</v>
          </cell>
          <cell r="F7777">
            <v>42073</v>
          </cell>
          <cell r="G7777">
            <v>42090</v>
          </cell>
          <cell r="H7777">
            <v>10465.4659426411</v>
          </cell>
          <cell r="I7777">
            <v>0</v>
          </cell>
        </row>
        <row r="7778">
          <cell r="C7778" t="str">
            <v>Physdam</v>
          </cell>
          <cell r="E7778">
            <v>42014</v>
          </cell>
          <cell r="F7778">
            <v>42100</v>
          </cell>
          <cell r="G7778">
            <v>42144</v>
          </cell>
          <cell r="H7778">
            <v>12080.8317909004</v>
          </cell>
          <cell r="I7778">
            <v>0</v>
          </cell>
        </row>
        <row r="7779">
          <cell r="C7779" t="str">
            <v>Physdam</v>
          </cell>
          <cell r="E7779">
            <v>42033</v>
          </cell>
          <cell r="F7779">
            <v>42100</v>
          </cell>
          <cell r="G7779">
            <v>42279</v>
          </cell>
          <cell r="H7779">
            <v>9755.2130048941599</v>
          </cell>
          <cell r="I7779">
            <v>9755.2099999999991</v>
          </cell>
        </row>
        <row r="7780">
          <cell r="C7780" t="str">
            <v>Physdam</v>
          </cell>
          <cell r="E7780">
            <v>42034</v>
          </cell>
          <cell r="F7780">
            <v>42173</v>
          </cell>
          <cell r="G7780">
            <v>42215</v>
          </cell>
          <cell r="H7780">
            <v>12209.7412131291</v>
          </cell>
          <cell r="I7780">
            <v>12209.74</v>
          </cell>
        </row>
        <row r="7781">
          <cell r="C7781" t="str">
            <v>Physdam</v>
          </cell>
          <cell r="E7781">
            <v>42014</v>
          </cell>
          <cell r="F7781">
            <v>42197</v>
          </cell>
          <cell r="G7781">
            <v>42243</v>
          </cell>
          <cell r="H7781">
            <v>11473.741188897</v>
          </cell>
          <cell r="I7781">
            <v>11473.74</v>
          </cell>
        </row>
        <row r="7782">
          <cell r="C7782" t="str">
            <v>Physdam</v>
          </cell>
          <cell r="E7782">
            <v>42034</v>
          </cell>
          <cell r="F7782">
            <v>42419</v>
          </cell>
          <cell r="G7782">
            <v>42533</v>
          </cell>
          <cell r="H7782">
            <v>6434.5341361118717</v>
          </cell>
          <cell r="I7782">
            <v>6723.5</v>
          </cell>
        </row>
        <row r="7783">
          <cell r="C7783" t="str">
            <v>Physdam</v>
          </cell>
          <cell r="E7783">
            <v>42016</v>
          </cell>
          <cell r="F7783">
            <v>42073</v>
          </cell>
          <cell r="G7783">
            <v>42176</v>
          </cell>
          <cell r="H7783">
            <v>9466.4168422029306</v>
          </cell>
          <cell r="I7783">
            <v>9466.42</v>
          </cell>
        </row>
        <row r="7784">
          <cell r="C7784" t="str">
            <v>Physdam</v>
          </cell>
          <cell r="E7784">
            <v>42021</v>
          </cell>
          <cell r="F7784">
            <v>42239</v>
          </cell>
          <cell r="G7784">
            <v>42276</v>
          </cell>
          <cell r="H7784">
            <v>10102.2796695712</v>
          </cell>
          <cell r="I7784">
            <v>10102.280000000001</v>
          </cell>
        </row>
        <row r="7785">
          <cell r="C7785" t="str">
            <v>Physdam</v>
          </cell>
          <cell r="E7785">
            <v>42034</v>
          </cell>
          <cell r="F7785">
            <v>42051</v>
          </cell>
          <cell r="G7785">
            <v>42060</v>
          </cell>
          <cell r="H7785">
            <v>13492.8351918642</v>
          </cell>
          <cell r="I7785">
            <v>13492.84</v>
          </cell>
        </row>
        <row r="7786">
          <cell r="C7786" t="str">
            <v>Physdam</v>
          </cell>
          <cell r="E7786">
            <v>42013</v>
          </cell>
          <cell r="F7786">
            <v>42098</v>
          </cell>
          <cell r="G7786">
            <v>42366</v>
          </cell>
          <cell r="H7786">
            <v>10612.5651058983</v>
          </cell>
          <cell r="I7786">
            <v>10612.57</v>
          </cell>
        </row>
        <row r="7787">
          <cell r="C7787" t="str">
            <v>Physdam</v>
          </cell>
          <cell r="E7787">
            <v>42015</v>
          </cell>
          <cell r="F7787">
            <v>42162</v>
          </cell>
          <cell r="G7787">
            <v>42198</v>
          </cell>
          <cell r="H7787">
            <v>8831.3427822062295</v>
          </cell>
          <cell r="I7787">
            <v>8831.34</v>
          </cell>
        </row>
        <row r="7788">
          <cell r="C7788" t="str">
            <v>Physdam</v>
          </cell>
          <cell r="E7788">
            <v>42008</v>
          </cell>
          <cell r="F7788">
            <v>42123</v>
          </cell>
          <cell r="G7788">
            <v>42184</v>
          </cell>
          <cell r="H7788">
            <v>10069.001524733299</v>
          </cell>
          <cell r="I7788">
            <v>0</v>
          </cell>
        </row>
        <row r="7789">
          <cell r="C7789" t="str">
            <v>Physdam</v>
          </cell>
          <cell r="E7789">
            <v>42008</v>
          </cell>
          <cell r="F7789">
            <v>42105</v>
          </cell>
          <cell r="G7789">
            <v>42109</v>
          </cell>
          <cell r="H7789">
            <v>7368.8162052194903</v>
          </cell>
          <cell r="I7789">
            <v>7368.82</v>
          </cell>
        </row>
        <row r="7790">
          <cell r="C7790" t="str">
            <v>Physdam</v>
          </cell>
          <cell r="E7790">
            <v>42033</v>
          </cell>
          <cell r="F7790">
            <v>42177</v>
          </cell>
          <cell r="G7790">
            <v>42194</v>
          </cell>
          <cell r="H7790">
            <v>7745.59060147731</v>
          </cell>
          <cell r="I7790">
            <v>7745.59</v>
          </cell>
        </row>
        <row r="7791">
          <cell r="C7791" t="str">
            <v>Physdam</v>
          </cell>
          <cell r="E7791">
            <v>42028</v>
          </cell>
          <cell r="F7791">
            <v>42424</v>
          </cell>
          <cell r="G7791">
            <v>42457</v>
          </cell>
          <cell r="H7791">
            <v>8276.9354016092129</v>
          </cell>
          <cell r="I7791">
            <v>8565.7199999999993</v>
          </cell>
        </row>
        <row r="7792">
          <cell r="C7792" t="str">
            <v>Physdam</v>
          </cell>
          <cell r="E7792">
            <v>42019</v>
          </cell>
          <cell r="F7792">
            <v>42471</v>
          </cell>
          <cell r="G7792">
            <v>42486</v>
          </cell>
          <cell r="H7792">
            <v>8141.549393410708</v>
          </cell>
          <cell r="I7792">
            <v>8936.4599999999991</v>
          </cell>
        </row>
        <row r="7793">
          <cell r="C7793" t="str">
            <v>Physdam</v>
          </cell>
          <cell r="E7793">
            <v>42007</v>
          </cell>
          <cell r="F7793">
            <v>42209</v>
          </cell>
          <cell r="G7793">
            <v>42308</v>
          </cell>
          <cell r="H7793">
            <v>12894.041343516699</v>
          </cell>
          <cell r="I7793">
            <v>12894.04</v>
          </cell>
        </row>
        <row r="7794">
          <cell r="C7794" t="str">
            <v>Physdam</v>
          </cell>
          <cell r="E7794">
            <v>42013</v>
          </cell>
          <cell r="F7794">
            <v>42242</v>
          </cell>
          <cell r="G7794">
            <v>42402</v>
          </cell>
          <cell r="H7794">
            <v>10387.403155906337</v>
          </cell>
          <cell r="I7794">
            <v>10286.219999999999</v>
          </cell>
        </row>
        <row r="7795">
          <cell r="C7795" t="str">
            <v>Physdam</v>
          </cell>
          <cell r="E7795">
            <v>42013</v>
          </cell>
          <cell r="F7795">
            <v>42033</v>
          </cell>
          <cell r="G7795">
            <v>42146</v>
          </cell>
          <cell r="H7795">
            <v>11123.714664340599</v>
          </cell>
          <cell r="I7795">
            <v>11123.71</v>
          </cell>
        </row>
        <row r="7796">
          <cell r="C7796" t="str">
            <v>Physdam</v>
          </cell>
          <cell r="E7796">
            <v>42008</v>
          </cell>
          <cell r="F7796">
            <v>42058</v>
          </cell>
          <cell r="G7796">
            <v>42108</v>
          </cell>
          <cell r="H7796">
            <v>6899.81364336758</v>
          </cell>
          <cell r="I7796">
            <v>6899.81</v>
          </cell>
        </row>
        <row r="7797">
          <cell r="C7797" t="str">
            <v>Physdam</v>
          </cell>
          <cell r="E7797">
            <v>42056</v>
          </cell>
          <cell r="F7797">
            <v>42121</v>
          </cell>
          <cell r="G7797">
            <v>42218</v>
          </cell>
          <cell r="H7797">
            <v>11902.8319887952</v>
          </cell>
          <cell r="I7797">
            <v>11902.83</v>
          </cell>
        </row>
        <row r="7798">
          <cell r="C7798" t="str">
            <v>Physdam</v>
          </cell>
          <cell r="E7798">
            <v>42061</v>
          </cell>
          <cell r="F7798">
            <v>42192</v>
          </cell>
          <cell r="G7798">
            <v>42225</v>
          </cell>
          <cell r="H7798">
            <v>11796.1587085391</v>
          </cell>
          <cell r="I7798">
            <v>0</v>
          </cell>
        </row>
        <row r="7799">
          <cell r="C7799" t="str">
            <v>Physdam</v>
          </cell>
          <cell r="E7799">
            <v>42060</v>
          </cell>
          <cell r="F7799">
            <v>42392</v>
          </cell>
          <cell r="G7799">
            <v>42431</v>
          </cell>
          <cell r="H7799">
            <v>13850.33308576729</v>
          </cell>
          <cell r="I7799">
            <v>13635.2</v>
          </cell>
        </row>
        <row r="7800">
          <cell r="C7800" t="str">
            <v>Physdam</v>
          </cell>
          <cell r="E7800">
            <v>42055</v>
          </cell>
          <cell r="F7800">
            <v>42091</v>
          </cell>
          <cell r="G7800">
            <v>42333</v>
          </cell>
          <cell r="H7800">
            <v>10427.0122146099</v>
          </cell>
          <cell r="I7800">
            <v>10427.01</v>
          </cell>
        </row>
        <row r="7801">
          <cell r="C7801" t="str">
            <v>Physdam</v>
          </cell>
          <cell r="E7801">
            <v>42063</v>
          </cell>
          <cell r="F7801">
            <v>42118</v>
          </cell>
          <cell r="G7801">
            <v>42341</v>
          </cell>
          <cell r="H7801">
            <v>9377.1555302389406</v>
          </cell>
          <cell r="I7801">
            <v>9377.16</v>
          </cell>
        </row>
        <row r="7802">
          <cell r="C7802" t="str">
            <v>Physdam</v>
          </cell>
          <cell r="E7802">
            <v>42042</v>
          </cell>
          <cell r="F7802">
            <v>42149</v>
          </cell>
          <cell r="G7802">
            <v>42182</v>
          </cell>
          <cell r="H7802">
            <v>13148.5268661593</v>
          </cell>
          <cell r="I7802">
            <v>0</v>
          </cell>
        </row>
        <row r="7803">
          <cell r="C7803" t="str">
            <v>Physdam</v>
          </cell>
          <cell r="E7803">
            <v>42041</v>
          </cell>
          <cell r="F7803">
            <v>42048</v>
          </cell>
          <cell r="G7803">
            <v>42094</v>
          </cell>
          <cell r="H7803">
            <v>9635.2164151134693</v>
          </cell>
          <cell r="I7803">
            <v>0</v>
          </cell>
        </row>
        <row r="7804">
          <cell r="C7804" t="str">
            <v>Physdam</v>
          </cell>
          <cell r="E7804">
            <v>42057</v>
          </cell>
          <cell r="F7804">
            <v>42143</v>
          </cell>
          <cell r="G7804">
            <v>42252</v>
          </cell>
          <cell r="H7804">
            <v>8158.3779497227997</v>
          </cell>
          <cell r="I7804">
            <v>8158.38</v>
          </cell>
        </row>
        <row r="7805">
          <cell r="C7805" t="str">
            <v>Physdam</v>
          </cell>
          <cell r="E7805">
            <v>42046</v>
          </cell>
          <cell r="F7805">
            <v>42089</v>
          </cell>
          <cell r="G7805">
            <v>42115</v>
          </cell>
          <cell r="H7805">
            <v>9674.9493852492105</v>
          </cell>
          <cell r="I7805">
            <v>9674.9500000000007</v>
          </cell>
        </row>
        <row r="7806">
          <cell r="C7806" t="str">
            <v>Physdam</v>
          </cell>
          <cell r="E7806">
            <v>42061</v>
          </cell>
          <cell r="F7806">
            <v>42175</v>
          </cell>
          <cell r="G7806">
            <v>42230</v>
          </cell>
          <cell r="H7806">
            <v>8042.85998459857</v>
          </cell>
          <cell r="I7806">
            <v>8042.86</v>
          </cell>
        </row>
        <row r="7807">
          <cell r="C7807" t="str">
            <v>Physdam</v>
          </cell>
          <cell r="E7807">
            <v>42059</v>
          </cell>
          <cell r="F7807">
            <v>42126</v>
          </cell>
          <cell r="G7807">
            <v>42299</v>
          </cell>
          <cell r="H7807">
            <v>8421.1125764374992</v>
          </cell>
          <cell r="I7807">
            <v>8421.11</v>
          </cell>
        </row>
        <row r="7808">
          <cell r="C7808" t="str">
            <v>Physdam</v>
          </cell>
          <cell r="E7808">
            <v>42052</v>
          </cell>
          <cell r="F7808">
            <v>42202</v>
          </cell>
          <cell r="G7808">
            <v>42270</v>
          </cell>
          <cell r="H7808">
            <v>8560.8851446973295</v>
          </cell>
          <cell r="I7808">
            <v>8560.89</v>
          </cell>
        </row>
        <row r="7809">
          <cell r="C7809" t="str">
            <v>Physdam</v>
          </cell>
          <cell r="E7809">
            <v>42038</v>
          </cell>
          <cell r="F7809">
            <v>42062</v>
          </cell>
          <cell r="G7809">
            <v>42102</v>
          </cell>
          <cell r="H7809">
            <v>9159.3646721237692</v>
          </cell>
          <cell r="I7809">
            <v>9159.36</v>
          </cell>
        </row>
        <row r="7810">
          <cell r="C7810" t="str">
            <v>Physdam</v>
          </cell>
          <cell r="E7810">
            <v>42046</v>
          </cell>
          <cell r="F7810">
            <v>42059</v>
          </cell>
          <cell r="G7810">
            <v>42065</v>
          </cell>
          <cell r="H7810">
            <v>10466.613078980899</v>
          </cell>
          <cell r="I7810">
            <v>0</v>
          </cell>
        </row>
        <row r="7811">
          <cell r="C7811" t="str">
            <v>Physdam</v>
          </cell>
          <cell r="E7811">
            <v>42050</v>
          </cell>
          <cell r="F7811">
            <v>42588</v>
          </cell>
          <cell r="G7811">
            <v>42762</v>
          </cell>
          <cell r="H7811">
            <v>9413.8097277841189</v>
          </cell>
          <cell r="I7811">
            <v>10532.54</v>
          </cell>
        </row>
        <row r="7812">
          <cell r="C7812" t="str">
            <v>Physdam</v>
          </cell>
          <cell r="E7812">
            <v>42045</v>
          </cell>
          <cell r="F7812">
            <v>42064</v>
          </cell>
          <cell r="G7812">
            <v>42070</v>
          </cell>
          <cell r="H7812">
            <v>12880.336621677399</v>
          </cell>
          <cell r="I7812">
            <v>12880.34</v>
          </cell>
        </row>
        <row r="7813">
          <cell r="C7813" t="str">
            <v>Physdam</v>
          </cell>
          <cell r="E7813">
            <v>42050</v>
          </cell>
          <cell r="F7813">
            <v>42418</v>
          </cell>
          <cell r="G7813">
            <v>42442</v>
          </cell>
          <cell r="H7813">
            <v>11791.500173801462</v>
          </cell>
          <cell r="I7813">
            <v>12825.23</v>
          </cell>
        </row>
        <row r="7814">
          <cell r="C7814" t="str">
            <v>Physdam</v>
          </cell>
          <cell r="E7814">
            <v>42044</v>
          </cell>
          <cell r="F7814">
            <v>42135</v>
          </cell>
          <cell r="G7814">
            <v>42292</v>
          </cell>
          <cell r="H7814">
            <v>12791.1361719138</v>
          </cell>
          <cell r="I7814">
            <v>12791.14</v>
          </cell>
        </row>
        <row r="7815">
          <cell r="C7815" t="str">
            <v>Physdam</v>
          </cell>
          <cell r="E7815">
            <v>42050</v>
          </cell>
          <cell r="F7815">
            <v>42097</v>
          </cell>
          <cell r="G7815">
            <v>42130</v>
          </cell>
          <cell r="H7815">
            <v>7918.6360400612402</v>
          </cell>
          <cell r="I7815">
            <v>0</v>
          </cell>
        </row>
        <row r="7816">
          <cell r="C7816" t="str">
            <v>Physdam</v>
          </cell>
          <cell r="E7816">
            <v>42055</v>
          </cell>
          <cell r="F7816">
            <v>42156</v>
          </cell>
          <cell r="G7816">
            <v>42204</v>
          </cell>
          <cell r="H7816">
            <v>10495.4908629288</v>
          </cell>
          <cell r="I7816">
            <v>10495.49</v>
          </cell>
        </row>
        <row r="7817">
          <cell r="C7817" t="str">
            <v>Physdam</v>
          </cell>
          <cell r="E7817">
            <v>42058</v>
          </cell>
          <cell r="F7817">
            <v>42196</v>
          </cell>
          <cell r="G7817">
            <v>42199</v>
          </cell>
          <cell r="H7817">
            <v>5737.6408105341397</v>
          </cell>
          <cell r="I7817">
            <v>5737.64</v>
          </cell>
        </row>
        <row r="7818">
          <cell r="C7818" t="str">
            <v>Physdam</v>
          </cell>
          <cell r="E7818">
            <v>42037</v>
          </cell>
          <cell r="F7818">
            <v>42319</v>
          </cell>
          <cell r="G7818">
            <v>42346</v>
          </cell>
          <cell r="H7818">
            <v>8919.8694081183803</v>
          </cell>
          <cell r="I7818">
            <v>8919.8700000000008</v>
          </cell>
        </row>
        <row r="7819">
          <cell r="C7819" t="str">
            <v>Physdam</v>
          </cell>
          <cell r="E7819">
            <v>42042</v>
          </cell>
          <cell r="F7819">
            <v>42099</v>
          </cell>
          <cell r="G7819">
            <v>42141</v>
          </cell>
          <cell r="H7819">
            <v>7861.0137629672499</v>
          </cell>
          <cell r="I7819">
            <v>0</v>
          </cell>
        </row>
        <row r="7820">
          <cell r="C7820" t="str">
            <v>Physdam</v>
          </cell>
          <cell r="E7820">
            <v>42048</v>
          </cell>
          <cell r="F7820">
            <v>42090</v>
          </cell>
          <cell r="G7820">
            <v>42155</v>
          </cell>
          <cell r="H7820">
            <v>9298.2368007681307</v>
          </cell>
          <cell r="I7820">
            <v>9298.24</v>
          </cell>
        </row>
        <row r="7821">
          <cell r="C7821" t="str">
            <v>Physdam</v>
          </cell>
          <cell r="E7821">
            <v>42050</v>
          </cell>
          <cell r="F7821">
            <v>42082</v>
          </cell>
          <cell r="G7821">
            <v>42651</v>
          </cell>
          <cell r="H7821">
            <v>6632.4346299223298</v>
          </cell>
          <cell r="I7821">
            <v>6576.65</v>
          </cell>
        </row>
        <row r="7822">
          <cell r="C7822" t="str">
            <v>Physdam</v>
          </cell>
          <cell r="E7822">
            <v>42063</v>
          </cell>
          <cell r="F7822">
            <v>42087</v>
          </cell>
          <cell r="G7822">
            <v>42114</v>
          </cell>
          <cell r="H7822">
            <v>8165.3159402535202</v>
          </cell>
          <cell r="I7822">
            <v>8165.32</v>
          </cell>
        </row>
        <row r="7823">
          <cell r="C7823" t="str">
            <v>Physdam</v>
          </cell>
          <cell r="E7823">
            <v>42045</v>
          </cell>
          <cell r="F7823">
            <v>42190</v>
          </cell>
          <cell r="G7823">
            <v>42317</v>
          </cell>
          <cell r="H7823">
            <v>8495.0975488894092</v>
          </cell>
          <cell r="I7823">
            <v>8495.1</v>
          </cell>
        </row>
        <row r="7824">
          <cell r="C7824" t="str">
            <v>Physdam</v>
          </cell>
          <cell r="E7824">
            <v>42040</v>
          </cell>
          <cell r="F7824">
            <v>42058</v>
          </cell>
          <cell r="G7824">
            <v>42109</v>
          </cell>
          <cell r="H7824">
            <v>9176.8086427339604</v>
          </cell>
          <cell r="I7824">
            <v>9176.81</v>
          </cell>
        </row>
        <row r="7825">
          <cell r="C7825" t="str">
            <v>Physdam</v>
          </cell>
          <cell r="E7825">
            <v>42054</v>
          </cell>
          <cell r="F7825">
            <v>42112</v>
          </cell>
          <cell r="G7825">
            <v>42183</v>
          </cell>
          <cell r="H7825">
            <v>11104.458163597799</v>
          </cell>
          <cell r="I7825">
            <v>11104.46</v>
          </cell>
        </row>
        <row r="7826">
          <cell r="C7826" t="str">
            <v>Physdam</v>
          </cell>
          <cell r="E7826">
            <v>42060</v>
          </cell>
          <cell r="F7826">
            <v>42129</v>
          </cell>
          <cell r="G7826">
            <v>42226</v>
          </cell>
          <cell r="H7826">
            <v>11799.863900229901</v>
          </cell>
          <cell r="I7826">
            <v>11799.86</v>
          </cell>
        </row>
        <row r="7827">
          <cell r="C7827" t="str">
            <v>Physdam</v>
          </cell>
          <cell r="E7827">
            <v>42048</v>
          </cell>
          <cell r="F7827">
            <v>42187</v>
          </cell>
          <cell r="G7827">
            <v>42206</v>
          </cell>
          <cell r="H7827">
            <v>6948.4265697124702</v>
          </cell>
          <cell r="I7827">
            <v>6948.43</v>
          </cell>
        </row>
        <row r="7828">
          <cell r="C7828" t="str">
            <v>Physdam</v>
          </cell>
          <cell r="E7828">
            <v>42037</v>
          </cell>
          <cell r="F7828">
            <v>42047</v>
          </cell>
          <cell r="G7828">
            <v>42152</v>
          </cell>
          <cell r="H7828">
            <v>5993.7422158056897</v>
          </cell>
          <cell r="I7828">
            <v>5993.74</v>
          </cell>
        </row>
        <row r="7829">
          <cell r="C7829" t="str">
            <v>Physdam</v>
          </cell>
          <cell r="E7829">
            <v>42052</v>
          </cell>
          <cell r="F7829">
            <v>42516</v>
          </cell>
          <cell r="G7829">
            <v>42583</v>
          </cell>
          <cell r="H7829">
            <v>8030.6522644507895</v>
          </cell>
          <cell r="I7829">
            <v>9290.48</v>
          </cell>
        </row>
        <row r="7830">
          <cell r="C7830" t="str">
            <v>Physdam</v>
          </cell>
          <cell r="E7830">
            <v>42055</v>
          </cell>
          <cell r="F7830">
            <v>42069</v>
          </cell>
          <cell r="G7830">
            <v>42087</v>
          </cell>
          <cell r="H7830">
            <v>6121.0092661195704</v>
          </cell>
          <cell r="I7830">
            <v>6121.01</v>
          </cell>
        </row>
        <row r="7831">
          <cell r="C7831" t="str">
            <v>Physdam</v>
          </cell>
          <cell r="E7831">
            <v>42053</v>
          </cell>
          <cell r="F7831">
            <v>42130</v>
          </cell>
          <cell r="G7831">
            <v>42273</v>
          </cell>
          <cell r="H7831">
            <v>10243.894006447899</v>
          </cell>
          <cell r="I7831">
            <v>10243.89</v>
          </cell>
        </row>
        <row r="7832">
          <cell r="C7832" t="str">
            <v>Physdam</v>
          </cell>
          <cell r="E7832">
            <v>42044</v>
          </cell>
          <cell r="F7832">
            <v>42117</v>
          </cell>
          <cell r="G7832">
            <v>42147</v>
          </cell>
          <cell r="H7832">
            <v>7517.6971015220597</v>
          </cell>
          <cell r="I7832">
            <v>7517.7</v>
          </cell>
        </row>
        <row r="7833">
          <cell r="C7833" t="str">
            <v>Physdam</v>
          </cell>
          <cell r="E7833">
            <v>42047</v>
          </cell>
          <cell r="F7833">
            <v>42294</v>
          </cell>
          <cell r="G7833">
            <v>42430</v>
          </cell>
          <cell r="H7833">
            <v>10244.692664098022</v>
          </cell>
          <cell r="I7833">
            <v>0</v>
          </cell>
        </row>
        <row r="7834">
          <cell r="C7834" t="str">
            <v>Physdam</v>
          </cell>
          <cell r="E7834">
            <v>42058</v>
          </cell>
          <cell r="F7834">
            <v>42124</v>
          </cell>
          <cell r="G7834">
            <v>42141</v>
          </cell>
          <cell r="H7834">
            <v>8543.4930889370808</v>
          </cell>
          <cell r="I7834">
            <v>8543.49</v>
          </cell>
        </row>
        <row r="7835">
          <cell r="C7835" t="str">
            <v>Physdam</v>
          </cell>
          <cell r="E7835">
            <v>42044</v>
          </cell>
          <cell r="F7835">
            <v>42066</v>
          </cell>
          <cell r="G7835">
            <v>42130</v>
          </cell>
          <cell r="H7835">
            <v>9645.4281789526904</v>
          </cell>
          <cell r="I7835">
            <v>9645.43</v>
          </cell>
        </row>
        <row r="7836">
          <cell r="C7836" t="str">
            <v>Physdam</v>
          </cell>
          <cell r="E7836">
            <v>42058</v>
          </cell>
          <cell r="F7836">
            <v>42071</v>
          </cell>
          <cell r="G7836">
            <v>42187</v>
          </cell>
          <cell r="H7836">
            <v>11912.6808460265</v>
          </cell>
          <cell r="I7836">
            <v>11912.68</v>
          </cell>
        </row>
        <row r="7837">
          <cell r="C7837" t="str">
            <v>Physdam</v>
          </cell>
          <cell r="E7837">
            <v>42037</v>
          </cell>
          <cell r="F7837">
            <v>42221</v>
          </cell>
          <cell r="G7837">
            <v>42244</v>
          </cell>
          <cell r="H7837">
            <v>10307.5016978247</v>
          </cell>
          <cell r="I7837">
            <v>10307.5</v>
          </cell>
        </row>
        <row r="7838">
          <cell r="C7838" t="str">
            <v>Physdam</v>
          </cell>
          <cell r="E7838">
            <v>42050</v>
          </cell>
          <cell r="F7838">
            <v>42099</v>
          </cell>
          <cell r="G7838">
            <v>42126</v>
          </cell>
          <cell r="H7838">
            <v>6477.6012344074998</v>
          </cell>
          <cell r="I7838">
            <v>6477.6</v>
          </cell>
        </row>
        <row r="7839">
          <cell r="C7839" t="str">
            <v>Physdam</v>
          </cell>
          <cell r="E7839">
            <v>42044</v>
          </cell>
          <cell r="F7839">
            <v>42278</v>
          </cell>
          <cell r="G7839">
            <v>42288</v>
          </cell>
          <cell r="H7839">
            <v>6968.5198566905801</v>
          </cell>
          <cell r="I7839">
            <v>6968.52</v>
          </cell>
        </row>
        <row r="7840">
          <cell r="C7840" t="str">
            <v>Physdam</v>
          </cell>
          <cell r="E7840">
            <v>42050</v>
          </cell>
          <cell r="F7840">
            <v>42113</v>
          </cell>
          <cell r="G7840">
            <v>42130</v>
          </cell>
          <cell r="H7840">
            <v>9562.6245856869991</v>
          </cell>
          <cell r="I7840">
            <v>9562.6200000000008</v>
          </cell>
        </row>
        <row r="7841">
          <cell r="C7841" t="str">
            <v>Physdam</v>
          </cell>
          <cell r="E7841">
            <v>42082</v>
          </cell>
          <cell r="F7841">
            <v>42086</v>
          </cell>
          <cell r="G7841">
            <v>42223</v>
          </cell>
          <cell r="H7841">
            <v>12523.859943511499</v>
          </cell>
          <cell r="I7841">
            <v>12523.86</v>
          </cell>
        </row>
        <row r="7842">
          <cell r="C7842" t="str">
            <v>Physdam</v>
          </cell>
          <cell r="E7842">
            <v>42092</v>
          </cell>
          <cell r="F7842">
            <v>42281</v>
          </cell>
          <cell r="G7842">
            <v>42347</v>
          </cell>
          <cell r="H7842">
            <v>5960.9696730388696</v>
          </cell>
          <cell r="I7842">
            <v>5960.97</v>
          </cell>
        </row>
        <row r="7843">
          <cell r="C7843" t="str">
            <v>Physdam</v>
          </cell>
          <cell r="E7843">
            <v>42079</v>
          </cell>
          <cell r="F7843">
            <v>42138</v>
          </cell>
          <cell r="G7843">
            <v>42171</v>
          </cell>
          <cell r="H7843">
            <v>7803.4900222599499</v>
          </cell>
          <cell r="I7843">
            <v>7803.49</v>
          </cell>
        </row>
        <row r="7844">
          <cell r="C7844" t="str">
            <v>Physdam</v>
          </cell>
          <cell r="E7844">
            <v>42088</v>
          </cell>
          <cell r="F7844">
            <v>42166</v>
          </cell>
          <cell r="G7844">
            <v>42197</v>
          </cell>
          <cell r="H7844">
            <v>8700.8432600203996</v>
          </cell>
          <cell r="I7844">
            <v>0</v>
          </cell>
        </row>
        <row r="7845">
          <cell r="C7845" t="str">
            <v>Physdam</v>
          </cell>
          <cell r="E7845">
            <v>42074</v>
          </cell>
          <cell r="F7845">
            <v>42087</v>
          </cell>
          <cell r="G7845">
            <v>42095</v>
          </cell>
          <cell r="H7845">
            <v>9961.4558416646996</v>
          </cell>
          <cell r="I7845">
            <v>9961.4599999999991</v>
          </cell>
        </row>
        <row r="7846">
          <cell r="C7846" t="str">
            <v>Physdam</v>
          </cell>
          <cell r="E7846">
            <v>42093</v>
          </cell>
          <cell r="F7846">
            <v>42157</v>
          </cell>
          <cell r="G7846">
            <v>42225</v>
          </cell>
          <cell r="H7846">
            <v>11339.5723989543</v>
          </cell>
          <cell r="I7846">
            <v>11339.57</v>
          </cell>
        </row>
        <row r="7847">
          <cell r="C7847" t="str">
            <v>Physdam</v>
          </cell>
          <cell r="E7847">
            <v>42089</v>
          </cell>
          <cell r="F7847">
            <v>42095</v>
          </cell>
          <cell r="G7847">
            <v>42109</v>
          </cell>
          <cell r="H7847">
            <v>9754.4377413499606</v>
          </cell>
          <cell r="I7847">
            <v>9754.44</v>
          </cell>
        </row>
        <row r="7848">
          <cell r="C7848" t="str">
            <v>Physdam</v>
          </cell>
          <cell r="E7848">
            <v>42083</v>
          </cell>
          <cell r="F7848">
            <v>42250</v>
          </cell>
          <cell r="G7848">
            <v>42254</v>
          </cell>
          <cell r="H7848">
            <v>7713.1866151845197</v>
          </cell>
          <cell r="I7848">
            <v>0</v>
          </cell>
        </row>
        <row r="7849">
          <cell r="C7849" t="str">
            <v>Physdam</v>
          </cell>
          <cell r="E7849">
            <v>42093</v>
          </cell>
          <cell r="F7849">
            <v>42098</v>
          </cell>
          <cell r="G7849">
            <v>42108</v>
          </cell>
          <cell r="H7849">
            <v>11247.882639990399</v>
          </cell>
          <cell r="I7849">
            <v>11247.88</v>
          </cell>
        </row>
        <row r="7850">
          <cell r="C7850" t="str">
            <v>Physdam</v>
          </cell>
          <cell r="E7850">
            <v>42086</v>
          </cell>
          <cell r="F7850">
            <v>42143</v>
          </cell>
          <cell r="G7850">
            <v>42199</v>
          </cell>
          <cell r="H7850">
            <v>11480.178830069601</v>
          </cell>
          <cell r="I7850">
            <v>11480.18</v>
          </cell>
        </row>
        <row r="7851">
          <cell r="C7851" t="str">
            <v>Physdam</v>
          </cell>
          <cell r="E7851">
            <v>42086</v>
          </cell>
          <cell r="F7851">
            <v>42141</v>
          </cell>
          <cell r="G7851">
            <v>42288</v>
          </cell>
          <cell r="H7851">
            <v>11605.8301090728</v>
          </cell>
          <cell r="I7851">
            <v>11605.83</v>
          </cell>
        </row>
        <row r="7852">
          <cell r="C7852" t="str">
            <v>Physdam</v>
          </cell>
          <cell r="E7852">
            <v>42093</v>
          </cell>
          <cell r="F7852">
            <v>42241</v>
          </cell>
          <cell r="G7852">
            <v>42293</v>
          </cell>
          <cell r="H7852">
            <v>11219.2037675417</v>
          </cell>
          <cell r="I7852">
            <v>11219.2</v>
          </cell>
        </row>
        <row r="7853">
          <cell r="C7853" t="str">
            <v>Physdam</v>
          </cell>
          <cell r="E7853">
            <v>42084</v>
          </cell>
          <cell r="F7853">
            <v>42258</v>
          </cell>
          <cell r="G7853">
            <v>42386</v>
          </cell>
          <cell r="H7853">
            <v>12552.927861684486</v>
          </cell>
          <cell r="I7853">
            <v>12843.51</v>
          </cell>
        </row>
        <row r="7854">
          <cell r="C7854" t="str">
            <v>Physdam</v>
          </cell>
          <cell r="E7854">
            <v>42083</v>
          </cell>
          <cell r="F7854">
            <v>42135</v>
          </cell>
          <cell r="G7854">
            <v>42291</v>
          </cell>
          <cell r="H7854">
            <v>7886.59436751658</v>
          </cell>
          <cell r="I7854">
            <v>7886.59</v>
          </cell>
        </row>
        <row r="7855">
          <cell r="C7855" t="str">
            <v>Physdam</v>
          </cell>
          <cell r="E7855">
            <v>42092</v>
          </cell>
          <cell r="F7855">
            <v>42158</v>
          </cell>
          <cell r="G7855">
            <v>42272</v>
          </cell>
          <cell r="H7855">
            <v>13879.6858523172</v>
          </cell>
          <cell r="I7855">
            <v>13879.69</v>
          </cell>
        </row>
        <row r="7856">
          <cell r="C7856" t="str">
            <v>Physdam</v>
          </cell>
          <cell r="E7856">
            <v>42069</v>
          </cell>
          <cell r="F7856">
            <v>42154</v>
          </cell>
          <cell r="G7856">
            <v>42157</v>
          </cell>
          <cell r="H7856">
            <v>12970.452536827601</v>
          </cell>
          <cell r="I7856">
            <v>12970.45</v>
          </cell>
        </row>
        <row r="7857">
          <cell r="C7857" t="str">
            <v>Physdam</v>
          </cell>
          <cell r="E7857">
            <v>42090</v>
          </cell>
          <cell r="F7857">
            <v>42121</v>
          </cell>
          <cell r="G7857">
            <v>42175</v>
          </cell>
          <cell r="H7857">
            <v>11519.1737710292</v>
          </cell>
          <cell r="I7857">
            <v>11519.17</v>
          </cell>
        </row>
        <row r="7858">
          <cell r="C7858" t="str">
            <v>Physdam</v>
          </cell>
          <cell r="E7858">
            <v>42071</v>
          </cell>
          <cell r="F7858">
            <v>42506</v>
          </cell>
          <cell r="G7858">
            <v>42547</v>
          </cell>
          <cell r="H7858">
            <v>12125.969260422018</v>
          </cell>
          <cell r="I7858">
            <v>14926.86</v>
          </cell>
        </row>
        <row r="7859">
          <cell r="C7859" t="str">
            <v>Physdam</v>
          </cell>
          <cell r="E7859">
            <v>42091</v>
          </cell>
          <cell r="F7859">
            <v>42149</v>
          </cell>
          <cell r="G7859">
            <v>42207</v>
          </cell>
          <cell r="H7859">
            <v>11990.0444665949</v>
          </cell>
          <cell r="I7859">
            <v>11990.04</v>
          </cell>
        </row>
        <row r="7860">
          <cell r="C7860" t="str">
            <v>Physdam</v>
          </cell>
          <cell r="E7860">
            <v>42088</v>
          </cell>
          <cell r="F7860">
            <v>42708</v>
          </cell>
          <cell r="G7860">
            <v>42839</v>
          </cell>
          <cell r="H7860">
            <v>6502.7598196933723</v>
          </cell>
          <cell r="I7860">
            <v>6716.59</v>
          </cell>
        </row>
        <row r="7861">
          <cell r="C7861" t="str">
            <v>Physdam</v>
          </cell>
          <cell r="E7861">
            <v>42065</v>
          </cell>
          <cell r="F7861">
            <v>42118</v>
          </cell>
          <cell r="G7861">
            <v>42274</v>
          </cell>
          <cell r="H7861">
            <v>10970.209339415</v>
          </cell>
          <cell r="I7861">
            <v>10970.21</v>
          </cell>
        </row>
        <row r="7862">
          <cell r="C7862" t="str">
            <v>Physdam</v>
          </cell>
          <cell r="E7862">
            <v>42068</v>
          </cell>
          <cell r="F7862">
            <v>42200</v>
          </cell>
          <cell r="G7862">
            <v>42201</v>
          </cell>
          <cell r="H7862">
            <v>9172.1781530120206</v>
          </cell>
          <cell r="I7862">
            <v>9172.18</v>
          </cell>
        </row>
        <row r="7863">
          <cell r="C7863" t="str">
            <v>Physdam</v>
          </cell>
          <cell r="E7863">
            <v>42074</v>
          </cell>
          <cell r="F7863">
            <v>42242</v>
          </cell>
          <cell r="G7863">
            <v>42498</v>
          </cell>
          <cell r="H7863">
            <v>10387.577074889165</v>
          </cell>
          <cell r="I7863">
            <v>10308.57</v>
          </cell>
        </row>
        <row r="7864">
          <cell r="C7864" t="str">
            <v>Physdam</v>
          </cell>
          <cell r="E7864">
            <v>42080</v>
          </cell>
          <cell r="F7864">
            <v>42750</v>
          </cell>
          <cell r="G7864">
            <v>42785</v>
          </cell>
          <cell r="H7864">
            <v>13762.835148774373</v>
          </cell>
          <cell r="I7864">
            <v>15290.71</v>
          </cell>
        </row>
        <row r="7865">
          <cell r="C7865" t="str">
            <v>Physdam</v>
          </cell>
          <cell r="E7865">
            <v>42086</v>
          </cell>
          <cell r="F7865">
            <v>42689</v>
          </cell>
          <cell r="G7865">
            <v>42824</v>
          </cell>
          <cell r="H7865">
            <v>9527.761715827728</v>
          </cell>
          <cell r="I7865">
            <v>9712.1</v>
          </cell>
        </row>
        <row r="7866">
          <cell r="C7866" t="str">
            <v>Physdam</v>
          </cell>
          <cell r="E7866">
            <v>42093</v>
          </cell>
          <cell r="F7866">
            <v>42127</v>
          </cell>
          <cell r="G7866">
            <v>42154</v>
          </cell>
          <cell r="H7866">
            <v>10140.989180135201</v>
          </cell>
          <cell r="I7866">
            <v>10140.99</v>
          </cell>
        </row>
        <row r="7867">
          <cell r="C7867" t="str">
            <v>Physdam</v>
          </cell>
          <cell r="E7867">
            <v>42086</v>
          </cell>
          <cell r="F7867">
            <v>42153</v>
          </cell>
          <cell r="G7867">
            <v>42227</v>
          </cell>
          <cell r="H7867">
            <v>9252.6737673317002</v>
          </cell>
          <cell r="I7867">
            <v>9252.67</v>
          </cell>
        </row>
        <row r="7868">
          <cell r="C7868" t="str">
            <v>Physdam</v>
          </cell>
          <cell r="E7868">
            <v>42092</v>
          </cell>
          <cell r="F7868">
            <v>42108</v>
          </cell>
          <cell r="G7868">
            <v>42180</v>
          </cell>
          <cell r="H7868">
            <v>10557.9109396028</v>
          </cell>
          <cell r="I7868">
            <v>10557.91</v>
          </cell>
        </row>
        <row r="7869">
          <cell r="C7869" t="str">
            <v>Physdam</v>
          </cell>
          <cell r="E7869">
            <v>42090</v>
          </cell>
          <cell r="F7869">
            <v>42234</v>
          </cell>
          <cell r="G7869">
            <v>42269</v>
          </cell>
          <cell r="H7869">
            <v>12601.2564520383</v>
          </cell>
          <cell r="I7869">
            <v>12601.26</v>
          </cell>
        </row>
        <row r="7870">
          <cell r="C7870" t="str">
            <v>Physdam</v>
          </cell>
          <cell r="E7870">
            <v>42065</v>
          </cell>
          <cell r="F7870">
            <v>42224</v>
          </cell>
          <cell r="G7870">
            <v>42292</v>
          </cell>
          <cell r="H7870">
            <v>11732.888347648401</v>
          </cell>
          <cell r="I7870">
            <v>11732.89</v>
          </cell>
        </row>
        <row r="7871">
          <cell r="C7871" t="str">
            <v>Physdam</v>
          </cell>
          <cell r="E7871">
            <v>42074</v>
          </cell>
          <cell r="F7871">
            <v>42081</v>
          </cell>
          <cell r="G7871">
            <v>42128</v>
          </cell>
          <cell r="H7871">
            <v>9465.3075493658707</v>
          </cell>
          <cell r="I7871">
            <v>9465.31</v>
          </cell>
        </row>
        <row r="7872">
          <cell r="C7872" t="str">
            <v>Physdam</v>
          </cell>
          <cell r="E7872">
            <v>42079</v>
          </cell>
          <cell r="F7872">
            <v>42161</v>
          </cell>
          <cell r="G7872">
            <v>42184</v>
          </cell>
          <cell r="H7872">
            <v>11989.6587052792</v>
          </cell>
          <cell r="I7872">
            <v>11989.66</v>
          </cell>
        </row>
        <row r="7873">
          <cell r="C7873" t="str">
            <v>Physdam</v>
          </cell>
          <cell r="E7873">
            <v>42078</v>
          </cell>
          <cell r="F7873">
            <v>42248</v>
          </cell>
          <cell r="G7873">
            <v>42266</v>
          </cell>
          <cell r="H7873">
            <v>8560.1393573156693</v>
          </cell>
          <cell r="I7873">
            <v>0</v>
          </cell>
        </row>
        <row r="7874">
          <cell r="C7874" t="str">
            <v>Physdam</v>
          </cell>
          <cell r="E7874">
            <v>42091</v>
          </cell>
          <cell r="F7874">
            <v>42126</v>
          </cell>
          <cell r="G7874">
            <v>42152</v>
          </cell>
          <cell r="H7874">
            <v>8390.5514764677191</v>
          </cell>
          <cell r="I7874">
            <v>0</v>
          </cell>
        </row>
        <row r="7875">
          <cell r="C7875" t="str">
            <v>Physdam</v>
          </cell>
          <cell r="E7875">
            <v>42084</v>
          </cell>
          <cell r="F7875">
            <v>42157</v>
          </cell>
          <cell r="G7875">
            <v>42331</v>
          </cell>
          <cell r="H7875">
            <v>10821.645481908001</v>
          </cell>
          <cell r="I7875">
            <v>10821.65</v>
          </cell>
        </row>
        <row r="7876">
          <cell r="C7876" t="str">
            <v>Physdam</v>
          </cell>
          <cell r="E7876">
            <v>42065</v>
          </cell>
          <cell r="F7876">
            <v>42109</v>
          </cell>
          <cell r="G7876">
            <v>42303</v>
          </cell>
          <cell r="H7876">
            <v>8066.0374047609503</v>
          </cell>
          <cell r="I7876">
            <v>8066.04</v>
          </cell>
        </row>
        <row r="7877">
          <cell r="C7877" t="str">
            <v>Physdam</v>
          </cell>
          <cell r="E7877">
            <v>42088</v>
          </cell>
          <cell r="F7877">
            <v>42111</v>
          </cell>
          <cell r="G7877">
            <v>42223</v>
          </cell>
          <cell r="H7877">
            <v>13047.157142992501</v>
          </cell>
          <cell r="I7877">
            <v>13047.16</v>
          </cell>
        </row>
        <row r="7878">
          <cell r="C7878" t="str">
            <v>Physdam</v>
          </cell>
          <cell r="E7878">
            <v>42069</v>
          </cell>
          <cell r="F7878">
            <v>42482</v>
          </cell>
          <cell r="G7878">
            <v>42531</v>
          </cell>
          <cell r="H7878">
            <v>10897.008138069934</v>
          </cell>
          <cell r="I7878">
            <v>11424.28</v>
          </cell>
        </row>
        <row r="7879">
          <cell r="C7879" t="str">
            <v>Physdam</v>
          </cell>
          <cell r="E7879">
            <v>42089</v>
          </cell>
          <cell r="F7879">
            <v>42118</v>
          </cell>
          <cell r="G7879">
            <v>42120</v>
          </cell>
          <cell r="H7879">
            <v>2308.6640836135398</v>
          </cell>
          <cell r="I7879">
            <v>2308.66</v>
          </cell>
        </row>
        <row r="7880">
          <cell r="C7880" t="str">
            <v>Physdam</v>
          </cell>
          <cell r="E7880">
            <v>42067</v>
          </cell>
          <cell r="F7880">
            <v>42085</v>
          </cell>
          <cell r="G7880">
            <v>42176</v>
          </cell>
          <cell r="H7880">
            <v>11055.6739458625</v>
          </cell>
          <cell r="I7880">
            <v>11055.67</v>
          </cell>
        </row>
        <row r="7881">
          <cell r="C7881" t="str">
            <v>Physdam</v>
          </cell>
          <cell r="E7881">
            <v>42082</v>
          </cell>
          <cell r="F7881">
            <v>42261</v>
          </cell>
          <cell r="G7881">
            <v>42274</v>
          </cell>
          <cell r="H7881">
            <v>16156.6977919776</v>
          </cell>
          <cell r="I7881">
            <v>16156.7</v>
          </cell>
        </row>
        <row r="7882">
          <cell r="C7882" t="str">
            <v>Physdam</v>
          </cell>
          <cell r="E7882">
            <v>42080</v>
          </cell>
          <cell r="F7882">
            <v>42193</v>
          </cell>
          <cell r="G7882">
            <v>42291</v>
          </cell>
          <cell r="H7882">
            <v>10586.736379010399</v>
          </cell>
          <cell r="I7882">
            <v>10586.74</v>
          </cell>
        </row>
        <row r="7883">
          <cell r="C7883" t="str">
            <v>Physdam</v>
          </cell>
          <cell r="E7883">
            <v>42067</v>
          </cell>
          <cell r="F7883">
            <v>42084</v>
          </cell>
          <cell r="G7883">
            <v>42127</v>
          </cell>
          <cell r="H7883">
            <v>9887.6416262261191</v>
          </cell>
          <cell r="I7883">
            <v>9887.64</v>
          </cell>
        </row>
        <row r="7884">
          <cell r="C7884" t="str">
            <v>Physdam</v>
          </cell>
          <cell r="E7884">
            <v>42084</v>
          </cell>
          <cell r="F7884">
            <v>42092</v>
          </cell>
          <cell r="G7884">
            <v>42140</v>
          </cell>
          <cell r="H7884">
            <v>8941.7381117088098</v>
          </cell>
          <cell r="I7884">
            <v>8941.74</v>
          </cell>
        </row>
        <row r="7885">
          <cell r="C7885" t="str">
            <v>Physdam</v>
          </cell>
          <cell r="E7885">
            <v>42081</v>
          </cell>
          <cell r="F7885">
            <v>42091</v>
          </cell>
          <cell r="G7885">
            <v>42136</v>
          </cell>
          <cell r="H7885">
            <v>9598.1642326112596</v>
          </cell>
          <cell r="I7885">
            <v>9598.16</v>
          </cell>
        </row>
        <row r="7886">
          <cell r="C7886" t="str">
            <v>Physdam</v>
          </cell>
          <cell r="E7886">
            <v>42085</v>
          </cell>
          <cell r="F7886">
            <v>42162</v>
          </cell>
          <cell r="G7886">
            <v>42215</v>
          </cell>
          <cell r="H7886">
            <v>7502.2526739425002</v>
          </cell>
          <cell r="I7886">
            <v>7502.25</v>
          </cell>
        </row>
        <row r="7887">
          <cell r="C7887" t="str">
            <v>Physdam</v>
          </cell>
          <cell r="E7887">
            <v>42090</v>
          </cell>
          <cell r="F7887">
            <v>42150</v>
          </cell>
          <cell r="G7887">
            <v>42251</v>
          </cell>
          <cell r="H7887">
            <v>9484.5273613355894</v>
          </cell>
          <cell r="I7887">
            <v>9484.5300000000007</v>
          </cell>
        </row>
        <row r="7888">
          <cell r="C7888" t="str">
            <v>Physdam</v>
          </cell>
          <cell r="E7888">
            <v>42101</v>
          </cell>
          <cell r="F7888">
            <v>42413</v>
          </cell>
          <cell r="G7888">
            <v>42441</v>
          </cell>
          <cell r="H7888">
            <v>11783.144188208875</v>
          </cell>
          <cell r="I7888">
            <v>12497.03</v>
          </cell>
        </row>
        <row r="7889">
          <cell r="C7889" t="str">
            <v>Physdam</v>
          </cell>
          <cell r="E7889">
            <v>42100</v>
          </cell>
          <cell r="F7889">
            <v>42105</v>
          </cell>
          <cell r="G7889">
            <v>42184</v>
          </cell>
          <cell r="H7889">
            <v>7054.4939971497597</v>
          </cell>
          <cell r="I7889">
            <v>7054.49</v>
          </cell>
        </row>
        <row r="7890">
          <cell r="C7890" t="str">
            <v>Physdam</v>
          </cell>
          <cell r="E7890">
            <v>42117</v>
          </cell>
          <cell r="F7890">
            <v>42499</v>
          </cell>
          <cell r="G7890">
            <v>42612</v>
          </cell>
          <cell r="H7890">
            <v>9270.2986964868851</v>
          </cell>
          <cell r="I7890">
            <v>10375.219999999999</v>
          </cell>
        </row>
        <row r="7891">
          <cell r="C7891" t="str">
            <v>Physdam</v>
          </cell>
          <cell r="E7891">
            <v>42119</v>
          </cell>
          <cell r="F7891">
            <v>42134</v>
          </cell>
          <cell r="G7891">
            <v>42397</v>
          </cell>
          <cell r="H7891">
            <v>12282.881399789614</v>
          </cell>
          <cell r="I7891">
            <v>12229.73</v>
          </cell>
        </row>
        <row r="7892">
          <cell r="C7892" t="str">
            <v>Physdam</v>
          </cell>
          <cell r="E7892">
            <v>42119</v>
          </cell>
          <cell r="F7892">
            <v>42138</v>
          </cell>
          <cell r="G7892">
            <v>42145</v>
          </cell>
          <cell r="H7892">
            <v>10644.777669581999</v>
          </cell>
          <cell r="I7892">
            <v>10644.78</v>
          </cell>
        </row>
        <row r="7893">
          <cell r="C7893" t="str">
            <v>Physdam</v>
          </cell>
          <cell r="E7893">
            <v>42107</v>
          </cell>
          <cell r="F7893">
            <v>42123</v>
          </cell>
          <cell r="G7893">
            <v>42226</v>
          </cell>
          <cell r="H7893">
            <v>8194.0559641197397</v>
          </cell>
          <cell r="I7893">
            <v>0</v>
          </cell>
        </row>
        <row r="7894">
          <cell r="C7894" t="str">
            <v>Physdam</v>
          </cell>
          <cell r="E7894">
            <v>42121</v>
          </cell>
          <cell r="F7894">
            <v>42336</v>
          </cell>
          <cell r="G7894">
            <v>42489</v>
          </cell>
          <cell r="H7894">
            <v>9446.5291366497768</v>
          </cell>
          <cell r="I7894">
            <v>10041.950000000001</v>
          </cell>
        </row>
        <row r="7895">
          <cell r="C7895" t="str">
            <v>Physdam</v>
          </cell>
          <cell r="E7895">
            <v>42102</v>
          </cell>
          <cell r="F7895">
            <v>42124</v>
          </cell>
          <cell r="G7895">
            <v>42182</v>
          </cell>
          <cell r="H7895">
            <v>10500.7288373718</v>
          </cell>
          <cell r="I7895">
            <v>10500.73</v>
          </cell>
        </row>
        <row r="7896">
          <cell r="C7896" t="str">
            <v>Physdam</v>
          </cell>
          <cell r="E7896">
            <v>42099</v>
          </cell>
          <cell r="F7896">
            <v>42217</v>
          </cell>
          <cell r="G7896">
            <v>42324</v>
          </cell>
          <cell r="H7896">
            <v>9635.3911876376296</v>
          </cell>
          <cell r="I7896">
            <v>9635.39</v>
          </cell>
        </row>
        <row r="7897">
          <cell r="C7897" t="str">
            <v>Physdam</v>
          </cell>
          <cell r="E7897">
            <v>42105</v>
          </cell>
          <cell r="F7897">
            <v>42241</v>
          </cell>
          <cell r="G7897">
            <v>42434</v>
          </cell>
          <cell r="H7897">
            <v>9123.2979326315908</v>
          </cell>
          <cell r="I7897">
            <v>9240.33</v>
          </cell>
        </row>
        <row r="7898">
          <cell r="C7898" t="str">
            <v>Physdam</v>
          </cell>
          <cell r="E7898">
            <v>42120</v>
          </cell>
          <cell r="F7898">
            <v>42380</v>
          </cell>
          <cell r="G7898">
            <v>42498</v>
          </cell>
          <cell r="H7898">
            <v>8398.9605258665251</v>
          </cell>
          <cell r="I7898">
            <v>8976.31</v>
          </cell>
        </row>
        <row r="7899">
          <cell r="C7899" t="str">
            <v>Physdam</v>
          </cell>
          <cell r="E7899">
            <v>42096</v>
          </cell>
          <cell r="F7899">
            <v>42230</v>
          </cell>
          <cell r="G7899">
            <v>42379</v>
          </cell>
          <cell r="H7899">
            <v>8020.2065734832677</v>
          </cell>
          <cell r="I7899">
            <v>9010.8700000000008</v>
          </cell>
        </row>
        <row r="7900">
          <cell r="C7900" t="str">
            <v>Physdam</v>
          </cell>
          <cell r="E7900">
            <v>42114</v>
          </cell>
          <cell r="F7900">
            <v>42126</v>
          </cell>
          <cell r="G7900">
            <v>42236</v>
          </cell>
          <cell r="H7900">
            <v>7440.9951145862897</v>
          </cell>
          <cell r="I7900">
            <v>0</v>
          </cell>
        </row>
        <row r="7901">
          <cell r="C7901" t="str">
            <v>Physdam</v>
          </cell>
          <cell r="E7901">
            <v>42118</v>
          </cell>
          <cell r="F7901">
            <v>42356</v>
          </cell>
          <cell r="G7901">
            <v>42528</v>
          </cell>
          <cell r="H7901">
            <v>9475.9776034648457</v>
          </cell>
          <cell r="I7901">
            <v>10369.15</v>
          </cell>
        </row>
        <row r="7902">
          <cell r="C7902" t="str">
            <v>Physdam</v>
          </cell>
          <cell r="E7902">
            <v>42116</v>
          </cell>
          <cell r="F7902">
            <v>42147</v>
          </cell>
          <cell r="G7902">
            <v>42173</v>
          </cell>
          <cell r="H7902">
            <v>8362.3404110720294</v>
          </cell>
          <cell r="I7902">
            <v>0</v>
          </cell>
        </row>
        <row r="7903">
          <cell r="C7903" t="str">
            <v>Physdam</v>
          </cell>
          <cell r="E7903">
            <v>42113</v>
          </cell>
          <cell r="F7903">
            <v>42123</v>
          </cell>
          <cell r="G7903">
            <v>42356</v>
          </cell>
          <cell r="H7903">
            <v>6731.0143621316302</v>
          </cell>
          <cell r="I7903">
            <v>6731.01</v>
          </cell>
        </row>
        <row r="7904">
          <cell r="C7904" t="str">
            <v>Physdam</v>
          </cell>
          <cell r="E7904">
            <v>42121</v>
          </cell>
          <cell r="F7904">
            <v>42171</v>
          </cell>
          <cell r="G7904">
            <v>42187</v>
          </cell>
          <cell r="H7904">
            <v>9248.8085152416497</v>
          </cell>
          <cell r="I7904">
            <v>9248.81</v>
          </cell>
        </row>
        <row r="7905">
          <cell r="C7905" t="str">
            <v>Physdam</v>
          </cell>
          <cell r="E7905">
            <v>42107</v>
          </cell>
          <cell r="F7905">
            <v>42128</v>
          </cell>
          <cell r="G7905">
            <v>42160</v>
          </cell>
          <cell r="H7905">
            <v>8578.0890311144904</v>
          </cell>
          <cell r="I7905">
            <v>8578.09</v>
          </cell>
        </row>
        <row r="7906">
          <cell r="C7906" t="str">
            <v>Physdam</v>
          </cell>
          <cell r="E7906">
            <v>42114</v>
          </cell>
          <cell r="F7906">
            <v>42423</v>
          </cell>
          <cell r="G7906">
            <v>42461</v>
          </cell>
          <cell r="H7906">
            <v>8297.0657050215614</v>
          </cell>
          <cell r="I7906">
            <v>10240.82</v>
          </cell>
        </row>
        <row r="7907">
          <cell r="C7907" t="str">
            <v>Physdam</v>
          </cell>
          <cell r="E7907">
            <v>42097</v>
          </cell>
          <cell r="F7907">
            <v>42174</v>
          </cell>
          <cell r="G7907">
            <v>42197</v>
          </cell>
          <cell r="H7907">
            <v>10939.315875062401</v>
          </cell>
          <cell r="I7907">
            <v>10939.32</v>
          </cell>
        </row>
        <row r="7908">
          <cell r="C7908" t="str">
            <v>Physdam</v>
          </cell>
          <cell r="E7908">
            <v>42113</v>
          </cell>
          <cell r="F7908">
            <v>42300</v>
          </cell>
          <cell r="G7908">
            <v>42456</v>
          </cell>
          <cell r="H7908">
            <v>11317.278766811491</v>
          </cell>
          <cell r="I7908">
            <v>14062.56</v>
          </cell>
        </row>
        <row r="7909">
          <cell r="C7909" t="str">
            <v>Physdam</v>
          </cell>
          <cell r="E7909">
            <v>42105</v>
          </cell>
          <cell r="F7909">
            <v>42277</v>
          </cell>
          <cell r="G7909">
            <v>42307</v>
          </cell>
          <cell r="H7909">
            <v>10527.607028111101</v>
          </cell>
          <cell r="I7909">
            <v>0</v>
          </cell>
        </row>
        <row r="7910">
          <cell r="C7910" t="str">
            <v>Physdam</v>
          </cell>
          <cell r="E7910">
            <v>42121</v>
          </cell>
          <cell r="F7910">
            <v>42352</v>
          </cell>
          <cell r="G7910">
            <v>42382</v>
          </cell>
          <cell r="H7910">
            <v>8111.5612945797102</v>
          </cell>
          <cell r="I7910">
            <v>8301.25</v>
          </cell>
        </row>
        <row r="7911">
          <cell r="C7911" t="str">
            <v>Physdam</v>
          </cell>
          <cell r="E7911">
            <v>42120</v>
          </cell>
          <cell r="F7911">
            <v>42155</v>
          </cell>
          <cell r="G7911">
            <v>42208</v>
          </cell>
          <cell r="H7911">
            <v>13584.755804808699</v>
          </cell>
          <cell r="I7911">
            <v>13584.76</v>
          </cell>
        </row>
        <row r="7912">
          <cell r="C7912" t="str">
            <v>Physdam</v>
          </cell>
          <cell r="E7912">
            <v>42116</v>
          </cell>
          <cell r="F7912">
            <v>42225</v>
          </cell>
          <cell r="G7912">
            <v>42256</v>
          </cell>
          <cell r="H7912">
            <v>10855.200556150099</v>
          </cell>
          <cell r="I7912">
            <v>10855.2</v>
          </cell>
        </row>
        <row r="7913">
          <cell r="C7913" t="str">
            <v>Physdam</v>
          </cell>
          <cell r="E7913">
            <v>42099</v>
          </cell>
          <cell r="F7913">
            <v>42122</v>
          </cell>
          <cell r="G7913">
            <v>42213</v>
          </cell>
          <cell r="H7913">
            <v>8625.1576891342702</v>
          </cell>
          <cell r="I7913">
            <v>8625.16</v>
          </cell>
        </row>
        <row r="7914">
          <cell r="C7914" t="str">
            <v>Physdam</v>
          </cell>
          <cell r="E7914">
            <v>42117</v>
          </cell>
          <cell r="F7914">
            <v>42164</v>
          </cell>
          <cell r="G7914">
            <v>42193</v>
          </cell>
          <cell r="H7914">
            <v>8633.0061344245205</v>
          </cell>
          <cell r="I7914">
            <v>8633.01</v>
          </cell>
        </row>
        <row r="7915">
          <cell r="C7915" t="str">
            <v>Physdam</v>
          </cell>
          <cell r="E7915">
            <v>42111</v>
          </cell>
          <cell r="F7915">
            <v>42143</v>
          </cell>
          <cell r="G7915">
            <v>42165</v>
          </cell>
          <cell r="H7915">
            <v>11309.172825833901</v>
          </cell>
          <cell r="I7915">
            <v>11309.17</v>
          </cell>
        </row>
        <row r="7916">
          <cell r="C7916" t="str">
            <v>Physdam</v>
          </cell>
          <cell r="E7916">
            <v>42112</v>
          </cell>
          <cell r="F7916">
            <v>42160</v>
          </cell>
          <cell r="G7916">
            <v>42240</v>
          </cell>
          <cell r="H7916">
            <v>6957.6314197299098</v>
          </cell>
          <cell r="I7916">
            <v>6957.63</v>
          </cell>
        </row>
        <row r="7917">
          <cell r="C7917" t="str">
            <v>Physdam</v>
          </cell>
          <cell r="E7917">
            <v>42103</v>
          </cell>
          <cell r="F7917">
            <v>42104</v>
          </cell>
          <cell r="G7917">
            <v>42130</v>
          </cell>
          <cell r="H7917">
            <v>8829.7043500440795</v>
          </cell>
          <cell r="I7917">
            <v>8829.7000000000007</v>
          </cell>
        </row>
        <row r="7918">
          <cell r="C7918" t="str">
            <v>Physdam</v>
          </cell>
          <cell r="E7918">
            <v>42110</v>
          </cell>
          <cell r="F7918">
            <v>42200</v>
          </cell>
          <cell r="G7918">
            <v>42383</v>
          </cell>
          <cell r="H7918">
            <v>6287.3386133691474</v>
          </cell>
          <cell r="I7918">
            <v>6357.52</v>
          </cell>
        </row>
        <row r="7919">
          <cell r="C7919" t="str">
            <v>Physdam</v>
          </cell>
          <cell r="E7919">
            <v>42121</v>
          </cell>
          <cell r="F7919">
            <v>42149</v>
          </cell>
          <cell r="G7919">
            <v>42214</v>
          </cell>
          <cell r="H7919">
            <v>8500.7260505807608</v>
          </cell>
          <cell r="I7919">
            <v>8500.73</v>
          </cell>
        </row>
        <row r="7920">
          <cell r="C7920" t="str">
            <v>Physdam</v>
          </cell>
          <cell r="E7920">
            <v>42111</v>
          </cell>
          <cell r="F7920">
            <v>42143</v>
          </cell>
          <cell r="G7920">
            <v>42212</v>
          </cell>
          <cell r="H7920">
            <v>8334.1423185104195</v>
          </cell>
          <cell r="I7920">
            <v>8334.14</v>
          </cell>
        </row>
        <row r="7921">
          <cell r="C7921" t="str">
            <v>Physdam</v>
          </cell>
          <cell r="E7921">
            <v>42112</v>
          </cell>
          <cell r="F7921">
            <v>42161</v>
          </cell>
          <cell r="G7921">
            <v>42207</v>
          </cell>
          <cell r="H7921">
            <v>10065.143900270299</v>
          </cell>
          <cell r="I7921">
            <v>10065.14</v>
          </cell>
        </row>
        <row r="7922">
          <cell r="C7922" t="str">
            <v>Physdam</v>
          </cell>
          <cell r="E7922">
            <v>42104</v>
          </cell>
          <cell r="F7922">
            <v>42106</v>
          </cell>
          <cell r="G7922">
            <v>42182</v>
          </cell>
          <cell r="H7922">
            <v>9650.0260152011597</v>
          </cell>
          <cell r="I7922">
            <v>9650.0300000000007</v>
          </cell>
        </row>
        <row r="7923">
          <cell r="C7923" t="str">
            <v>Physdam</v>
          </cell>
          <cell r="E7923">
            <v>42103</v>
          </cell>
          <cell r="F7923">
            <v>42424</v>
          </cell>
          <cell r="G7923">
            <v>42431</v>
          </cell>
          <cell r="H7923">
            <v>11637.583012419645</v>
          </cell>
          <cell r="I7923">
            <v>11869.85</v>
          </cell>
        </row>
        <row r="7924">
          <cell r="C7924" t="str">
            <v>Physdam</v>
          </cell>
          <cell r="E7924">
            <v>42117</v>
          </cell>
          <cell r="F7924">
            <v>42255</v>
          </cell>
          <cell r="G7924">
            <v>42330</v>
          </cell>
          <cell r="H7924">
            <v>14457.9659394219</v>
          </cell>
          <cell r="I7924">
            <v>14457.97</v>
          </cell>
        </row>
        <row r="7925">
          <cell r="C7925" t="str">
            <v>Physdam</v>
          </cell>
          <cell r="E7925">
            <v>42121</v>
          </cell>
          <cell r="F7925">
            <v>42473</v>
          </cell>
          <cell r="G7925">
            <v>42512</v>
          </cell>
          <cell r="H7925">
            <v>11486.292799811645</v>
          </cell>
          <cell r="I7925">
            <v>11435.11</v>
          </cell>
        </row>
        <row r="7926">
          <cell r="C7926" t="str">
            <v>Physdam</v>
          </cell>
          <cell r="E7926">
            <v>42112</v>
          </cell>
          <cell r="F7926">
            <v>42115</v>
          </cell>
          <cell r="G7926">
            <v>42132</v>
          </cell>
          <cell r="H7926">
            <v>11026.9225911661</v>
          </cell>
          <cell r="I7926">
            <v>11026.92</v>
          </cell>
        </row>
        <row r="7927">
          <cell r="C7927" t="str">
            <v>Physdam</v>
          </cell>
          <cell r="E7927">
            <v>42115</v>
          </cell>
          <cell r="F7927">
            <v>42193</v>
          </cell>
          <cell r="G7927">
            <v>42214</v>
          </cell>
          <cell r="H7927">
            <v>11418.7401577869</v>
          </cell>
          <cell r="I7927">
            <v>11418.74</v>
          </cell>
        </row>
        <row r="7928">
          <cell r="C7928" t="str">
            <v>Physdam</v>
          </cell>
          <cell r="E7928">
            <v>42096</v>
          </cell>
          <cell r="F7928">
            <v>42253</v>
          </cell>
          <cell r="G7928">
            <v>42542</v>
          </cell>
          <cell r="H7928">
            <v>11404.000080877553</v>
          </cell>
          <cell r="I7928">
            <v>12408.58</v>
          </cell>
        </row>
        <row r="7929">
          <cell r="C7929" t="str">
            <v>Physdam</v>
          </cell>
          <cell r="E7929">
            <v>42118</v>
          </cell>
          <cell r="F7929">
            <v>42324</v>
          </cell>
          <cell r="G7929">
            <v>42478</v>
          </cell>
          <cell r="H7929">
            <v>7429.8993473056471</v>
          </cell>
          <cell r="I7929">
            <v>7720.22</v>
          </cell>
        </row>
        <row r="7930">
          <cell r="C7930" t="str">
            <v>Physdam</v>
          </cell>
          <cell r="E7930">
            <v>42111</v>
          </cell>
          <cell r="F7930">
            <v>42151</v>
          </cell>
          <cell r="G7930">
            <v>42241</v>
          </cell>
          <cell r="H7930">
            <v>10086.8951186636</v>
          </cell>
          <cell r="I7930">
            <v>10086.9</v>
          </cell>
        </row>
        <row r="7931">
          <cell r="C7931" t="str">
            <v>Physdam</v>
          </cell>
          <cell r="E7931">
            <v>42099</v>
          </cell>
          <cell r="F7931">
            <v>42200</v>
          </cell>
          <cell r="G7931">
            <v>42209</v>
          </cell>
          <cell r="H7931">
            <v>8742.6002118894794</v>
          </cell>
          <cell r="I7931">
            <v>0</v>
          </cell>
        </row>
        <row r="7932">
          <cell r="C7932" t="str">
            <v>Physdam</v>
          </cell>
          <cell r="E7932">
            <v>42110</v>
          </cell>
          <cell r="F7932">
            <v>42119</v>
          </cell>
          <cell r="G7932">
            <v>42134</v>
          </cell>
          <cell r="H7932">
            <v>7262.5791524669403</v>
          </cell>
          <cell r="I7932">
            <v>0</v>
          </cell>
        </row>
        <row r="7933">
          <cell r="C7933" t="str">
            <v>Physdam</v>
          </cell>
          <cell r="E7933">
            <v>42117</v>
          </cell>
          <cell r="F7933">
            <v>42143</v>
          </cell>
          <cell r="G7933">
            <v>42174</v>
          </cell>
          <cell r="H7933">
            <v>11179.729395029301</v>
          </cell>
          <cell r="I7933">
            <v>11179.73</v>
          </cell>
        </row>
        <row r="7934">
          <cell r="C7934" t="str">
            <v>Physdam</v>
          </cell>
          <cell r="E7934">
            <v>42099</v>
          </cell>
          <cell r="F7934">
            <v>42266</v>
          </cell>
          <cell r="G7934">
            <v>42561</v>
          </cell>
          <cell r="H7934">
            <v>10469.523810505354</v>
          </cell>
          <cell r="I7934">
            <v>11300.26</v>
          </cell>
        </row>
        <row r="7935">
          <cell r="C7935" t="str">
            <v>Physdam</v>
          </cell>
          <cell r="E7935">
            <v>42096</v>
          </cell>
          <cell r="F7935">
            <v>42551</v>
          </cell>
          <cell r="G7935">
            <v>42666</v>
          </cell>
          <cell r="H7935">
            <v>11180.088298801265</v>
          </cell>
          <cell r="I7935">
            <v>11306.77</v>
          </cell>
        </row>
        <row r="7936">
          <cell r="C7936" t="str">
            <v>Physdam</v>
          </cell>
          <cell r="E7936">
            <v>42112</v>
          </cell>
          <cell r="F7936">
            <v>42135</v>
          </cell>
          <cell r="G7936">
            <v>42169</v>
          </cell>
          <cell r="H7936">
            <v>8873.2751742372093</v>
          </cell>
          <cell r="I7936">
            <v>8873.2800000000007</v>
          </cell>
        </row>
        <row r="7937">
          <cell r="C7937" t="str">
            <v>Physdam</v>
          </cell>
          <cell r="E7937">
            <v>42110</v>
          </cell>
          <cell r="F7937">
            <v>42251</v>
          </cell>
          <cell r="G7937">
            <v>42283</v>
          </cell>
          <cell r="H7937">
            <v>8201.9327081184292</v>
          </cell>
          <cell r="I7937">
            <v>8201.93</v>
          </cell>
        </row>
        <row r="7938">
          <cell r="C7938" t="str">
            <v>Physdam</v>
          </cell>
          <cell r="E7938">
            <v>42106</v>
          </cell>
          <cell r="F7938">
            <v>42240</v>
          </cell>
          <cell r="G7938">
            <v>42281</v>
          </cell>
          <cell r="H7938">
            <v>13225.6168684696</v>
          </cell>
          <cell r="I7938">
            <v>13225.62</v>
          </cell>
        </row>
        <row r="7939">
          <cell r="C7939" t="str">
            <v>Physdam</v>
          </cell>
          <cell r="E7939">
            <v>42121</v>
          </cell>
          <cell r="F7939">
            <v>42151</v>
          </cell>
          <cell r="G7939">
            <v>42158</v>
          </cell>
          <cell r="H7939">
            <v>7011.9257541028401</v>
          </cell>
          <cell r="I7939">
            <v>7011.93</v>
          </cell>
        </row>
        <row r="7940">
          <cell r="C7940" t="str">
            <v>Physdam</v>
          </cell>
          <cell r="E7940">
            <v>42142</v>
          </cell>
          <cell r="F7940">
            <v>42239</v>
          </cell>
          <cell r="G7940">
            <v>42257</v>
          </cell>
          <cell r="H7940">
            <v>6092.9953578793802</v>
          </cell>
          <cell r="I7940">
            <v>6093</v>
          </cell>
        </row>
        <row r="7941">
          <cell r="C7941" t="str">
            <v>Physdam</v>
          </cell>
          <cell r="E7941">
            <v>42153</v>
          </cell>
          <cell r="F7941">
            <v>42267</v>
          </cell>
          <cell r="G7941">
            <v>42347</v>
          </cell>
          <cell r="H7941">
            <v>11858.8089105073</v>
          </cell>
          <cell r="I7941">
            <v>11858.81</v>
          </cell>
        </row>
        <row r="7942">
          <cell r="C7942" t="str">
            <v>Physdam</v>
          </cell>
          <cell r="E7942">
            <v>42150</v>
          </cell>
          <cell r="F7942">
            <v>42307</v>
          </cell>
          <cell r="G7942">
            <v>42380</v>
          </cell>
          <cell r="H7942">
            <v>11253.026856165914</v>
          </cell>
          <cell r="I7942">
            <v>0</v>
          </cell>
        </row>
        <row r="7943">
          <cell r="C7943" t="str">
            <v>Physdam</v>
          </cell>
          <cell r="E7943">
            <v>42140</v>
          </cell>
          <cell r="F7943">
            <v>42151</v>
          </cell>
          <cell r="G7943">
            <v>42240</v>
          </cell>
          <cell r="H7943">
            <v>8157.0802451972104</v>
          </cell>
          <cell r="I7943">
            <v>8157.08</v>
          </cell>
        </row>
        <row r="7944">
          <cell r="C7944" t="str">
            <v>Physdam</v>
          </cell>
          <cell r="E7944">
            <v>42142</v>
          </cell>
          <cell r="F7944">
            <v>42155</v>
          </cell>
          <cell r="G7944">
            <v>42243</v>
          </cell>
          <cell r="H7944">
            <v>7529.8146081363202</v>
          </cell>
          <cell r="I7944">
            <v>7529.81</v>
          </cell>
        </row>
        <row r="7945">
          <cell r="C7945" t="str">
            <v>Physdam</v>
          </cell>
          <cell r="E7945">
            <v>42146</v>
          </cell>
          <cell r="F7945">
            <v>42240</v>
          </cell>
          <cell r="G7945">
            <v>42267</v>
          </cell>
          <cell r="H7945">
            <v>7439.4325926513902</v>
          </cell>
          <cell r="I7945">
            <v>7439.43</v>
          </cell>
        </row>
        <row r="7946">
          <cell r="C7946" t="str">
            <v>Physdam</v>
          </cell>
          <cell r="E7946">
            <v>42147</v>
          </cell>
          <cell r="F7946">
            <v>42189</v>
          </cell>
          <cell r="G7946">
            <v>42199</v>
          </cell>
          <cell r="H7946">
            <v>10414.1550783276</v>
          </cell>
          <cell r="I7946">
            <v>10414.16</v>
          </cell>
        </row>
        <row r="7947">
          <cell r="C7947" t="str">
            <v>Physdam</v>
          </cell>
          <cell r="E7947">
            <v>42137</v>
          </cell>
          <cell r="F7947">
            <v>42138</v>
          </cell>
          <cell r="G7947">
            <v>42334</v>
          </cell>
          <cell r="H7947">
            <v>10404.722671859099</v>
          </cell>
          <cell r="I7947">
            <v>10404.719999999999</v>
          </cell>
        </row>
        <row r="7948">
          <cell r="C7948" t="str">
            <v>Physdam</v>
          </cell>
          <cell r="E7948">
            <v>42145</v>
          </cell>
          <cell r="F7948">
            <v>42437</v>
          </cell>
          <cell r="G7948">
            <v>42510</v>
          </cell>
          <cell r="H7948">
            <v>8919.3853404582605</v>
          </cell>
          <cell r="I7948">
            <v>9366.07</v>
          </cell>
        </row>
        <row r="7949">
          <cell r="C7949" t="str">
            <v>Physdam</v>
          </cell>
          <cell r="E7949">
            <v>42145</v>
          </cell>
          <cell r="F7949">
            <v>42266</v>
          </cell>
          <cell r="G7949">
            <v>42328</v>
          </cell>
          <cell r="H7949">
            <v>6555.53521491829</v>
          </cell>
          <cell r="I7949">
            <v>6555.54</v>
          </cell>
        </row>
        <row r="7950">
          <cell r="C7950" t="str">
            <v>Physdam</v>
          </cell>
          <cell r="E7950">
            <v>42145</v>
          </cell>
          <cell r="F7950">
            <v>42150</v>
          </cell>
          <cell r="G7950">
            <v>42169</v>
          </cell>
          <cell r="H7950">
            <v>9895.7169731647591</v>
          </cell>
          <cell r="I7950">
            <v>9895.7199999999993</v>
          </cell>
        </row>
        <row r="7951">
          <cell r="C7951" t="str">
            <v>Physdam</v>
          </cell>
          <cell r="E7951">
            <v>42141</v>
          </cell>
          <cell r="F7951">
            <v>42146</v>
          </cell>
          <cell r="G7951">
            <v>42308</v>
          </cell>
          <cell r="H7951">
            <v>9740.6162784912594</v>
          </cell>
          <cell r="I7951">
            <v>9740.6200000000008</v>
          </cell>
        </row>
        <row r="7952">
          <cell r="C7952" t="str">
            <v>Physdam</v>
          </cell>
          <cell r="E7952">
            <v>42126</v>
          </cell>
          <cell r="F7952">
            <v>42227</v>
          </cell>
          <cell r="G7952">
            <v>42288</v>
          </cell>
          <cell r="H7952">
            <v>10079.8300421966</v>
          </cell>
          <cell r="I7952">
            <v>10079.83</v>
          </cell>
        </row>
        <row r="7953">
          <cell r="C7953" t="str">
            <v>Physdam</v>
          </cell>
          <cell r="E7953">
            <v>42154</v>
          </cell>
          <cell r="F7953">
            <v>42686</v>
          </cell>
          <cell r="G7953">
            <v>42703</v>
          </cell>
          <cell r="H7953">
            <v>12534.732652372883</v>
          </cell>
          <cell r="I7953">
            <v>13124.08</v>
          </cell>
        </row>
        <row r="7954">
          <cell r="C7954" t="str">
            <v>Physdam</v>
          </cell>
          <cell r="E7954">
            <v>42128</v>
          </cell>
          <cell r="F7954">
            <v>42215</v>
          </cell>
          <cell r="G7954">
            <v>42263</v>
          </cell>
          <cell r="H7954">
            <v>8764.9123318612801</v>
          </cell>
          <cell r="I7954">
            <v>0</v>
          </cell>
        </row>
        <row r="7955">
          <cell r="C7955" t="str">
            <v>Physdam</v>
          </cell>
          <cell r="E7955">
            <v>42134</v>
          </cell>
          <cell r="F7955">
            <v>42148</v>
          </cell>
          <cell r="G7955">
            <v>42180</v>
          </cell>
          <cell r="H7955">
            <v>6687.5401991087801</v>
          </cell>
          <cell r="I7955">
            <v>6687.54</v>
          </cell>
        </row>
        <row r="7956">
          <cell r="C7956" t="str">
            <v>Physdam</v>
          </cell>
          <cell r="E7956">
            <v>42151</v>
          </cell>
          <cell r="F7956">
            <v>42785</v>
          </cell>
          <cell r="G7956">
            <v>42994</v>
          </cell>
          <cell r="H7956">
            <v>10194.361309992706</v>
          </cell>
          <cell r="I7956">
            <v>10926.28</v>
          </cell>
        </row>
        <row r="7957">
          <cell r="C7957" t="str">
            <v>Physdam</v>
          </cell>
          <cell r="E7957">
            <v>42135</v>
          </cell>
          <cell r="F7957">
            <v>42355</v>
          </cell>
          <cell r="G7957">
            <v>42461</v>
          </cell>
          <cell r="H7957">
            <v>7441.7623640801958</v>
          </cell>
          <cell r="I7957">
            <v>7603.89</v>
          </cell>
        </row>
        <row r="7958">
          <cell r="C7958" t="str">
            <v>Physdam</v>
          </cell>
          <cell r="E7958">
            <v>42128</v>
          </cell>
          <cell r="F7958">
            <v>42453</v>
          </cell>
          <cell r="G7958">
            <v>42520</v>
          </cell>
          <cell r="H7958">
            <v>8977.8040321056269</v>
          </cell>
          <cell r="I7958">
            <v>9688.6299999999992</v>
          </cell>
        </row>
        <row r="7959">
          <cell r="C7959" t="str">
            <v>Physdam</v>
          </cell>
          <cell r="E7959">
            <v>42154</v>
          </cell>
          <cell r="F7959">
            <v>42448</v>
          </cell>
          <cell r="G7959">
            <v>42510</v>
          </cell>
          <cell r="H7959">
            <v>9088.6947021029991</v>
          </cell>
          <cell r="I7959">
            <v>9986.98</v>
          </cell>
        </row>
        <row r="7960">
          <cell r="C7960" t="str">
            <v>Physdam</v>
          </cell>
          <cell r="E7960">
            <v>42134</v>
          </cell>
          <cell r="F7960">
            <v>42168</v>
          </cell>
          <cell r="G7960">
            <v>42217</v>
          </cell>
          <cell r="H7960">
            <v>10351.5357210905</v>
          </cell>
          <cell r="I7960">
            <v>10351.540000000001</v>
          </cell>
        </row>
        <row r="7961">
          <cell r="C7961" t="str">
            <v>Physdam</v>
          </cell>
          <cell r="E7961">
            <v>42135</v>
          </cell>
          <cell r="F7961">
            <v>42544</v>
          </cell>
          <cell r="G7961">
            <v>42568</v>
          </cell>
          <cell r="H7961">
            <v>8979.0114083669614</v>
          </cell>
          <cell r="I7961">
            <v>9508.6299999999992</v>
          </cell>
        </row>
        <row r="7962">
          <cell r="C7962" t="str">
            <v>Physdam</v>
          </cell>
          <cell r="E7962">
            <v>42148</v>
          </cell>
          <cell r="F7962">
            <v>42214</v>
          </cell>
          <cell r="G7962">
            <v>42256</v>
          </cell>
          <cell r="H7962">
            <v>12247.9548471575</v>
          </cell>
          <cell r="I7962">
            <v>0</v>
          </cell>
        </row>
        <row r="7963">
          <cell r="C7963" t="str">
            <v>Physdam</v>
          </cell>
          <cell r="E7963">
            <v>42140</v>
          </cell>
          <cell r="F7963">
            <v>42923</v>
          </cell>
          <cell r="G7963">
            <v>42985</v>
          </cell>
          <cell r="H7963">
            <v>11300.347850700729</v>
          </cell>
          <cell r="I7963">
            <v>12134.55</v>
          </cell>
        </row>
        <row r="7964">
          <cell r="C7964" t="str">
            <v>Physdam</v>
          </cell>
          <cell r="E7964">
            <v>42129</v>
          </cell>
          <cell r="F7964">
            <v>42153</v>
          </cell>
          <cell r="G7964">
            <v>42173</v>
          </cell>
          <cell r="H7964">
            <v>14113.298104407701</v>
          </cell>
          <cell r="I7964">
            <v>14113.3</v>
          </cell>
        </row>
        <row r="7965">
          <cell r="C7965" t="str">
            <v>Physdam</v>
          </cell>
          <cell r="E7965">
            <v>42136</v>
          </cell>
          <cell r="F7965">
            <v>42147</v>
          </cell>
          <cell r="G7965">
            <v>42188</v>
          </cell>
          <cell r="H7965">
            <v>11796.2234140906</v>
          </cell>
          <cell r="I7965">
            <v>0</v>
          </cell>
        </row>
        <row r="7966">
          <cell r="C7966" t="str">
            <v>Physdam</v>
          </cell>
          <cell r="E7966">
            <v>42148</v>
          </cell>
          <cell r="F7966">
            <v>42317</v>
          </cell>
          <cell r="G7966">
            <v>42342</v>
          </cell>
          <cell r="H7966">
            <v>12697.054446047399</v>
          </cell>
          <cell r="I7966">
            <v>12697.05</v>
          </cell>
        </row>
        <row r="7967">
          <cell r="C7967" t="str">
            <v>Physdam</v>
          </cell>
          <cell r="E7967">
            <v>42130</v>
          </cell>
          <cell r="F7967">
            <v>42260</v>
          </cell>
          <cell r="G7967">
            <v>42345</v>
          </cell>
          <cell r="H7967">
            <v>10216.6748849941</v>
          </cell>
          <cell r="I7967">
            <v>10216.67</v>
          </cell>
        </row>
        <row r="7968">
          <cell r="C7968" t="str">
            <v>Physdam</v>
          </cell>
          <cell r="E7968">
            <v>42149</v>
          </cell>
          <cell r="F7968">
            <v>42156</v>
          </cell>
          <cell r="G7968">
            <v>42288</v>
          </cell>
          <cell r="H7968">
            <v>9131.3434953710293</v>
          </cell>
          <cell r="I7968">
            <v>9131.34</v>
          </cell>
        </row>
        <row r="7969">
          <cell r="C7969" t="str">
            <v>Physdam</v>
          </cell>
          <cell r="E7969">
            <v>42133</v>
          </cell>
          <cell r="F7969">
            <v>42250</v>
          </cell>
          <cell r="G7969">
            <v>42277</v>
          </cell>
          <cell r="H7969">
            <v>11075.488684386601</v>
          </cell>
          <cell r="I7969">
            <v>11075.49</v>
          </cell>
        </row>
        <row r="7970">
          <cell r="C7970" t="str">
            <v>Physdam</v>
          </cell>
          <cell r="E7970">
            <v>42135</v>
          </cell>
          <cell r="F7970">
            <v>42170</v>
          </cell>
          <cell r="G7970">
            <v>42178</v>
          </cell>
          <cell r="H7970">
            <v>10373.7368099297</v>
          </cell>
          <cell r="I7970">
            <v>10373.74</v>
          </cell>
        </row>
        <row r="7971">
          <cell r="C7971" t="str">
            <v>Physdam</v>
          </cell>
          <cell r="E7971">
            <v>42154</v>
          </cell>
          <cell r="F7971">
            <v>42188</v>
          </cell>
          <cell r="G7971">
            <v>42206</v>
          </cell>
          <cell r="H7971">
            <v>12544.766253698701</v>
          </cell>
          <cell r="I7971">
            <v>12544.77</v>
          </cell>
        </row>
        <row r="7972">
          <cell r="C7972" t="str">
            <v>Physdam</v>
          </cell>
          <cell r="E7972">
            <v>42134</v>
          </cell>
          <cell r="F7972">
            <v>42387</v>
          </cell>
          <cell r="G7972">
            <v>42488</v>
          </cell>
          <cell r="H7972">
            <v>9970.7266157060767</v>
          </cell>
          <cell r="I7972">
            <v>10755.18</v>
          </cell>
        </row>
        <row r="7973">
          <cell r="C7973" t="str">
            <v>Physdam</v>
          </cell>
          <cell r="E7973">
            <v>42137</v>
          </cell>
          <cell r="F7973">
            <v>42229</v>
          </cell>
          <cell r="G7973">
            <v>42286</v>
          </cell>
          <cell r="H7973">
            <v>9716.7102304114997</v>
          </cell>
          <cell r="I7973">
            <v>9716.7099999999991</v>
          </cell>
        </row>
        <row r="7974">
          <cell r="C7974" t="str">
            <v>Physdam</v>
          </cell>
          <cell r="E7974">
            <v>42147</v>
          </cell>
          <cell r="F7974">
            <v>42322</v>
          </cell>
          <cell r="G7974">
            <v>42345</v>
          </cell>
          <cell r="H7974">
            <v>11292.068373325899</v>
          </cell>
          <cell r="I7974">
            <v>11292.07</v>
          </cell>
        </row>
        <row r="7975">
          <cell r="C7975" t="str">
            <v>Physdam</v>
          </cell>
          <cell r="E7975">
            <v>42155</v>
          </cell>
          <cell r="F7975">
            <v>42194</v>
          </cell>
          <cell r="G7975">
            <v>42210</v>
          </cell>
          <cell r="H7975">
            <v>11214.0926952297</v>
          </cell>
          <cell r="I7975">
            <v>11214.09</v>
          </cell>
        </row>
        <row r="7976">
          <cell r="C7976" t="str">
            <v>Physdam</v>
          </cell>
          <cell r="E7976">
            <v>42129</v>
          </cell>
          <cell r="F7976">
            <v>42173</v>
          </cell>
          <cell r="G7976">
            <v>42290</v>
          </cell>
          <cell r="H7976">
            <v>7781.3591078302197</v>
          </cell>
          <cell r="I7976">
            <v>7781.36</v>
          </cell>
        </row>
        <row r="7977">
          <cell r="C7977" t="str">
            <v>Physdam</v>
          </cell>
          <cell r="E7977">
            <v>42126</v>
          </cell>
          <cell r="F7977">
            <v>42169</v>
          </cell>
          <cell r="G7977">
            <v>42219</v>
          </cell>
          <cell r="H7977">
            <v>9037.7618874412692</v>
          </cell>
          <cell r="I7977">
            <v>9037.76</v>
          </cell>
        </row>
        <row r="7978">
          <cell r="C7978" t="str">
            <v>Physdam</v>
          </cell>
          <cell r="E7978">
            <v>42148</v>
          </cell>
          <cell r="F7978">
            <v>42582</v>
          </cell>
          <cell r="G7978">
            <v>42777</v>
          </cell>
          <cell r="H7978">
            <v>7860.9879135971632</v>
          </cell>
          <cell r="I7978">
            <v>8399.65</v>
          </cell>
        </row>
        <row r="7979">
          <cell r="C7979" t="str">
            <v>Physdam</v>
          </cell>
          <cell r="E7979">
            <v>42151</v>
          </cell>
          <cell r="F7979">
            <v>42258</v>
          </cell>
          <cell r="G7979">
            <v>42291</v>
          </cell>
          <cell r="H7979">
            <v>10318.581496312599</v>
          </cell>
          <cell r="I7979">
            <v>10318.58</v>
          </cell>
        </row>
        <row r="7980">
          <cell r="C7980" t="str">
            <v>Physdam</v>
          </cell>
          <cell r="E7980">
            <v>42140</v>
          </cell>
          <cell r="F7980">
            <v>42323</v>
          </cell>
          <cell r="G7980">
            <v>42429</v>
          </cell>
          <cell r="H7980">
            <v>8722.0807830539288</v>
          </cell>
          <cell r="I7980">
            <v>9331.25</v>
          </cell>
        </row>
        <row r="7981">
          <cell r="C7981" t="str">
            <v>Physdam</v>
          </cell>
          <cell r="E7981">
            <v>42132</v>
          </cell>
          <cell r="F7981">
            <v>42320</v>
          </cell>
          <cell r="G7981">
            <v>42348</v>
          </cell>
          <cell r="H7981">
            <v>8876.6026306882395</v>
          </cell>
          <cell r="I7981">
            <v>8876.6</v>
          </cell>
        </row>
        <row r="7982">
          <cell r="C7982" t="str">
            <v>Physdam</v>
          </cell>
          <cell r="E7982">
            <v>42133</v>
          </cell>
          <cell r="F7982">
            <v>42179</v>
          </cell>
          <cell r="G7982">
            <v>42207</v>
          </cell>
          <cell r="H7982">
            <v>7696.3217146319002</v>
          </cell>
          <cell r="I7982">
            <v>7696.32</v>
          </cell>
        </row>
        <row r="7983">
          <cell r="C7983" t="str">
            <v>Physdam</v>
          </cell>
          <cell r="E7983">
            <v>42155</v>
          </cell>
          <cell r="F7983">
            <v>42358</v>
          </cell>
          <cell r="G7983">
            <v>42397</v>
          </cell>
          <cell r="H7983">
            <v>9902.8043420921258</v>
          </cell>
          <cell r="I7983">
            <v>10189.48</v>
          </cell>
        </row>
        <row r="7984">
          <cell r="C7984" t="str">
            <v>Physdam</v>
          </cell>
          <cell r="E7984">
            <v>42143</v>
          </cell>
          <cell r="F7984">
            <v>42308</v>
          </cell>
          <cell r="G7984">
            <v>42316</v>
          </cell>
          <cell r="H7984">
            <v>10006.440486821801</v>
          </cell>
          <cell r="I7984">
            <v>10006.44</v>
          </cell>
        </row>
        <row r="7985">
          <cell r="C7985" t="str">
            <v>Physdam</v>
          </cell>
          <cell r="E7985">
            <v>42132</v>
          </cell>
          <cell r="F7985">
            <v>42359</v>
          </cell>
          <cell r="G7985">
            <v>42505</v>
          </cell>
          <cell r="H7985">
            <v>11262.814649655253</v>
          </cell>
          <cell r="I7985">
            <v>0</v>
          </cell>
        </row>
        <row r="7986">
          <cell r="C7986" t="str">
            <v>Physdam</v>
          </cell>
          <cell r="E7986">
            <v>42165</v>
          </cell>
          <cell r="F7986">
            <v>42441</v>
          </cell>
          <cell r="G7986">
            <v>42469</v>
          </cell>
          <cell r="H7986">
            <v>14782.265167108617</v>
          </cell>
          <cell r="I7986">
            <v>0</v>
          </cell>
        </row>
        <row r="7987">
          <cell r="C7987" t="str">
            <v>Physdam</v>
          </cell>
          <cell r="E7987">
            <v>42185</v>
          </cell>
          <cell r="F7987">
            <v>42186</v>
          </cell>
          <cell r="G7987">
            <v>42273</v>
          </cell>
          <cell r="H7987">
            <v>8284.3118085751503</v>
          </cell>
          <cell r="I7987">
            <v>8284.31</v>
          </cell>
        </row>
        <row r="7988">
          <cell r="C7988" t="str">
            <v>Physdam</v>
          </cell>
          <cell r="E7988">
            <v>42165</v>
          </cell>
          <cell r="F7988">
            <v>42338</v>
          </cell>
          <cell r="G7988">
            <v>42349</v>
          </cell>
          <cell r="H7988">
            <v>7720.75415492927</v>
          </cell>
          <cell r="I7988">
            <v>7720.75</v>
          </cell>
        </row>
        <row r="7989">
          <cell r="C7989" t="str">
            <v>Physdam</v>
          </cell>
          <cell r="E7989">
            <v>42180</v>
          </cell>
          <cell r="F7989">
            <v>42207</v>
          </cell>
          <cell r="G7989">
            <v>42305</v>
          </cell>
          <cell r="H7989">
            <v>11880.979566397</v>
          </cell>
          <cell r="I7989">
            <v>11880.98</v>
          </cell>
        </row>
        <row r="7990">
          <cell r="C7990" t="str">
            <v>Physdam</v>
          </cell>
          <cell r="E7990">
            <v>42181</v>
          </cell>
          <cell r="F7990">
            <v>42187</v>
          </cell>
          <cell r="G7990">
            <v>42243</v>
          </cell>
          <cell r="H7990">
            <v>12359.374912728499</v>
          </cell>
          <cell r="I7990">
            <v>12359.37</v>
          </cell>
        </row>
        <row r="7991">
          <cell r="C7991" t="str">
            <v>Physdam</v>
          </cell>
          <cell r="E7991">
            <v>42159</v>
          </cell>
          <cell r="F7991">
            <v>42230</v>
          </cell>
          <cell r="G7991">
            <v>42399</v>
          </cell>
          <cell r="H7991">
            <v>10726.820872743627</v>
          </cell>
          <cell r="I7991">
            <v>11642.82</v>
          </cell>
        </row>
        <row r="7992">
          <cell r="C7992" t="str">
            <v>Physdam</v>
          </cell>
          <cell r="E7992">
            <v>42175</v>
          </cell>
          <cell r="F7992">
            <v>42345</v>
          </cell>
          <cell r="G7992">
            <v>42387</v>
          </cell>
          <cell r="H7992">
            <v>11853.498425191769</v>
          </cell>
          <cell r="I7992">
            <v>13159.65</v>
          </cell>
        </row>
        <row r="7993">
          <cell r="C7993" t="str">
            <v>Physdam</v>
          </cell>
          <cell r="E7993">
            <v>42169</v>
          </cell>
          <cell r="F7993">
            <v>42200</v>
          </cell>
          <cell r="G7993">
            <v>42451</v>
          </cell>
          <cell r="H7993">
            <v>9717.6234619217867</v>
          </cell>
          <cell r="I7993">
            <v>9724.49</v>
          </cell>
        </row>
        <row r="7994">
          <cell r="C7994" t="str">
            <v>Physdam</v>
          </cell>
          <cell r="E7994">
            <v>42161</v>
          </cell>
          <cell r="F7994">
            <v>42179</v>
          </cell>
          <cell r="G7994">
            <v>42183</v>
          </cell>
          <cell r="H7994">
            <v>12157.2758857317</v>
          </cell>
          <cell r="I7994">
            <v>12157.28</v>
          </cell>
        </row>
        <row r="7995">
          <cell r="C7995" t="str">
            <v>Physdam</v>
          </cell>
          <cell r="E7995">
            <v>42161</v>
          </cell>
          <cell r="F7995">
            <v>42254</v>
          </cell>
          <cell r="G7995">
            <v>42339</v>
          </cell>
          <cell r="H7995">
            <v>7474.1941091613899</v>
          </cell>
          <cell r="I7995">
            <v>7474.19</v>
          </cell>
        </row>
        <row r="7996">
          <cell r="C7996" t="str">
            <v>Physdam</v>
          </cell>
          <cell r="E7996">
            <v>42165</v>
          </cell>
          <cell r="F7996">
            <v>42274</v>
          </cell>
          <cell r="G7996">
            <v>42274</v>
          </cell>
          <cell r="H7996">
            <v>8464.4696690589408</v>
          </cell>
          <cell r="I7996">
            <v>8464.4699999999993</v>
          </cell>
        </row>
        <row r="7997">
          <cell r="C7997" t="str">
            <v>Physdam</v>
          </cell>
          <cell r="E7997">
            <v>42182</v>
          </cell>
          <cell r="F7997">
            <v>42207</v>
          </cell>
          <cell r="G7997">
            <v>42227</v>
          </cell>
          <cell r="H7997">
            <v>6725.54175379763</v>
          </cell>
          <cell r="I7997">
            <v>6725.54</v>
          </cell>
        </row>
        <row r="7998">
          <cell r="C7998" t="str">
            <v>Physdam</v>
          </cell>
          <cell r="E7998">
            <v>42161</v>
          </cell>
          <cell r="F7998">
            <v>42188</v>
          </cell>
          <cell r="G7998">
            <v>42197</v>
          </cell>
          <cell r="H7998">
            <v>8317.4954694320095</v>
          </cell>
          <cell r="I7998">
            <v>8317.5</v>
          </cell>
        </row>
        <row r="7999">
          <cell r="C7999" t="str">
            <v>Physdam</v>
          </cell>
          <cell r="E7999">
            <v>42174</v>
          </cell>
          <cell r="F7999">
            <v>42192</v>
          </cell>
          <cell r="G7999">
            <v>42206</v>
          </cell>
          <cell r="H7999">
            <v>9885.1851133043692</v>
          </cell>
          <cell r="I7999">
            <v>9885.19</v>
          </cell>
        </row>
        <row r="8000">
          <cell r="C8000" t="str">
            <v>Physdam</v>
          </cell>
          <cell r="E8000">
            <v>42185</v>
          </cell>
          <cell r="F8000">
            <v>42334</v>
          </cell>
          <cell r="G8000">
            <v>42356</v>
          </cell>
          <cell r="H8000">
            <v>11713.2925234634</v>
          </cell>
          <cell r="I8000">
            <v>11713.29</v>
          </cell>
        </row>
        <row r="8001">
          <cell r="C8001" t="str">
            <v>Physdam</v>
          </cell>
          <cell r="E8001">
            <v>42164</v>
          </cell>
          <cell r="F8001">
            <v>42175</v>
          </cell>
          <cell r="G8001">
            <v>42259</v>
          </cell>
          <cell r="H8001">
            <v>10479.462747822899</v>
          </cell>
          <cell r="I8001">
            <v>10479.459999999999</v>
          </cell>
        </row>
        <row r="8002">
          <cell r="C8002" t="str">
            <v>Physdam</v>
          </cell>
          <cell r="E8002">
            <v>42171</v>
          </cell>
          <cell r="F8002">
            <v>42274</v>
          </cell>
          <cell r="G8002">
            <v>42325</v>
          </cell>
          <cell r="H8002">
            <v>11934.906706935</v>
          </cell>
          <cell r="I8002">
            <v>11934.91</v>
          </cell>
        </row>
        <row r="8003">
          <cell r="C8003" t="str">
            <v>Physdam</v>
          </cell>
          <cell r="E8003">
            <v>42160</v>
          </cell>
          <cell r="F8003">
            <v>42443</v>
          </cell>
          <cell r="G8003">
            <v>42481</v>
          </cell>
          <cell r="H8003">
            <v>10170.735578436737</v>
          </cell>
          <cell r="I8003">
            <v>10135.59</v>
          </cell>
        </row>
        <row r="8004">
          <cell r="C8004" t="str">
            <v>Physdam</v>
          </cell>
          <cell r="E8004">
            <v>42173</v>
          </cell>
          <cell r="F8004">
            <v>42283</v>
          </cell>
          <cell r="G8004">
            <v>42496</v>
          </cell>
          <cell r="H8004">
            <v>10417.453800624286</v>
          </cell>
          <cell r="I8004">
            <v>10718.67</v>
          </cell>
        </row>
        <row r="8005">
          <cell r="C8005" t="str">
            <v>Physdam</v>
          </cell>
          <cell r="E8005">
            <v>42168</v>
          </cell>
          <cell r="F8005">
            <v>42258</v>
          </cell>
          <cell r="G8005">
            <v>42278</v>
          </cell>
          <cell r="H8005">
            <v>11332.9666205948</v>
          </cell>
          <cell r="I8005">
            <v>11332.97</v>
          </cell>
        </row>
        <row r="8006">
          <cell r="C8006" t="str">
            <v>Physdam</v>
          </cell>
          <cell r="E8006">
            <v>42183</v>
          </cell>
          <cell r="F8006">
            <v>42287</v>
          </cell>
          <cell r="G8006">
            <v>42644</v>
          </cell>
          <cell r="H8006">
            <v>11968.568466666216</v>
          </cell>
          <cell r="I8006">
            <v>11855.8</v>
          </cell>
        </row>
        <row r="8007">
          <cell r="C8007" t="str">
            <v>Physdam</v>
          </cell>
          <cell r="E8007">
            <v>42163</v>
          </cell>
          <cell r="F8007">
            <v>42372</v>
          </cell>
          <cell r="G8007">
            <v>42377</v>
          </cell>
          <cell r="H8007">
            <v>8304.7876077283963</v>
          </cell>
          <cell r="I8007">
            <v>8384.6</v>
          </cell>
        </row>
        <row r="8008">
          <cell r="C8008" t="str">
            <v>Physdam</v>
          </cell>
          <cell r="E8008">
            <v>42177</v>
          </cell>
          <cell r="F8008">
            <v>42403</v>
          </cell>
          <cell r="G8008">
            <v>42412</v>
          </cell>
          <cell r="H8008">
            <v>12279.627848520737</v>
          </cell>
          <cell r="I8008">
            <v>12698.72</v>
          </cell>
        </row>
        <row r="8009">
          <cell r="C8009" t="str">
            <v>Physdam</v>
          </cell>
          <cell r="E8009">
            <v>42175</v>
          </cell>
          <cell r="F8009">
            <v>42188</v>
          </cell>
          <cell r="G8009">
            <v>42189</v>
          </cell>
          <cell r="H8009">
            <v>7620.1783241966004</v>
          </cell>
          <cell r="I8009">
            <v>7620.18</v>
          </cell>
        </row>
        <row r="8010">
          <cell r="C8010" t="str">
            <v>Physdam</v>
          </cell>
          <cell r="E8010">
            <v>42162</v>
          </cell>
          <cell r="F8010">
            <v>42179</v>
          </cell>
          <cell r="G8010">
            <v>42236</v>
          </cell>
          <cell r="H8010">
            <v>9814.9679243032806</v>
          </cell>
          <cell r="I8010">
            <v>9814.9699999999993</v>
          </cell>
        </row>
        <row r="8011">
          <cell r="C8011" t="str">
            <v>Physdam</v>
          </cell>
          <cell r="E8011">
            <v>42166</v>
          </cell>
          <cell r="F8011">
            <v>42259</v>
          </cell>
          <cell r="G8011">
            <v>42371</v>
          </cell>
          <cell r="H8011">
            <v>9890.1506937394279</v>
          </cell>
          <cell r="I8011">
            <v>10407.030000000001</v>
          </cell>
        </row>
        <row r="8012">
          <cell r="C8012" t="str">
            <v>Physdam</v>
          </cell>
          <cell r="E8012">
            <v>42176</v>
          </cell>
          <cell r="F8012">
            <v>42196</v>
          </cell>
          <cell r="G8012">
            <v>42233</v>
          </cell>
          <cell r="H8012">
            <v>8284.0167425215295</v>
          </cell>
          <cell r="I8012">
            <v>8284.02</v>
          </cell>
        </row>
        <row r="8013">
          <cell r="C8013" t="str">
            <v>Physdam</v>
          </cell>
          <cell r="E8013">
            <v>42177</v>
          </cell>
          <cell r="F8013">
            <v>42315</v>
          </cell>
          <cell r="G8013">
            <v>42329</v>
          </cell>
          <cell r="H8013">
            <v>10525.5858210928</v>
          </cell>
          <cell r="I8013">
            <v>10525.59</v>
          </cell>
        </row>
        <row r="8014">
          <cell r="C8014" t="str">
            <v>Physdam</v>
          </cell>
          <cell r="E8014">
            <v>42169</v>
          </cell>
          <cell r="F8014">
            <v>42736</v>
          </cell>
          <cell r="G8014">
            <v>42772</v>
          </cell>
          <cell r="H8014">
            <v>7088.8341667175901</v>
          </cell>
          <cell r="I8014">
            <v>7341.25</v>
          </cell>
        </row>
        <row r="8015">
          <cell r="C8015" t="str">
            <v>Physdam</v>
          </cell>
          <cell r="E8015">
            <v>42184</v>
          </cell>
          <cell r="F8015">
            <v>42557</v>
          </cell>
          <cell r="G8015">
            <v>42608</v>
          </cell>
          <cell r="H8015">
            <v>10279.917117397046</v>
          </cell>
          <cell r="I8015">
            <v>0</v>
          </cell>
        </row>
        <row r="8016">
          <cell r="C8016" t="str">
            <v>Physdam</v>
          </cell>
          <cell r="E8016">
            <v>42176</v>
          </cell>
          <cell r="F8016">
            <v>42207</v>
          </cell>
          <cell r="G8016">
            <v>42363</v>
          </cell>
          <cell r="H8016">
            <v>10482.6212697914</v>
          </cell>
          <cell r="I8016">
            <v>10482.620000000001</v>
          </cell>
        </row>
        <row r="8017">
          <cell r="C8017" t="str">
            <v>Physdam</v>
          </cell>
          <cell r="E8017">
            <v>42182</v>
          </cell>
          <cell r="F8017">
            <v>42252</v>
          </cell>
          <cell r="G8017">
            <v>42496</v>
          </cell>
          <cell r="H8017">
            <v>12559.204026874375</v>
          </cell>
          <cell r="I8017">
            <v>13382.89</v>
          </cell>
        </row>
        <row r="8018">
          <cell r="C8018" t="str">
            <v>Physdam</v>
          </cell>
          <cell r="E8018">
            <v>42159</v>
          </cell>
          <cell r="F8018">
            <v>42162</v>
          </cell>
          <cell r="G8018">
            <v>42258</v>
          </cell>
          <cell r="H8018">
            <v>8472.5419119171893</v>
          </cell>
          <cell r="I8018">
            <v>8472.5400000000009</v>
          </cell>
        </row>
        <row r="8019">
          <cell r="C8019" t="str">
            <v>Physdam</v>
          </cell>
          <cell r="E8019">
            <v>42160</v>
          </cell>
          <cell r="F8019">
            <v>42235</v>
          </cell>
          <cell r="G8019">
            <v>42263</v>
          </cell>
          <cell r="H8019">
            <v>9598.9577500059295</v>
          </cell>
          <cell r="I8019">
            <v>9598.9599999999991</v>
          </cell>
        </row>
        <row r="8020">
          <cell r="C8020" t="str">
            <v>Physdam</v>
          </cell>
          <cell r="E8020">
            <v>42167</v>
          </cell>
          <cell r="F8020">
            <v>42293</v>
          </cell>
          <cell r="G8020">
            <v>42341</v>
          </cell>
          <cell r="H8020">
            <v>10934.863744861699</v>
          </cell>
          <cell r="I8020">
            <v>10934.86</v>
          </cell>
        </row>
        <row r="8021">
          <cell r="C8021" t="str">
            <v>Physdam</v>
          </cell>
          <cell r="E8021">
            <v>42157</v>
          </cell>
          <cell r="F8021">
            <v>42300</v>
          </cell>
          <cell r="G8021">
            <v>42302</v>
          </cell>
          <cell r="H8021">
            <v>8299.5557465536094</v>
          </cell>
          <cell r="I8021">
            <v>8299.56</v>
          </cell>
        </row>
        <row r="8022">
          <cell r="C8022" t="str">
            <v>Physdam</v>
          </cell>
          <cell r="E8022">
            <v>42160</v>
          </cell>
          <cell r="F8022">
            <v>42388</v>
          </cell>
          <cell r="G8022">
            <v>42596</v>
          </cell>
          <cell r="H8022">
            <v>9570.7436466980926</v>
          </cell>
          <cell r="I8022">
            <v>11710.4</v>
          </cell>
        </row>
        <row r="8023">
          <cell r="C8023" t="str">
            <v>Physdam</v>
          </cell>
          <cell r="E8023">
            <v>42159</v>
          </cell>
          <cell r="F8023">
            <v>42437</v>
          </cell>
          <cell r="G8023">
            <v>42540</v>
          </cell>
          <cell r="H8023">
            <v>10112.211589473438</v>
          </cell>
          <cell r="I8023">
            <v>0</v>
          </cell>
        </row>
        <row r="8024">
          <cell r="C8024" t="str">
            <v>Physdam</v>
          </cell>
          <cell r="E8024">
            <v>42180</v>
          </cell>
          <cell r="F8024">
            <v>42182</v>
          </cell>
          <cell r="G8024">
            <v>42234</v>
          </cell>
          <cell r="H8024">
            <v>11990.3110116442</v>
          </cell>
          <cell r="I8024">
            <v>11990.31</v>
          </cell>
        </row>
        <row r="8025">
          <cell r="C8025" t="str">
            <v>Physdam</v>
          </cell>
          <cell r="E8025">
            <v>42163</v>
          </cell>
          <cell r="F8025">
            <v>42308</v>
          </cell>
          <cell r="G8025">
            <v>42572</v>
          </cell>
          <cell r="H8025">
            <v>9846.4956743752045</v>
          </cell>
          <cell r="I8025">
            <v>10785.52</v>
          </cell>
        </row>
        <row r="8026">
          <cell r="C8026" t="str">
            <v>Physdam</v>
          </cell>
          <cell r="E8026">
            <v>42159</v>
          </cell>
          <cell r="F8026">
            <v>42180</v>
          </cell>
          <cell r="G8026">
            <v>42252</v>
          </cell>
          <cell r="H8026">
            <v>12834.097656432699</v>
          </cell>
          <cell r="I8026">
            <v>12834.1</v>
          </cell>
        </row>
        <row r="8027">
          <cell r="C8027" t="str">
            <v>Physdam</v>
          </cell>
          <cell r="E8027">
            <v>42180</v>
          </cell>
          <cell r="F8027">
            <v>42221</v>
          </cell>
          <cell r="G8027">
            <v>42298</v>
          </cell>
          <cell r="H8027">
            <v>8780.1113043653804</v>
          </cell>
          <cell r="I8027">
            <v>8780.11</v>
          </cell>
        </row>
        <row r="8028">
          <cell r="C8028" t="str">
            <v>Physdam</v>
          </cell>
          <cell r="E8028">
            <v>42171</v>
          </cell>
          <cell r="F8028">
            <v>42340</v>
          </cell>
          <cell r="G8028">
            <v>42469</v>
          </cell>
          <cell r="H8028">
            <v>9391.7790206312147</v>
          </cell>
          <cell r="I8028">
            <v>9931.3799999999992</v>
          </cell>
        </row>
        <row r="8029">
          <cell r="C8029" t="str">
            <v>Physdam</v>
          </cell>
          <cell r="E8029">
            <v>42162</v>
          </cell>
          <cell r="F8029">
            <v>42349</v>
          </cell>
          <cell r="G8029">
            <v>42430</v>
          </cell>
          <cell r="H8029">
            <v>8902.2328105720044</v>
          </cell>
          <cell r="I8029">
            <v>9556.9</v>
          </cell>
        </row>
        <row r="8030">
          <cell r="C8030" t="str">
            <v>Physdam</v>
          </cell>
          <cell r="E8030">
            <v>42160</v>
          </cell>
          <cell r="F8030">
            <v>42236</v>
          </cell>
          <cell r="G8030">
            <v>42261</v>
          </cell>
          <cell r="H8030">
            <v>10881.387780183501</v>
          </cell>
          <cell r="I8030">
            <v>10881.39</v>
          </cell>
        </row>
        <row r="8031">
          <cell r="C8031" t="str">
            <v>Physdam</v>
          </cell>
          <cell r="E8031">
            <v>42171</v>
          </cell>
          <cell r="F8031">
            <v>42313</v>
          </cell>
          <cell r="G8031">
            <v>42313</v>
          </cell>
          <cell r="H8031">
            <v>12151.4586518672</v>
          </cell>
          <cell r="I8031">
            <v>12151.46</v>
          </cell>
        </row>
        <row r="8032">
          <cell r="C8032" t="str">
            <v>Physdam</v>
          </cell>
          <cell r="E8032">
            <v>42165</v>
          </cell>
          <cell r="F8032">
            <v>42382</v>
          </cell>
          <cell r="G8032">
            <v>42406</v>
          </cell>
          <cell r="H8032">
            <v>8385.4936778211941</v>
          </cell>
          <cell r="I8032">
            <v>9259.7099999999991</v>
          </cell>
        </row>
        <row r="8033">
          <cell r="C8033" t="str">
            <v>Physdam</v>
          </cell>
          <cell r="E8033">
            <v>42164</v>
          </cell>
          <cell r="F8033">
            <v>42246</v>
          </cell>
          <cell r="G8033">
            <v>42349</v>
          </cell>
          <cell r="H8033">
            <v>10089.6621407149</v>
          </cell>
          <cell r="I8033">
            <v>10089.66</v>
          </cell>
        </row>
        <row r="8034">
          <cell r="C8034" t="str">
            <v>Physdam</v>
          </cell>
          <cell r="E8034">
            <v>42162</v>
          </cell>
          <cell r="F8034">
            <v>42341</v>
          </cell>
          <cell r="G8034">
            <v>42455</v>
          </cell>
          <cell r="H8034">
            <v>10242.802402762456</v>
          </cell>
          <cell r="I8034">
            <v>0</v>
          </cell>
        </row>
        <row r="8035">
          <cell r="C8035" t="str">
            <v>Physdam</v>
          </cell>
          <cell r="E8035">
            <v>42160</v>
          </cell>
          <cell r="F8035">
            <v>42223</v>
          </cell>
          <cell r="G8035">
            <v>42546</v>
          </cell>
          <cell r="H8035">
            <v>9461.937367242519</v>
          </cell>
          <cell r="I8035">
            <v>10757.97</v>
          </cell>
        </row>
        <row r="8036">
          <cell r="C8036" t="str">
            <v>Physdam</v>
          </cell>
          <cell r="E8036">
            <v>42169</v>
          </cell>
          <cell r="F8036">
            <v>42183</v>
          </cell>
          <cell r="G8036">
            <v>42339</v>
          </cell>
          <cell r="H8036">
            <v>8604.2312983873308</v>
          </cell>
          <cell r="I8036">
            <v>8604.23</v>
          </cell>
        </row>
        <row r="8037">
          <cell r="C8037" t="str">
            <v>Physdam</v>
          </cell>
          <cell r="E8037">
            <v>42160</v>
          </cell>
          <cell r="F8037">
            <v>42180</v>
          </cell>
          <cell r="G8037">
            <v>42199</v>
          </cell>
          <cell r="H8037">
            <v>10610.518028270901</v>
          </cell>
          <cell r="I8037">
            <v>10610.52</v>
          </cell>
        </row>
        <row r="8038">
          <cell r="C8038" t="str">
            <v>Physdam</v>
          </cell>
          <cell r="E8038">
            <v>42177</v>
          </cell>
          <cell r="F8038">
            <v>42214</v>
          </cell>
          <cell r="G8038">
            <v>42221</v>
          </cell>
          <cell r="H8038">
            <v>11697.4425100152</v>
          </cell>
          <cell r="I8038">
            <v>11697.44</v>
          </cell>
        </row>
        <row r="8039">
          <cell r="C8039" t="str">
            <v>Physdam</v>
          </cell>
          <cell r="E8039">
            <v>42158</v>
          </cell>
          <cell r="F8039">
            <v>42421</v>
          </cell>
          <cell r="G8039">
            <v>42452</v>
          </cell>
          <cell r="H8039">
            <v>11803.44923742732</v>
          </cell>
          <cell r="I8039">
            <v>12447.96</v>
          </cell>
        </row>
        <row r="8040">
          <cell r="C8040" t="str">
            <v>Physdam</v>
          </cell>
          <cell r="E8040">
            <v>42175</v>
          </cell>
          <cell r="F8040">
            <v>42191</v>
          </cell>
          <cell r="G8040">
            <v>42205</v>
          </cell>
          <cell r="H8040">
            <v>9719.8479950666806</v>
          </cell>
          <cell r="I8040">
            <v>9719.85</v>
          </cell>
        </row>
        <row r="8041">
          <cell r="C8041" t="str">
            <v>Physdam</v>
          </cell>
          <cell r="E8041">
            <v>42166</v>
          </cell>
          <cell r="F8041">
            <v>42215</v>
          </cell>
          <cell r="G8041">
            <v>42231</v>
          </cell>
          <cell r="H8041">
            <v>10486.6910188452</v>
          </cell>
          <cell r="I8041">
            <v>10486.69</v>
          </cell>
        </row>
        <row r="8042">
          <cell r="C8042" t="str">
            <v>Physdam</v>
          </cell>
          <cell r="E8042">
            <v>42180</v>
          </cell>
          <cell r="F8042">
            <v>42219</v>
          </cell>
          <cell r="G8042">
            <v>42417</v>
          </cell>
          <cell r="H8042">
            <v>8875.9753269036028</v>
          </cell>
          <cell r="I8042">
            <v>0</v>
          </cell>
        </row>
        <row r="8043">
          <cell r="C8043" t="str">
            <v>Physdam</v>
          </cell>
          <cell r="E8043">
            <v>42194</v>
          </cell>
          <cell r="F8043">
            <v>42203</v>
          </cell>
          <cell r="G8043">
            <v>42297</v>
          </cell>
          <cell r="H8043">
            <v>10690.694695304999</v>
          </cell>
          <cell r="I8043">
            <v>10690.69</v>
          </cell>
        </row>
        <row r="8044">
          <cell r="C8044" t="str">
            <v>Physdam</v>
          </cell>
          <cell r="E8044">
            <v>42199</v>
          </cell>
          <cell r="F8044">
            <v>42306</v>
          </cell>
          <cell r="G8044">
            <v>42314</v>
          </cell>
          <cell r="H8044">
            <v>11175.498109075899</v>
          </cell>
          <cell r="I8044">
            <v>11175.5</v>
          </cell>
        </row>
        <row r="8045">
          <cell r="C8045" t="str">
            <v>Physdam</v>
          </cell>
          <cell r="E8045">
            <v>42214</v>
          </cell>
          <cell r="F8045">
            <v>42322</v>
          </cell>
          <cell r="G8045">
            <v>42395</v>
          </cell>
          <cell r="H8045">
            <v>4675.2457216836474</v>
          </cell>
          <cell r="I8045">
            <v>5017.3500000000004</v>
          </cell>
        </row>
        <row r="8046">
          <cell r="C8046" t="str">
            <v>Physdam</v>
          </cell>
          <cell r="E8046">
            <v>42187</v>
          </cell>
          <cell r="F8046">
            <v>42251</v>
          </cell>
          <cell r="G8046">
            <v>42515</v>
          </cell>
          <cell r="H8046">
            <v>8007.7736620571732</v>
          </cell>
          <cell r="I8046">
            <v>7817.08</v>
          </cell>
        </row>
        <row r="8047">
          <cell r="C8047" t="str">
            <v>Physdam</v>
          </cell>
          <cell r="E8047">
            <v>42190</v>
          </cell>
          <cell r="F8047">
            <v>42260</v>
          </cell>
          <cell r="G8047">
            <v>42318</v>
          </cell>
          <cell r="H8047">
            <v>9435.2430025354897</v>
          </cell>
          <cell r="I8047">
            <v>9435.24</v>
          </cell>
        </row>
        <row r="8048">
          <cell r="C8048" t="str">
            <v>Physdam</v>
          </cell>
          <cell r="E8048">
            <v>42202</v>
          </cell>
          <cell r="F8048">
            <v>42208</v>
          </cell>
          <cell r="G8048">
            <v>42218</v>
          </cell>
          <cell r="H8048">
            <v>9640.6487235333898</v>
          </cell>
          <cell r="I8048">
            <v>9640.65</v>
          </cell>
        </row>
        <row r="8049">
          <cell r="C8049" t="str">
            <v>Physdam</v>
          </cell>
          <cell r="E8049">
            <v>42209</v>
          </cell>
          <cell r="F8049">
            <v>42236</v>
          </cell>
          <cell r="G8049">
            <v>42354</v>
          </cell>
          <cell r="H8049">
            <v>6142.6868017699198</v>
          </cell>
          <cell r="I8049">
            <v>6142.69</v>
          </cell>
        </row>
        <row r="8050">
          <cell r="C8050" t="str">
            <v>Physdam</v>
          </cell>
          <cell r="E8050">
            <v>42215</v>
          </cell>
          <cell r="F8050">
            <v>42276</v>
          </cell>
          <cell r="G8050">
            <v>42342</v>
          </cell>
          <cell r="H8050">
            <v>10321.480213618201</v>
          </cell>
          <cell r="I8050">
            <v>10321.48</v>
          </cell>
        </row>
        <row r="8051">
          <cell r="C8051" t="str">
            <v>Physdam</v>
          </cell>
          <cell r="E8051">
            <v>42203</v>
          </cell>
          <cell r="F8051">
            <v>42299</v>
          </cell>
          <cell r="G8051">
            <v>42304</v>
          </cell>
          <cell r="H8051">
            <v>9081.2336977912692</v>
          </cell>
          <cell r="I8051">
            <v>9081.23</v>
          </cell>
        </row>
        <row r="8052">
          <cell r="C8052" t="str">
            <v>Physdam</v>
          </cell>
          <cell r="E8052">
            <v>42214</v>
          </cell>
          <cell r="F8052">
            <v>42266</v>
          </cell>
          <cell r="G8052">
            <v>42445</v>
          </cell>
          <cell r="H8052">
            <v>9369.4729608675061</v>
          </cell>
          <cell r="I8052">
            <v>0</v>
          </cell>
        </row>
        <row r="8053">
          <cell r="C8053" t="str">
            <v>Physdam</v>
          </cell>
          <cell r="E8053">
            <v>42206</v>
          </cell>
          <cell r="F8053">
            <v>42336</v>
          </cell>
          <cell r="G8053">
            <v>42390</v>
          </cell>
          <cell r="H8053">
            <v>10087.080169584016</v>
          </cell>
          <cell r="I8053">
            <v>10586.17</v>
          </cell>
        </row>
        <row r="8054">
          <cell r="C8054" t="str">
            <v>Physdam</v>
          </cell>
          <cell r="E8054">
            <v>42191</v>
          </cell>
          <cell r="F8054">
            <v>42217</v>
          </cell>
          <cell r="G8054">
            <v>42234</v>
          </cell>
          <cell r="H8054">
            <v>8760.0818004525299</v>
          </cell>
          <cell r="I8054">
            <v>8760.08</v>
          </cell>
        </row>
        <row r="8055">
          <cell r="C8055" t="str">
            <v>Physdam</v>
          </cell>
          <cell r="E8055">
            <v>42212</v>
          </cell>
          <cell r="F8055">
            <v>42212</v>
          </cell>
          <cell r="G8055">
            <v>42224</v>
          </cell>
          <cell r="H8055">
            <v>8966.5653950717497</v>
          </cell>
          <cell r="I8055">
            <v>8966.57</v>
          </cell>
        </row>
        <row r="8056">
          <cell r="C8056" t="str">
            <v>Physdam</v>
          </cell>
          <cell r="E8056">
            <v>42211</v>
          </cell>
          <cell r="F8056">
            <v>42282</v>
          </cell>
          <cell r="G8056">
            <v>42410</v>
          </cell>
          <cell r="H8056">
            <v>9998.8806084793105</v>
          </cell>
          <cell r="I8056">
            <v>10566.94</v>
          </cell>
        </row>
        <row r="8057">
          <cell r="C8057" t="str">
            <v>Physdam</v>
          </cell>
          <cell r="E8057">
            <v>42201</v>
          </cell>
          <cell r="F8057">
            <v>42228</v>
          </cell>
          <cell r="G8057">
            <v>42244</v>
          </cell>
          <cell r="H8057">
            <v>9441.9558273282801</v>
          </cell>
          <cell r="I8057">
            <v>9441.9599999999991</v>
          </cell>
        </row>
        <row r="8058">
          <cell r="C8058" t="str">
            <v>Physdam</v>
          </cell>
          <cell r="E8058">
            <v>42208</v>
          </cell>
          <cell r="F8058">
            <v>42220</v>
          </cell>
          <cell r="G8058">
            <v>42248</v>
          </cell>
          <cell r="H8058">
            <v>8077.1388149393197</v>
          </cell>
          <cell r="I8058">
            <v>8077.14</v>
          </cell>
        </row>
        <row r="8059">
          <cell r="C8059" t="str">
            <v>Physdam</v>
          </cell>
          <cell r="E8059">
            <v>42204</v>
          </cell>
          <cell r="F8059">
            <v>42341</v>
          </cell>
          <cell r="G8059">
            <v>42408</v>
          </cell>
          <cell r="H8059">
            <v>11740.137510958153</v>
          </cell>
          <cell r="I8059">
            <v>0</v>
          </cell>
        </row>
        <row r="8060">
          <cell r="C8060" t="str">
            <v>Physdam</v>
          </cell>
          <cell r="E8060">
            <v>42207</v>
          </cell>
          <cell r="F8060">
            <v>42325</v>
          </cell>
          <cell r="G8060">
            <v>42439</v>
          </cell>
          <cell r="H8060">
            <v>7460.0561932207675</v>
          </cell>
          <cell r="I8060">
            <v>7880.84</v>
          </cell>
        </row>
        <row r="8061">
          <cell r="C8061" t="str">
            <v>Physdam</v>
          </cell>
          <cell r="E8061">
            <v>42191</v>
          </cell>
          <cell r="F8061">
            <v>42214</v>
          </cell>
          <cell r="G8061">
            <v>42290</v>
          </cell>
          <cell r="H8061">
            <v>11318.8889062908</v>
          </cell>
          <cell r="I8061">
            <v>0</v>
          </cell>
        </row>
        <row r="8062">
          <cell r="C8062" t="str">
            <v>Physdam</v>
          </cell>
          <cell r="E8062">
            <v>42187</v>
          </cell>
          <cell r="F8062">
            <v>42216</v>
          </cell>
          <cell r="G8062">
            <v>42299</v>
          </cell>
          <cell r="H8062">
            <v>14085.7100539025</v>
          </cell>
          <cell r="I8062">
            <v>14085.71</v>
          </cell>
        </row>
        <row r="8063">
          <cell r="C8063" t="str">
            <v>Physdam</v>
          </cell>
          <cell r="E8063">
            <v>42209</v>
          </cell>
          <cell r="F8063">
            <v>42364</v>
          </cell>
          <cell r="G8063">
            <v>42412</v>
          </cell>
          <cell r="H8063">
            <v>11432.530073699325</v>
          </cell>
          <cell r="I8063">
            <v>11616.95</v>
          </cell>
        </row>
        <row r="8064">
          <cell r="C8064" t="str">
            <v>Physdam</v>
          </cell>
          <cell r="E8064">
            <v>42186</v>
          </cell>
          <cell r="F8064">
            <v>42839</v>
          </cell>
          <cell r="G8064">
            <v>42955</v>
          </cell>
          <cell r="H8064">
            <v>9779.3819838219133</v>
          </cell>
          <cell r="I8064">
            <v>10043.76</v>
          </cell>
        </row>
        <row r="8065">
          <cell r="C8065" t="str">
            <v>Physdam</v>
          </cell>
          <cell r="E8065">
            <v>42206</v>
          </cell>
          <cell r="F8065">
            <v>42212</v>
          </cell>
          <cell r="G8065">
            <v>42433</v>
          </cell>
          <cell r="H8065">
            <v>9380.512224020591</v>
          </cell>
          <cell r="I8065">
            <v>9340.44</v>
          </cell>
        </row>
        <row r="8066">
          <cell r="C8066" t="str">
            <v>Physdam</v>
          </cell>
          <cell r="E8066">
            <v>42211</v>
          </cell>
          <cell r="F8066">
            <v>42231</v>
          </cell>
          <cell r="G8066">
            <v>42243</v>
          </cell>
          <cell r="H8066">
            <v>12599.7758431735</v>
          </cell>
          <cell r="I8066">
            <v>12599.78</v>
          </cell>
        </row>
        <row r="8067">
          <cell r="C8067" t="str">
            <v>Physdam</v>
          </cell>
          <cell r="E8067">
            <v>42203</v>
          </cell>
          <cell r="F8067">
            <v>42232</v>
          </cell>
          <cell r="G8067">
            <v>42382</v>
          </cell>
          <cell r="H8067">
            <v>8689.404563209313</v>
          </cell>
          <cell r="I8067">
            <v>9634.24</v>
          </cell>
        </row>
        <row r="8068">
          <cell r="C8068" t="str">
            <v>Physdam</v>
          </cell>
          <cell r="E8068">
            <v>42191</v>
          </cell>
          <cell r="F8068">
            <v>42264</v>
          </cell>
          <cell r="G8068">
            <v>42309</v>
          </cell>
          <cell r="H8068">
            <v>11481.3843421528</v>
          </cell>
          <cell r="I8068">
            <v>11481.38</v>
          </cell>
        </row>
        <row r="8069">
          <cell r="C8069" t="str">
            <v>Physdam</v>
          </cell>
          <cell r="E8069">
            <v>42211</v>
          </cell>
          <cell r="F8069">
            <v>42289</v>
          </cell>
          <cell r="G8069">
            <v>42351</v>
          </cell>
          <cell r="H8069">
            <v>9162.4669926510505</v>
          </cell>
          <cell r="I8069">
            <v>9162.4699999999993</v>
          </cell>
        </row>
        <row r="8070">
          <cell r="C8070" t="str">
            <v>Physdam</v>
          </cell>
          <cell r="E8070">
            <v>42202</v>
          </cell>
          <cell r="F8070">
            <v>42246</v>
          </cell>
          <cell r="G8070">
            <v>42263</v>
          </cell>
          <cell r="H8070">
            <v>12145.9580493842</v>
          </cell>
          <cell r="I8070">
            <v>12145.96</v>
          </cell>
        </row>
        <row r="8071">
          <cell r="C8071" t="str">
            <v>Physdam</v>
          </cell>
          <cell r="E8071">
            <v>42215</v>
          </cell>
          <cell r="F8071">
            <v>42273</v>
          </cell>
          <cell r="G8071">
            <v>42292</v>
          </cell>
          <cell r="H8071">
            <v>8206.7877974000003</v>
          </cell>
          <cell r="I8071">
            <v>0</v>
          </cell>
        </row>
        <row r="8072">
          <cell r="C8072" t="str">
            <v>Physdam</v>
          </cell>
          <cell r="E8072">
            <v>42197</v>
          </cell>
          <cell r="F8072">
            <v>42530</v>
          </cell>
          <cell r="G8072">
            <v>42551</v>
          </cell>
          <cell r="H8072">
            <v>10756.532143771592</v>
          </cell>
          <cell r="I8072">
            <v>10727.45</v>
          </cell>
        </row>
        <row r="8073">
          <cell r="C8073" t="str">
            <v>Physdam</v>
          </cell>
          <cell r="E8073">
            <v>42196</v>
          </cell>
          <cell r="F8073">
            <v>42231</v>
          </cell>
          <cell r="G8073">
            <v>42291</v>
          </cell>
          <cell r="H8073">
            <v>8646.8269183394805</v>
          </cell>
          <cell r="I8073">
            <v>8646.83</v>
          </cell>
        </row>
        <row r="8074">
          <cell r="C8074" t="str">
            <v>Physdam</v>
          </cell>
          <cell r="E8074">
            <v>42195</v>
          </cell>
          <cell r="F8074">
            <v>42629</v>
          </cell>
          <cell r="G8074">
            <v>42749</v>
          </cell>
          <cell r="H8074">
            <v>7582.1507935441159</v>
          </cell>
          <cell r="I8074">
            <v>7945.69</v>
          </cell>
        </row>
        <row r="8075">
          <cell r="C8075" t="str">
            <v>Physdam</v>
          </cell>
          <cell r="E8075">
            <v>42187</v>
          </cell>
          <cell r="F8075">
            <v>42250</v>
          </cell>
          <cell r="G8075">
            <v>42416</v>
          </cell>
          <cell r="H8075">
            <v>11386.245387535393</v>
          </cell>
          <cell r="I8075">
            <v>0</v>
          </cell>
        </row>
        <row r="8076">
          <cell r="C8076" t="str">
            <v>Physdam</v>
          </cell>
          <cell r="E8076">
            <v>42206</v>
          </cell>
          <cell r="F8076">
            <v>42236</v>
          </cell>
          <cell r="G8076">
            <v>42393</v>
          </cell>
          <cell r="H8076">
            <v>11155.678822668731</v>
          </cell>
          <cell r="I8076">
            <v>11301.14</v>
          </cell>
        </row>
        <row r="8077">
          <cell r="C8077" t="str">
            <v>Physdam</v>
          </cell>
          <cell r="E8077">
            <v>42207</v>
          </cell>
          <cell r="F8077">
            <v>42242</v>
          </cell>
          <cell r="G8077">
            <v>42316</v>
          </cell>
          <cell r="H8077">
            <v>9029.1255370536401</v>
          </cell>
          <cell r="I8077">
            <v>9029.1299999999992</v>
          </cell>
        </row>
        <row r="8078">
          <cell r="C8078" t="str">
            <v>Physdam</v>
          </cell>
          <cell r="E8078">
            <v>42207</v>
          </cell>
          <cell r="F8078">
            <v>42229</v>
          </cell>
          <cell r="G8078">
            <v>42311</v>
          </cell>
          <cell r="H8078">
            <v>8845.5041790871492</v>
          </cell>
          <cell r="I8078">
            <v>8845.5</v>
          </cell>
        </row>
        <row r="8079">
          <cell r="C8079" t="str">
            <v>Physdam</v>
          </cell>
          <cell r="E8079">
            <v>42191</v>
          </cell>
          <cell r="F8079">
            <v>42493</v>
          </cell>
          <cell r="G8079">
            <v>42636</v>
          </cell>
          <cell r="H8079">
            <v>9395.3752009643049</v>
          </cell>
          <cell r="I8079">
            <v>10380.23</v>
          </cell>
        </row>
        <row r="8080">
          <cell r="C8080" t="str">
            <v>Physdam</v>
          </cell>
          <cell r="E8080">
            <v>42188</v>
          </cell>
          <cell r="F8080">
            <v>42320</v>
          </cell>
          <cell r="G8080">
            <v>42388</v>
          </cell>
          <cell r="H8080">
            <v>12341.25610445353</v>
          </cell>
          <cell r="I8080">
            <v>12971.79</v>
          </cell>
        </row>
        <row r="8081">
          <cell r="C8081" t="str">
            <v>Physdam</v>
          </cell>
          <cell r="E8081">
            <v>42203</v>
          </cell>
          <cell r="F8081">
            <v>42208</v>
          </cell>
          <cell r="G8081">
            <v>42239</v>
          </cell>
          <cell r="H8081">
            <v>6965.4817048551604</v>
          </cell>
          <cell r="I8081">
            <v>6965.48</v>
          </cell>
        </row>
        <row r="8082">
          <cell r="C8082" t="str">
            <v>Physdam</v>
          </cell>
          <cell r="E8082">
            <v>42215</v>
          </cell>
          <cell r="F8082">
            <v>42464</v>
          </cell>
          <cell r="G8082">
            <v>42466</v>
          </cell>
          <cell r="H8082">
            <v>5512.1285684309514</v>
          </cell>
          <cell r="I8082">
            <v>6214.65</v>
          </cell>
        </row>
        <row r="8083">
          <cell r="C8083" t="str">
            <v>Physdam</v>
          </cell>
          <cell r="E8083">
            <v>42212</v>
          </cell>
          <cell r="F8083">
            <v>42375</v>
          </cell>
          <cell r="G8083">
            <v>42399</v>
          </cell>
          <cell r="H8083">
            <v>13038.267576205391</v>
          </cell>
          <cell r="I8083">
            <v>13335.04</v>
          </cell>
        </row>
        <row r="8084">
          <cell r="C8084" t="str">
            <v>Physdam</v>
          </cell>
          <cell r="E8084">
            <v>42195</v>
          </cell>
          <cell r="F8084">
            <v>42291</v>
          </cell>
          <cell r="G8084">
            <v>42301</v>
          </cell>
          <cell r="H8084">
            <v>11382.297096480999</v>
          </cell>
          <cell r="I8084">
            <v>11382.3</v>
          </cell>
        </row>
        <row r="8085">
          <cell r="C8085" t="str">
            <v>Physdam</v>
          </cell>
          <cell r="E8085">
            <v>42189</v>
          </cell>
          <cell r="F8085">
            <v>42285</v>
          </cell>
          <cell r="G8085">
            <v>42298</v>
          </cell>
          <cell r="H8085">
            <v>9216.2036153862191</v>
          </cell>
          <cell r="I8085">
            <v>0</v>
          </cell>
        </row>
        <row r="8086">
          <cell r="C8086" t="str">
            <v>Physdam</v>
          </cell>
          <cell r="E8086">
            <v>42211</v>
          </cell>
          <cell r="F8086">
            <v>42365</v>
          </cell>
          <cell r="G8086">
            <v>42517</v>
          </cell>
          <cell r="H8086">
            <v>8412.3930131797024</v>
          </cell>
          <cell r="I8086">
            <v>9393.16</v>
          </cell>
        </row>
        <row r="8087">
          <cell r="C8087" t="str">
            <v>Physdam</v>
          </cell>
          <cell r="E8087">
            <v>42188</v>
          </cell>
          <cell r="F8087">
            <v>42209</v>
          </cell>
          <cell r="G8087">
            <v>42234</v>
          </cell>
          <cell r="H8087">
            <v>8296.3250450699707</v>
          </cell>
          <cell r="I8087">
            <v>8296.33</v>
          </cell>
        </row>
        <row r="8088">
          <cell r="C8088" t="str">
            <v>Physdam</v>
          </cell>
          <cell r="E8088">
            <v>42210</v>
          </cell>
          <cell r="F8088">
            <v>42217</v>
          </cell>
          <cell r="G8088">
            <v>42346</v>
          </cell>
          <cell r="H8088">
            <v>8630.3019737500908</v>
          </cell>
          <cell r="I8088">
            <v>8630.2999999999993</v>
          </cell>
        </row>
        <row r="8089">
          <cell r="C8089" t="str">
            <v>Physdam</v>
          </cell>
          <cell r="E8089">
            <v>42195</v>
          </cell>
          <cell r="F8089">
            <v>42358</v>
          </cell>
          <cell r="G8089">
            <v>42457</v>
          </cell>
          <cell r="H8089">
            <v>8871.9763750420025</v>
          </cell>
          <cell r="I8089">
            <v>9432.34</v>
          </cell>
        </row>
        <row r="8090">
          <cell r="C8090" t="str">
            <v>Physdam</v>
          </cell>
          <cell r="E8090">
            <v>42190</v>
          </cell>
          <cell r="F8090">
            <v>42200</v>
          </cell>
          <cell r="G8090">
            <v>42303</v>
          </cell>
          <cell r="H8090">
            <v>11974.764491637899</v>
          </cell>
          <cell r="I8090">
            <v>11974.76</v>
          </cell>
        </row>
        <row r="8091">
          <cell r="C8091" t="str">
            <v>Physdam</v>
          </cell>
          <cell r="E8091">
            <v>42198</v>
          </cell>
          <cell r="F8091">
            <v>42208</v>
          </cell>
          <cell r="G8091">
            <v>42252</v>
          </cell>
          <cell r="H8091">
            <v>14022.976623112299</v>
          </cell>
          <cell r="I8091">
            <v>14022.98</v>
          </cell>
        </row>
        <row r="8092">
          <cell r="C8092" t="str">
            <v>Physdam</v>
          </cell>
          <cell r="E8092">
            <v>42230</v>
          </cell>
          <cell r="F8092">
            <v>42256</v>
          </cell>
          <cell r="G8092">
            <v>42283</v>
          </cell>
          <cell r="H8092">
            <v>10162.088398837601</v>
          </cell>
          <cell r="I8092">
            <v>10162.09</v>
          </cell>
        </row>
        <row r="8093">
          <cell r="C8093" t="str">
            <v>Physdam</v>
          </cell>
          <cell r="E8093">
            <v>42221</v>
          </cell>
          <cell r="F8093">
            <v>42297</v>
          </cell>
          <cell r="G8093">
            <v>42394</v>
          </cell>
          <cell r="H8093">
            <v>8928.9549425891837</v>
          </cell>
          <cell r="I8093">
            <v>9242.7900000000009</v>
          </cell>
        </row>
        <row r="8094">
          <cell r="C8094" t="str">
            <v>Physdam</v>
          </cell>
          <cell r="E8094">
            <v>42232</v>
          </cell>
          <cell r="F8094">
            <v>42275</v>
          </cell>
          <cell r="G8094">
            <v>42331</v>
          </cell>
          <cell r="H8094">
            <v>14780.709998752</v>
          </cell>
          <cell r="I8094">
            <v>0</v>
          </cell>
        </row>
        <row r="8095">
          <cell r="C8095" t="str">
            <v>Physdam</v>
          </cell>
          <cell r="E8095">
            <v>42222</v>
          </cell>
          <cell r="F8095">
            <v>42225</v>
          </cell>
          <cell r="G8095">
            <v>42255</v>
          </cell>
          <cell r="H8095">
            <v>9473.1694739003105</v>
          </cell>
          <cell r="I8095">
            <v>9473.17</v>
          </cell>
        </row>
        <row r="8096">
          <cell r="C8096" t="str">
            <v>Physdam</v>
          </cell>
          <cell r="E8096">
            <v>42236</v>
          </cell>
          <cell r="F8096">
            <v>42436</v>
          </cell>
          <cell r="G8096">
            <v>42601</v>
          </cell>
          <cell r="H8096">
            <v>11820.972972793199</v>
          </cell>
          <cell r="I8096">
            <v>12348.65</v>
          </cell>
        </row>
        <row r="8097">
          <cell r="C8097" t="str">
            <v>Physdam</v>
          </cell>
          <cell r="E8097">
            <v>42222</v>
          </cell>
          <cell r="F8097">
            <v>42424</v>
          </cell>
          <cell r="G8097">
            <v>42480</v>
          </cell>
          <cell r="H8097">
            <v>7964.3583032549413</v>
          </cell>
          <cell r="I8097">
            <v>9490.2800000000007</v>
          </cell>
        </row>
        <row r="8098">
          <cell r="C8098" t="str">
            <v>Physdam</v>
          </cell>
          <cell r="E8098">
            <v>42244</v>
          </cell>
          <cell r="F8098">
            <v>42274</v>
          </cell>
          <cell r="G8098">
            <v>42326</v>
          </cell>
          <cell r="H8098">
            <v>9321.6128068143607</v>
          </cell>
          <cell r="I8098">
            <v>9321.61</v>
          </cell>
        </row>
        <row r="8099">
          <cell r="C8099" t="str">
            <v>Physdam</v>
          </cell>
          <cell r="E8099">
            <v>42224</v>
          </cell>
          <cell r="F8099">
            <v>42540</v>
          </cell>
          <cell r="G8099">
            <v>42545</v>
          </cell>
          <cell r="H8099">
            <v>10100.568126967788</v>
          </cell>
          <cell r="I8099">
            <v>10522.77</v>
          </cell>
        </row>
        <row r="8100">
          <cell r="C8100" t="str">
            <v>Physdam</v>
          </cell>
          <cell r="E8100">
            <v>42222</v>
          </cell>
          <cell r="F8100">
            <v>42316</v>
          </cell>
          <cell r="G8100">
            <v>42388</v>
          </cell>
          <cell r="H8100">
            <v>9402.8920252641528</v>
          </cell>
          <cell r="I8100">
            <v>9657.2099999999991</v>
          </cell>
        </row>
        <row r="8101">
          <cell r="C8101" t="str">
            <v>Physdam</v>
          </cell>
          <cell r="E8101">
            <v>42230</v>
          </cell>
          <cell r="F8101">
            <v>42254</v>
          </cell>
          <cell r="G8101">
            <v>42399</v>
          </cell>
          <cell r="H8101">
            <v>16011.90929025428</v>
          </cell>
          <cell r="I8101">
            <v>16711.34</v>
          </cell>
        </row>
        <row r="8102">
          <cell r="C8102" t="str">
            <v>Physdam</v>
          </cell>
          <cell r="E8102">
            <v>42228</v>
          </cell>
          <cell r="F8102">
            <v>42455</v>
          </cell>
          <cell r="G8102">
            <v>42536</v>
          </cell>
          <cell r="H8102">
            <v>11860.515658315817</v>
          </cell>
          <cell r="I8102">
            <v>12852</v>
          </cell>
        </row>
        <row r="8103">
          <cell r="C8103" t="str">
            <v>Physdam</v>
          </cell>
          <cell r="E8103">
            <v>42223</v>
          </cell>
          <cell r="F8103">
            <v>42425</v>
          </cell>
          <cell r="G8103">
            <v>42468</v>
          </cell>
          <cell r="H8103">
            <v>9739.0759665085825</v>
          </cell>
          <cell r="I8103">
            <v>10294.67</v>
          </cell>
        </row>
        <row r="8104">
          <cell r="C8104" t="str">
            <v>Physdam</v>
          </cell>
          <cell r="E8104">
            <v>42237</v>
          </cell>
          <cell r="F8104">
            <v>42302</v>
          </cell>
          <cell r="G8104">
            <v>42364</v>
          </cell>
          <cell r="H8104">
            <v>10890.318423045401</v>
          </cell>
          <cell r="I8104">
            <v>10890.32</v>
          </cell>
        </row>
        <row r="8105">
          <cell r="C8105" t="str">
            <v>Physdam</v>
          </cell>
          <cell r="E8105">
            <v>42226</v>
          </cell>
          <cell r="F8105">
            <v>42325</v>
          </cell>
          <cell r="G8105">
            <v>42392</v>
          </cell>
          <cell r="H8105">
            <v>8802.4545136357119</v>
          </cell>
          <cell r="I8105">
            <v>9394.3700000000008</v>
          </cell>
        </row>
        <row r="8106">
          <cell r="C8106" t="str">
            <v>Physdam</v>
          </cell>
          <cell r="E8106">
            <v>42247</v>
          </cell>
          <cell r="F8106">
            <v>42298</v>
          </cell>
          <cell r="G8106">
            <v>42375</v>
          </cell>
          <cell r="H8106">
            <v>10509.028680397116</v>
          </cell>
          <cell r="I8106">
            <v>10858.23</v>
          </cell>
        </row>
        <row r="8107">
          <cell r="C8107" t="str">
            <v>Physdam</v>
          </cell>
          <cell r="E8107">
            <v>42224</v>
          </cell>
          <cell r="F8107">
            <v>42261</v>
          </cell>
          <cell r="G8107">
            <v>42323</v>
          </cell>
          <cell r="H8107">
            <v>13787.486863451601</v>
          </cell>
          <cell r="I8107">
            <v>13787.49</v>
          </cell>
        </row>
        <row r="8108">
          <cell r="C8108" t="str">
            <v>Physdam</v>
          </cell>
          <cell r="E8108">
            <v>42234</v>
          </cell>
          <cell r="F8108">
            <v>42367</v>
          </cell>
          <cell r="G8108">
            <v>42487</v>
          </cell>
          <cell r="H8108">
            <v>9408.6341058167382</v>
          </cell>
          <cell r="I8108">
            <v>9998.68</v>
          </cell>
        </row>
        <row r="8109">
          <cell r="C8109" t="str">
            <v>Physdam</v>
          </cell>
          <cell r="E8109">
            <v>42219</v>
          </cell>
          <cell r="F8109">
            <v>42242</v>
          </cell>
          <cell r="G8109">
            <v>42273</v>
          </cell>
          <cell r="H8109">
            <v>8387.6301368186905</v>
          </cell>
          <cell r="I8109">
            <v>8387.6299999999992</v>
          </cell>
        </row>
        <row r="8110">
          <cell r="C8110" t="str">
            <v>Physdam</v>
          </cell>
          <cell r="E8110">
            <v>42237</v>
          </cell>
          <cell r="F8110">
            <v>42312</v>
          </cell>
          <cell r="G8110">
            <v>42382</v>
          </cell>
          <cell r="H8110">
            <v>9927.7094891454817</v>
          </cell>
          <cell r="I8110">
            <v>11147.1</v>
          </cell>
        </row>
        <row r="8111">
          <cell r="C8111" t="str">
            <v>Physdam</v>
          </cell>
          <cell r="E8111">
            <v>42236</v>
          </cell>
          <cell r="F8111">
            <v>42352</v>
          </cell>
          <cell r="G8111">
            <v>42361</v>
          </cell>
          <cell r="H8111">
            <v>11028.5155383037</v>
          </cell>
          <cell r="I8111">
            <v>11028.52</v>
          </cell>
        </row>
        <row r="8112">
          <cell r="C8112" t="str">
            <v>Physdam</v>
          </cell>
          <cell r="E8112">
            <v>42223</v>
          </cell>
          <cell r="F8112">
            <v>42368</v>
          </cell>
          <cell r="G8112">
            <v>42449</v>
          </cell>
          <cell r="H8112">
            <v>10287.863360289542</v>
          </cell>
          <cell r="I8112">
            <v>10495.4</v>
          </cell>
        </row>
        <row r="8113">
          <cell r="C8113" t="str">
            <v>Physdam</v>
          </cell>
          <cell r="E8113">
            <v>42226</v>
          </cell>
          <cell r="F8113">
            <v>42261</v>
          </cell>
          <cell r="G8113">
            <v>42262</v>
          </cell>
          <cell r="H8113">
            <v>13114.016679418601</v>
          </cell>
          <cell r="I8113">
            <v>13114.02</v>
          </cell>
        </row>
        <row r="8114">
          <cell r="C8114" t="str">
            <v>Physdam</v>
          </cell>
          <cell r="E8114">
            <v>42246</v>
          </cell>
          <cell r="F8114">
            <v>42302</v>
          </cell>
          <cell r="G8114">
            <v>42348</v>
          </cell>
          <cell r="H8114">
            <v>9263.9013866097193</v>
          </cell>
          <cell r="I8114">
            <v>9263.9</v>
          </cell>
        </row>
        <row r="8115">
          <cell r="C8115" t="str">
            <v>Physdam</v>
          </cell>
          <cell r="E8115">
            <v>42218</v>
          </cell>
          <cell r="F8115">
            <v>42233</v>
          </cell>
          <cell r="G8115">
            <v>42273</v>
          </cell>
          <cell r="H8115">
            <v>11087.3620266078</v>
          </cell>
          <cell r="I8115">
            <v>11087.36</v>
          </cell>
        </row>
        <row r="8116">
          <cell r="C8116" t="str">
            <v>Physdam</v>
          </cell>
          <cell r="E8116">
            <v>42245</v>
          </cell>
          <cell r="F8116">
            <v>42363</v>
          </cell>
          <cell r="G8116">
            <v>42377</v>
          </cell>
          <cell r="H8116">
            <v>9574.2742995979988</v>
          </cell>
          <cell r="I8116">
            <v>0</v>
          </cell>
        </row>
        <row r="8117">
          <cell r="C8117" t="str">
            <v>Physdam</v>
          </cell>
          <cell r="E8117">
            <v>42230</v>
          </cell>
          <cell r="F8117">
            <v>42393</v>
          </cell>
          <cell r="G8117">
            <v>42432</v>
          </cell>
          <cell r="H8117">
            <v>11346.475715363842</v>
          </cell>
          <cell r="I8117">
            <v>12767.94</v>
          </cell>
        </row>
        <row r="8118">
          <cell r="C8118" t="str">
            <v>Physdam</v>
          </cell>
          <cell r="E8118">
            <v>42228</v>
          </cell>
          <cell r="F8118">
            <v>42346</v>
          </cell>
          <cell r="G8118">
            <v>42415</v>
          </cell>
          <cell r="H8118">
            <v>6870.5400930616588</v>
          </cell>
          <cell r="I8118">
            <v>7870.45</v>
          </cell>
        </row>
        <row r="8119">
          <cell r="C8119" t="str">
            <v>Physdam</v>
          </cell>
          <cell r="E8119">
            <v>42229</v>
          </cell>
          <cell r="F8119">
            <v>42261</v>
          </cell>
          <cell r="G8119">
            <v>42309</v>
          </cell>
          <cell r="H8119">
            <v>7262.5139808250597</v>
          </cell>
          <cell r="I8119">
            <v>0</v>
          </cell>
        </row>
        <row r="8120">
          <cell r="C8120" t="str">
            <v>Physdam</v>
          </cell>
          <cell r="E8120">
            <v>42233</v>
          </cell>
          <cell r="F8120">
            <v>42296</v>
          </cell>
          <cell r="G8120">
            <v>42297</v>
          </cell>
          <cell r="H8120">
            <v>9391.6434557409993</v>
          </cell>
          <cell r="I8120">
            <v>9391.64</v>
          </cell>
        </row>
        <row r="8121">
          <cell r="C8121" t="str">
            <v>Physdam</v>
          </cell>
          <cell r="E8121">
            <v>42218</v>
          </cell>
          <cell r="F8121">
            <v>42246</v>
          </cell>
          <cell r="G8121">
            <v>42256</v>
          </cell>
          <cell r="H8121">
            <v>13275.7002879952</v>
          </cell>
          <cell r="I8121">
            <v>13275.7</v>
          </cell>
        </row>
        <row r="8122">
          <cell r="C8122" t="str">
            <v>Physdam</v>
          </cell>
          <cell r="E8122">
            <v>42247</v>
          </cell>
          <cell r="F8122">
            <v>42283</v>
          </cell>
          <cell r="G8122">
            <v>42335</v>
          </cell>
          <cell r="H8122">
            <v>10846.9349356415</v>
          </cell>
          <cell r="I8122">
            <v>10846.93</v>
          </cell>
        </row>
        <row r="8123">
          <cell r="C8123" t="str">
            <v>Physdam</v>
          </cell>
          <cell r="E8123">
            <v>42226</v>
          </cell>
          <cell r="F8123">
            <v>42306</v>
          </cell>
          <cell r="G8123">
            <v>42311</v>
          </cell>
          <cell r="H8123">
            <v>10191.3894334129</v>
          </cell>
          <cell r="I8123">
            <v>10191.39</v>
          </cell>
        </row>
        <row r="8124">
          <cell r="C8124" t="str">
            <v>Physdam</v>
          </cell>
          <cell r="E8124">
            <v>42220</v>
          </cell>
          <cell r="F8124">
            <v>42513</v>
          </cell>
          <cell r="G8124">
            <v>42530</v>
          </cell>
          <cell r="H8124">
            <v>9580.3541472919642</v>
          </cell>
          <cell r="I8124">
            <v>9944.5300000000007</v>
          </cell>
        </row>
        <row r="8125">
          <cell r="C8125" t="str">
            <v>Physdam</v>
          </cell>
          <cell r="E8125">
            <v>42222</v>
          </cell>
          <cell r="F8125">
            <v>42269</v>
          </cell>
          <cell r="G8125">
            <v>42272</v>
          </cell>
          <cell r="H8125">
            <v>8959.9838374071805</v>
          </cell>
          <cell r="I8125">
            <v>8959.98</v>
          </cell>
        </row>
        <row r="8126">
          <cell r="C8126" t="str">
            <v>Physdam</v>
          </cell>
          <cell r="E8126">
            <v>42221</v>
          </cell>
          <cell r="F8126">
            <v>42258</v>
          </cell>
          <cell r="G8126">
            <v>42328</v>
          </cell>
          <cell r="H8126">
            <v>10925.364476769801</v>
          </cell>
          <cell r="I8126">
            <v>10925.36</v>
          </cell>
        </row>
        <row r="8127">
          <cell r="C8127" t="str">
            <v>Physdam</v>
          </cell>
          <cell r="E8127">
            <v>42236</v>
          </cell>
          <cell r="F8127">
            <v>42282</v>
          </cell>
          <cell r="G8127">
            <v>42468</v>
          </cell>
          <cell r="H8127">
            <v>10491.760479516681</v>
          </cell>
          <cell r="I8127">
            <v>10273.959999999999</v>
          </cell>
        </row>
        <row r="8128">
          <cell r="C8128" t="str">
            <v>Physdam</v>
          </cell>
          <cell r="E8128">
            <v>42246</v>
          </cell>
          <cell r="F8128">
            <v>42339</v>
          </cell>
          <cell r="G8128">
            <v>42372</v>
          </cell>
          <cell r="H8128">
            <v>5533.3847572295263</v>
          </cell>
          <cell r="I8128">
            <v>5793.73</v>
          </cell>
        </row>
        <row r="8129">
          <cell r="C8129" t="str">
            <v>Physdam</v>
          </cell>
          <cell r="E8129">
            <v>42230</v>
          </cell>
          <cell r="F8129">
            <v>42240</v>
          </cell>
          <cell r="G8129">
            <v>42286</v>
          </cell>
          <cell r="H8129">
            <v>6330.7382600187402</v>
          </cell>
          <cell r="I8129">
            <v>6330.74</v>
          </cell>
        </row>
        <row r="8130">
          <cell r="C8130" t="str">
            <v>Physdam</v>
          </cell>
          <cell r="E8130">
            <v>42234</v>
          </cell>
          <cell r="F8130">
            <v>42265</v>
          </cell>
          <cell r="G8130">
            <v>42296</v>
          </cell>
          <cell r="H8130">
            <v>4236.1283283571402</v>
          </cell>
          <cell r="I8130">
            <v>4236.13</v>
          </cell>
        </row>
        <row r="8131">
          <cell r="C8131" t="str">
            <v>Physdam</v>
          </cell>
          <cell r="E8131">
            <v>42222</v>
          </cell>
          <cell r="F8131">
            <v>42541</v>
          </cell>
          <cell r="G8131">
            <v>42774</v>
          </cell>
          <cell r="H8131">
            <v>9814.2657628713878</v>
          </cell>
          <cell r="I8131">
            <v>10344.11</v>
          </cell>
        </row>
        <row r="8132">
          <cell r="C8132" t="str">
            <v>Physdam</v>
          </cell>
          <cell r="E8132">
            <v>42228</v>
          </cell>
          <cell r="F8132">
            <v>42248</v>
          </cell>
          <cell r="G8132">
            <v>42257</v>
          </cell>
          <cell r="H8132">
            <v>7218.6245793493399</v>
          </cell>
          <cell r="I8132">
            <v>7218.62</v>
          </cell>
        </row>
        <row r="8133">
          <cell r="C8133" t="str">
            <v>Physdam</v>
          </cell>
          <cell r="E8133">
            <v>42230</v>
          </cell>
          <cell r="F8133">
            <v>42270</v>
          </cell>
          <cell r="G8133">
            <v>42293</v>
          </cell>
          <cell r="H8133">
            <v>9317.29695819482</v>
          </cell>
          <cell r="I8133">
            <v>9317.2999999999993</v>
          </cell>
        </row>
        <row r="8134">
          <cell r="C8134" t="str">
            <v>Physdam</v>
          </cell>
          <cell r="E8134">
            <v>42217</v>
          </cell>
          <cell r="F8134">
            <v>42246</v>
          </cell>
          <cell r="G8134">
            <v>42405</v>
          </cell>
          <cell r="H8134">
            <v>10303.093863840719</v>
          </cell>
          <cell r="I8134">
            <v>10668.62</v>
          </cell>
        </row>
        <row r="8135">
          <cell r="C8135" t="str">
            <v>Physdam</v>
          </cell>
          <cell r="E8135">
            <v>42222</v>
          </cell>
          <cell r="F8135">
            <v>42378</v>
          </cell>
          <cell r="G8135">
            <v>42429</v>
          </cell>
          <cell r="H8135">
            <v>9202.0394110281886</v>
          </cell>
          <cell r="I8135">
            <v>9305.2800000000007</v>
          </cell>
        </row>
        <row r="8136">
          <cell r="C8136" t="str">
            <v>Physdam</v>
          </cell>
          <cell r="E8136">
            <v>42235</v>
          </cell>
          <cell r="F8136">
            <v>42235</v>
          </cell>
          <cell r="G8136">
            <v>42272</v>
          </cell>
          <cell r="H8136">
            <v>12205.4869967778</v>
          </cell>
          <cell r="I8136">
            <v>12205.49</v>
          </cell>
        </row>
        <row r="8137">
          <cell r="C8137" t="str">
            <v>Physdam</v>
          </cell>
          <cell r="E8137">
            <v>42230</v>
          </cell>
          <cell r="F8137">
            <v>42465</v>
          </cell>
          <cell r="G8137">
            <v>42593</v>
          </cell>
          <cell r="H8137">
            <v>10679.675728949898</v>
          </cell>
          <cell r="I8137">
            <v>11193.53</v>
          </cell>
        </row>
        <row r="8138">
          <cell r="C8138" t="str">
            <v>Physdam</v>
          </cell>
          <cell r="E8138">
            <v>42224</v>
          </cell>
          <cell r="F8138">
            <v>42265</v>
          </cell>
          <cell r="G8138">
            <v>42339</v>
          </cell>
          <cell r="H8138">
            <v>11502.4200732591</v>
          </cell>
          <cell r="I8138">
            <v>0</v>
          </cell>
        </row>
        <row r="8139">
          <cell r="C8139" t="str">
            <v>Physdam</v>
          </cell>
          <cell r="E8139">
            <v>42240</v>
          </cell>
          <cell r="F8139">
            <v>42288</v>
          </cell>
          <cell r="G8139">
            <v>42330</v>
          </cell>
          <cell r="H8139">
            <v>11128.3133008449</v>
          </cell>
          <cell r="I8139">
            <v>0</v>
          </cell>
        </row>
        <row r="8140">
          <cell r="C8140" t="str">
            <v>Physdam</v>
          </cell>
          <cell r="E8140">
            <v>42223</v>
          </cell>
          <cell r="F8140">
            <v>42646</v>
          </cell>
          <cell r="G8140">
            <v>42712</v>
          </cell>
          <cell r="H8140">
            <v>12265.206596931197</v>
          </cell>
          <cell r="I8140">
            <v>13539.35</v>
          </cell>
        </row>
        <row r="8141">
          <cell r="C8141" t="str">
            <v>Physdam</v>
          </cell>
          <cell r="E8141">
            <v>42232</v>
          </cell>
          <cell r="F8141">
            <v>42359</v>
          </cell>
          <cell r="G8141">
            <v>42557</v>
          </cell>
          <cell r="H8141">
            <v>9434.2956794005768</v>
          </cell>
          <cell r="I8141">
            <v>0</v>
          </cell>
        </row>
        <row r="8142">
          <cell r="C8142" t="str">
            <v>Physdam</v>
          </cell>
          <cell r="E8142">
            <v>42237</v>
          </cell>
          <cell r="F8142">
            <v>42386</v>
          </cell>
          <cell r="G8142">
            <v>42435</v>
          </cell>
          <cell r="H8142">
            <v>9350.4877521121089</v>
          </cell>
          <cell r="I8142">
            <v>10072.07</v>
          </cell>
        </row>
        <row r="8143">
          <cell r="C8143" t="str">
            <v>Physdam</v>
          </cell>
          <cell r="E8143">
            <v>42242</v>
          </cell>
          <cell r="F8143">
            <v>42538</v>
          </cell>
          <cell r="G8143">
            <v>42544</v>
          </cell>
          <cell r="H8143">
            <v>6224.386784121355</v>
          </cell>
          <cell r="I8143">
            <v>6529.4</v>
          </cell>
        </row>
        <row r="8144">
          <cell r="C8144" t="str">
            <v>Physdam</v>
          </cell>
          <cell r="E8144">
            <v>42225</v>
          </cell>
          <cell r="F8144">
            <v>42340</v>
          </cell>
          <cell r="G8144">
            <v>42425</v>
          </cell>
          <cell r="H8144">
            <v>10837.892824138093</v>
          </cell>
          <cell r="I8144">
            <v>11684.5</v>
          </cell>
        </row>
        <row r="8145">
          <cell r="C8145" t="str">
            <v>Physdam</v>
          </cell>
          <cell r="E8145">
            <v>42241</v>
          </cell>
          <cell r="F8145">
            <v>42266</v>
          </cell>
          <cell r="G8145">
            <v>42291</v>
          </cell>
          <cell r="H8145">
            <v>9783.2867246697297</v>
          </cell>
          <cell r="I8145">
            <v>9783.2900000000009</v>
          </cell>
        </row>
        <row r="8146">
          <cell r="C8146" t="str">
            <v>Physdam</v>
          </cell>
          <cell r="E8146">
            <v>42241</v>
          </cell>
          <cell r="F8146">
            <v>43151</v>
          </cell>
          <cell r="G8146">
            <v>43346</v>
          </cell>
          <cell r="H8146">
            <v>6169.1507533964514</v>
          </cell>
          <cell r="I8146">
            <v>7032.78</v>
          </cell>
        </row>
        <row r="8147">
          <cell r="C8147" t="str">
            <v>Physdam</v>
          </cell>
          <cell r="E8147">
            <v>42261</v>
          </cell>
          <cell r="F8147">
            <v>42283</v>
          </cell>
          <cell r="G8147">
            <v>42367</v>
          </cell>
          <cell r="H8147">
            <v>10543.23773742</v>
          </cell>
          <cell r="I8147">
            <v>0</v>
          </cell>
        </row>
        <row r="8148">
          <cell r="C8148" t="str">
            <v>Physdam</v>
          </cell>
          <cell r="E8148">
            <v>42265</v>
          </cell>
          <cell r="F8148">
            <v>42371</v>
          </cell>
          <cell r="G8148">
            <v>42374</v>
          </cell>
          <cell r="H8148">
            <v>9745.3317939161298</v>
          </cell>
          <cell r="I8148">
            <v>10423.06</v>
          </cell>
        </row>
        <row r="8149">
          <cell r="C8149" t="str">
            <v>Physdam</v>
          </cell>
          <cell r="E8149">
            <v>42265</v>
          </cell>
          <cell r="F8149">
            <v>42604</v>
          </cell>
          <cell r="G8149">
            <v>42670</v>
          </cell>
          <cell r="H8149">
            <v>14682.573604857122</v>
          </cell>
          <cell r="I8149">
            <v>14888.94</v>
          </cell>
        </row>
        <row r="8150">
          <cell r="C8150" t="str">
            <v>Physdam</v>
          </cell>
          <cell r="E8150">
            <v>42255</v>
          </cell>
          <cell r="F8150">
            <v>42262</v>
          </cell>
          <cell r="G8150">
            <v>42418</v>
          </cell>
          <cell r="H8150">
            <v>8598.6186218737912</v>
          </cell>
          <cell r="I8150">
            <v>8826.0400000000009</v>
          </cell>
        </row>
        <row r="8151">
          <cell r="C8151" t="str">
            <v>Physdam</v>
          </cell>
          <cell r="E8151">
            <v>42273</v>
          </cell>
          <cell r="F8151">
            <v>42617</v>
          </cell>
          <cell r="G8151">
            <v>42703</v>
          </cell>
          <cell r="H8151">
            <v>9998.7462551583976</v>
          </cell>
          <cell r="I8151">
            <v>10616.83</v>
          </cell>
        </row>
        <row r="8152">
          <cell r="C8152" t="str">
            <v>Physdam</v>
          </cell>
          <cell r="E8152">
            <v>42254</v>
          </cell>
          <cell r="F8152">
            <v>42541</v>
          </cell>
          <cell r="G8152">
            <v>42693</v>
          </cell>
          <cell r="H8152">
            <v>7621.2838753146361</v>
          </cell>
          <cell r="I8152">
            <v>8568.25</v>
          </cell>
        </row>
        <row r="8153">
          <cell r="C8153" t="str">
            <v>Physdam</v>
          </cell>
          <cell r="E8153">
            <v>42256</v>
          </cell>
          <cell r="F8153">
            <v>42319</v>
          </cell>
          <cell r="G8153">
            <v>42383</v>
          </cell>
          <cell r="H8153">
            <v>10092.569347534174</v>
          </cell>
          <cell r="I8153">
            <v>10215.92</v>
          </cell>
        </row>
        <row r="8154">
          <cell r="C8154" t="str">
            <v>Physdam</v>
          </cell>
          <cell r="E8154">
            <v>42253</v>
          </cell>
          <cell r="F8154">
            <v>42256</v>
          </cell>
          <cell r="G8154">
            <v>42270</v>
          </cell>
          <cell r="H8154">
            <v>8230.4357174260895</v>
          </cell>
          <cell r="I8154">
            <v>8230.44</v>
          </cell>
        </row>
        <row r="8155">
          <cell r="C8155" t="str">
            <v>Physdam</v>
          </cell>
          <cell r="E8155">
            <v>42276</v>
          </cell>
          <cell r="F8155">
            <v>42336</v>
          </cell>
          <cell r="G8155">
            <v>42357</v>
          </cell>
          <cell r="H8155">
            <v>8337.4603079804692</v>
          </cell>
          <cell r="I8155">
            <v>8337.4599999999991</v>
          </cell>
        </row>
        <row r="8156">
          <cell r="C8156" t="str">
            <v>Physdam</v>
          </cell>
          <cell r="E8156">
            <v>42272</v>
          </cell>
          <cell r="F8156">
            <v>42375</v>
          </cell>
          <cell r="G8156">
            <v>42566</v>
          </cell>
          <cell r="H8156">
            <v>9170.7282327481407</v>
          </cell>
          <cell r="I8156">
            <v>9480.94</v>
          </cell>
        </row>
        <row r="8157">
          <cell r="C8157" t="str">
            <v>Physdam</v>
          </cell>
          <cell r="E8157">
            <v>42270</v>
          </cell>
          <cell r="F8157">
            <v>42300</v>
          </cell>
          <cell r="G8157">
            <v>42332</v>
          </cell>
          <cell r="H8157">
            <v>10493.6051899303</v>
          </cell>
          <cell r="I8157">
            <v>10493.61</v>
          </cell>
        </row>
        <row r="8158">
          <cell r="C8158" t="str">
            <v>Physdam</v>
          </cell>
          <cell r="E8158">
            <v>42262</v>
          </cell>
          <cell r="F8158">
            <v>42389</v>
          </cell>
          <cell r="G8158">
            <v>42538</v>
          </cell>
          <cell r="H8158">
            <v>11214.176655512074</v>
          </cell>
          <cell r="I8158">
            <v>12621.18</v>
          </cell>
        </row>
        <row r="8159">
          <cell r="C8159" t="str">
            <v>Physdam</v>
          </cell>
          <cell r="E8159">
            <v>42264</v>
          </cell>
          <cell r="F8159">
            <v>42379</v>
          </cell>
          <cell r="G8159">
            <v>42393</v>
          </cell>
          <cell r="H8159">
            <v>8702.1991573677442</v>
          </cell>
          <cell r="I8159">
            <v>0</v>
          </cell>
        </row>
        <row r="8160">
          <cell r="C8160" t="str">
            <v>Physdam</v>
          </cell>
          <cell r="E8160">
            <v>42260</v>
          </cell>
          <cell r="F8160">
            <v>42312</v>
          </cell>
          <cell r="G8160">
            <v>42323</v>
          </cell>
          <cell r="H8160">
            <v>11393.205376568099</v>
          </cell>
          <cell r="I8160">
            <v>11393.21</v>
          </cell>
        </row>
        <row r="8161">
          <cell r="C8161" t="str">
            <v>Physdam</v>
          </cell>
          <cell r="E8161">
            <v>42249</v>
          </cell>
          <cell r="F8161">
            <v>42414</v>
          </cell>
          <cell r="G8161">
            <v>42415</v>
          </cell>
          <cell r="H8161">
            <v>12367.064423460964</v>
          </cell>
          <cell r="I8161">
            <v>12378.72</v>
          </cell>
        </row>
        <row r="8162">
          <cell r="C8162" t="str">
            <v>Physdam</v>
          </cell>
          <cell r="E8162">
            <v>42252</v>
          </cell>
          <cell r="F8162">
            <v>42370</v>
          </cell>
          <cell r="G8162">
            <v>42374</v>
          </cell>
          <cell r="H8162">
            <v>11194.777045605866</v>
          </cell>
          <cell r="I8162">
            <v>12144.32</v>
          </cell>
        </row>
        <row r="8163">
          <cell r="C8163" t="str">
            <v>Physdam</v>
          </cell>
          <cell r="E8163">
            <v>42258</v>
          </cell>
          <cell r="F8163">
            <v>42320</v>
          </cell>
          <cell r="G8163">
            <v>42390</v>
          </cell>
          <cell r="H8163">
            <v>10037.215099622488</v>
          </cell>
          <cell r="I8163">
            <v>10345.02</v>
          </cell>
        </row>
        <row r="8164">
          <cell r="C8164" t="str">
            <v>Physdam</v>
          </cell>
          <cell r="E8164">
            <v>42266</v>
          </cell>
          <cell r="F8164">
            <v>42374</v>
          </cell>
          <cell r="G8164">
            <v>42394</v>
          </cell>
          <cell r="H8164">
            <v>6054.7301888681441</v>
          </cell>
          <cell r="I8164">
            <v>6462.7</v>
          </cell>
        </row>
        <row r="8165">
          <cell r="C8165" t="str">
            <v>Physdam</v>
          </cell>
          <cell r="E8165">
            <v>42251</v>
          </cell>
          <cell r="F8165">
            <v>42540</v>
          </cell>
          <cell r="G8165">
            <v>42600</v>
          </cell>
          <cell r="H8165">
            <v>9485.5795328106087</v>
          </cell>
          <cell r="I8165">
            <v>10205.33</v>
          </cell>
        </row>
        <row r="8166">
          <cell r="C8166" t="str">
            <v>Physdam</v>
          </cell>
          <cell r="E8166">
            <v>42262</v>
          </cell>
          <cell r="F8166">
            <v>42283</v>
          </cell>
          <cell r="G8166">
            <v>42291</v>
          </cell>
          <cell r="H8166">
            <v>9817.4868043427505</v>
          </cell>
          <cell r="I8166">
            <v>9817.49</v>
          </cell>
        </row>
        <row r="8167">
          <cell r="C8167" t="str">
            <v>Physdam</v>
          </cell>
          <cell r="E8167">
            <v>42263</v>
          </cell>
          <cell r="F8167">
            <v>42449</v>
          </cell>
          <cell r="G8167">
            <v>42555</v>
          </cell>
          <cell r="H8167">
            <v>11770.866782899458</v>
          </cell>
          <cell r="I8167">
            <v>13148.19</v>
          </cell>
        </row>
        <row r="8168">
          <cell r="C8168" t="str">
            <v>Physdam</v>
          </cell>
          <cell r="E8168">
            <v>42253</v>
          </cell>
          <cell r="F8168">
            <v>42295</v>
          </cell>
          <cell r="G8168">
            <v>42328</v>
          </cell>
          <cell r="H8168">
            <v>13142.6875510351</v>
          </cell>
          <cell r="I8168">
            <v>13142.69</v>
          </cell>
        </row>
        <row r="8169">
          <cell r="C8169" t="str">
            <v>Physdam</v>
          </cell>
          <cell r="E8169">
            <v>42248</v>
          </cell>
          <cell r="F8169">
            <v>42312</v>
          </cell>
          <cell r="G8169">
            <v>42348</v>
          </cell>
          <cell r="H8169">
            <v>7431.9684109648597</v>
          </cell>
          <cell r="I8169">
            <v>7431.97</v>
          </cell>
        </row>
        <row r="8170">
          <cell r="C8170" t="str">
            <v>Physdam</v>
          </cell>
          <cell r="E8170">
            <v>42276</v>
          </cell>
          <cell r="F8170">
            <v>42402</v>
          </cell>
          <cell r="G8170">
            <v>42571</v>
          </cell>
          <cell r="H8170">
            <v>11081.370569427578</v>
          </cell>
          <cell r="I8170">
            <v>12833.69</v>
          </cell>
        </row>
        <row r="8171">
          <cell r="C8171" t="str">
            <v>Physdam</v>
          </cell>
          <cell r="E8171">
            <v>42261</v>
          </cell>
          <cell r="F8171">
            <v>42502</v>
          </cell>
          <cell r="G8171">
            <v>42659</v>
          </cell>
          <cell r="H8171">
            <v>9009.5857957408552</v>
          </cell>
          <cell r="I8171">
            <v>10812.57</v>
          </cell>
        </row>
        <row r="8172">
          <cell r="C8172" t="str">
            <v>Physdam</v>
          </cell>
          <cell r="E8172">
            <v>42248</v>
          </cell>
          <cell r="F8172">
            <v>42311</v>
          </cell>
          <cell r="G8172">
            <v>42545</v>
          </cell>
          <cell r="H8172">
            <v>12946.95840139193</v>
          </cell>
          <cell r="I8172">
            <v>0</v>
          </cell>
        </row>
        <row r="8173">
          <cell r="C8173" t="str">
            <v>Physdam</v>
          </cell>
          <cell r="E8173">
            <v>42254</v>
          </cell>
          <cell r="F8173">
            <v>42275</v>
          </cell>
          <cell r="G8173">
            <v>42299</v>
          </cell>
          <cell r="H8173">
            <v>9635.3407179755795</v>
          </cell>
          <cell r="I8173">
            <v>9635.34</v>
          </cell>
        </row>
        <row r="8174">
          <cell r="C8174" t="str">
            <v>Physdam</v>
          </cell>
          <cell r="E8174">
            <v>42251</v>
          </cell>
          <cell r="F8174">
            <v>42324</v>
          </cell>
          <cell r="G8174">
            <v>42541</v>
          </cell>
          <cell r="H8174">
            <v>9476.5865085268797</v>
          </cell>
          <cell r="I8174">
            <v>10038.120000000001</v>
          </cell>
        </row>
        <row r="8175">
          <cell r="C8175" t="str">
            <v>Physdam</v>
          </cell>
          <cell r="E8175">
            <v>42266</v>
          </cell>
          <cell r="F8175">
            <v>42325</v>
          </cell>
          <cell r="G8175">
            <v>42353</v>
          </cell>
          <cell r="H8175">
            <v>10382.3571995973</v>
          </cell>
          <cell r="I8175">
            <v>10382.36</v>
          </cell>
        </row>
        <row r="8176">
          <cell r="C8176" t="str">
            <v>Physdam</v>
          </cell>
          <cell r="E8176">
            <v>42274</v>
          </cell>
          <cell r="F8176">
            <v>42504</v>
          </cell>
          <cell r="G8176">
            <v>42572</v>
          </cell>
          <cell r="H8176">
            <v>10039.55950784645</v>
          </cell>
          <cell r="I8176">
            <v>10707.73</v>
          </cell>
        </row>
        <row r="8177">
          <cell r="C8177" t="str">
            <v>Physdam</v>
          </cell>
          <cell r="E8177">
            <v>42255</v>
          </cell>
          <cell r="F8177">
            <v>42369</v>
          </cell>
          <cell r="G8177">
            <v>42380</v>
          </cell>
          <cell r="H8177">
            <v>8749.7810082802534</v>
          </cell>
          <cell r="I8177">
            <v>8927.9699999999993</v>
          </cell>
        </row>
        <row r="8178">
          <cell r="C8178" t="str">
            <v>Physdam</v>
          </cell>
          <cell r="E8178">
            <v>42253</v>
          </cell>
          <cell r="F8178">
            <v>42264</v>
          </cell>
          <cell r="G8178">
            <v>42294</v>
          </cell>
          <cell r="H8178">
            <v>8115.4234544237697</v>
          </cell>
          <cell r="I8178">
            <v>8115.42</v>
          </cell>
        </row>
        <row r="8179">
          <cell r="C8179" t="str">
            <v>Physdam</v>
          </cell>
          <cell r="E8179">
            <v>42270</v>
          </cell>
          <cell r="F8179">
            <v>42415</v>
          </cell>
          <cell r="G8179">
            <v>42471</v>
          </cell>
          <cell r="H8179">
            <v>8939.6681783903696</v>
          </cell>
          <cell r="I8179">
            <v>9255.89</v>
          </cell>
        </row>
        <row r="8180">
          <cell r="C8180" t="str">
            <v>Physdam</v>
          </cell>
          <cell r="E8180">
            <v>42274</v>
          </cell>
          <cell r="F8180">
            <v>42285</v>
          </cell>
          <cell r="G8180">
            <v>42343</v>
          </cell>
          <cell r="H8180">
            <v>10713.0665026557</v>
          </cell>
          <cell r="I8180">
            <v>10713.07</v>
          </cell>
        </row>
        <row r="8181">
          <cell r="C8181" t="str">
            <v>Physdam</v>
          </cell>
          <cell r="E8181">
            <v>42266</v>
          </cell>
          <cell r="F8181">
            <v>42338</v>
          </cell>
          <cell r="G8181">
            <v>42371</v>
          </cell>
          <cell r="H8181">
            <v>8507.6061419782527</v>
          </cell>
          <cell r="I8181">
            <v>8933.17</v>
          </cell>
        </row>
        <row r="8182">
          <cell r="C8182" t="str">
            <v>Physdam</v>
          </cell>
          <cell r="E8182">
            <v>42266</v>
          </cell>
          <cell r="F8182">
            <v>42331</v>
          </cell>
          <cell r="G8182">
            <v>42424</v>
          </cell>
          <cell r="H8182">
            <v>9144.5987716561031</v>
          </cell>
          <cell r="I8182">
            <v>9489.61</v>
          </cell>
        </row>
        <row r="8183">
          <cell r="C8183" t="str">
            <v>Physdam</v>
          </cell>
          <cell r="E8183">
            <v>42248</v>
          </cell>
          <cell r="F8183">
            <v>42265</v>
          </cell>
          <cell r="G8183">
            <v>42343</v>
          </cell>
          <cell r="H8183">
            <v>6590.5854137545402</v>
          </cell>
          <cell r="I8183">
            <v>6590.59</v>
          </cell>
        </row>
        <row r="8184">
          <cell r="C8184" t="str">
            <v>Physdam</v>
          </cell>
          <cell r="E8184">
            <v>42272</v>
          </cell>
          <cell r="F8184">
            <v>42490</v>
          </cell>
          <cell r="G8184">
            <v>42569</v>
          </cell>
          <cell r="H8184">
            <v>10698.151938224632</v>
          </cell>
          <cell r="I8184">
            <v>11382.31</v>
          </cell>
        </row>
        <row r="8185">
          <cell r="C8185" t="str">
            <v>Physdam</v>
          </cell>
          <cell r="E8185">
            <v>42268</v>
          </cell>
          <cell r="F8185">
            <v>42390</v>
          </cell>
          <cell r="G8185">
            <v>42396</v>
          </cell>
          <cell r="H8185">
            <v>8997.7533102774578</v>
          </cell>
          <cell r="I8185">
            <v>10352.1</v>
          </cell>
        </row>
        <row r="8186">
          <cell r="C8186" t="str">
            <v>Physdam</v>
          </cell>
          <cell r="E8186">
            <v>42268</v>
          </cell>
          <cell r="F8186">
            <v>42316</v>
          </cell>
          <cell r="G8186">
            <v>42339</v>
          </cell>
          <cell r="H8186">
            <v>8662.1026298358593</v>
          </cell>
          <cell r="I8186">
            <v>8662.1</v>
          </cell>
        </row>
        <row r="8187">
          <cell r="C8187" t="str">
            <v>Physdam</v>
          </cell>
          <cell r="E8187">
            <v>42257</v>
          </cell>
          <cell r="F8187">
            <v>42267</v>
          </cell>
          <cell r="G8187">
            <v>42338</v>
          </cell>
          <cell r="H8187">
            <v>9269.5519631098905</v>
          </cell>
          <cell r="I8187">
            <v>9269.5499999999993</v>
          </cell>
        </row>
        <row r="8188">
          <cell r="C8188" t="str">
            <v>Physdam</v>
          </cell>
          <cell r="E8188">
            <v>42257</v>
          </cell>
          <cell r="F8188">
            <v>42389</v>
          </cell>
          <cell r="G8188">
            <v>42454</v>
          </cell>
          <cell r="H8188">
            <v>10415.170694846025</v>
          </cell>
          <cell r="I8188">
            <v>11502.84</v>
          </cell>
        </row>
        <row r="8189">
          <cell r="C8189" t="str">
            <v>Physdam</v>
          </cell>
          <cell r="E8189">
            <v>42267</v>
          </cell>
          <cell r="F8189">
            <v>42289</v>
          </cell>
          <cell r="G8189">
            <v>42362</v>
          </cell>
          <cell r="H8189">
            <v>12303.1599992799</v>
          </cell>
          <cell r="I8189">
            <v>12303.16</v>
          </cell>
        </row>
        <row r="8190">
          <cell r="C8190" t="str">
            <v>Physdam</v>
          </cell>
          <cell r="E8190">
            <v>42260</v>
          </cell>
          <cell r="F8190">
            <v>42309</v>
          </cell>
          <cell r="G8190">
            <v>42333</v>
          </cell>
          <cell r="H8190">
            <v>7210.0960801538304</v>
          </cell>
          <cell r="I8190">
            <v>7210.1</v>
          </cell>
        </row>
        <row r="8191">
          <cell r="C8191" t="str">
            <v>Physdam</v>
          </cell>
          <cell r="E8191">
            <v>42254</v>
          </cell>
          <cell r="F8191">
            <v>42256</v>
          </cell>
          <cell r="G8191">
            <v>42268</v>
          </cell>
          <cell r="H8191">
            <v>10026.801661993501</v>
          </cell>
          <cell r="I8191">
            <v>10026.799999999999</v>
          </cell>
        </row>
        <row r="8192">
          <cell r="C8192" t="str">
            <v>Physdam</v>
          </cell>
          <cell r="E8192">
            <v>42257</v>
          </cell>
          <cell r="F8192">
            <v>42349</v>
          </cell>
          <cell r="G8192">
            <v>42372</v>
          </cell>
          <cell r="H8192">
            <v>6872.0751046105315</v>
          </cell>
          <cell r="I8192">
            <v>6878.42</v>
          </cell>
        </row>
        <row r="8193">
          <cell r="C8193" t="str">
            <v>Physdam</v>
          </cell>
          <cell r="E8193">
            <v>42263</v>
          </cell>
          <cell r="F8193">
            <v>42423</v>
          </cell>
          <cell r="G8193">
            <v>42556</v>
          </cell>
          <cell r="H8193">
            <v>5515.2088444676765</v>
          </cell>
          <cell r="I8193">
            <v>5838.54</v>
          </cell>
        </row>
        <row r="8194">
          <cell r="C8194" t="str">
            <v>Physdam</v>
          </cell>
          <cell r="E8194">
            <v>42268</v>
          </cell>
          <cell r="F8194">
            <v>42269</v>
          </cell>
          <cell r="G8194">
            <v>42349</v>
          </cell>
          <cell r="H8194">
            <v>7864.2942344063204</v>
          </cell>
          <cell r="I8194">
            <v>7864.29</v>
          </cell>
        </row>
        <row r="8195">
          <cell r="C8195" t="str">
            <v>Physdam</v>
          </cell>
          <cell r="E8195">
            <v>42256</v>
          </cell>
          <cell r="F8195">
            <v>42326</v>
          </cell>
          <cell r="G8195">
            <v>42331</v>
          </cell>
          <cell r="H8195">
            <v>10678.1469039618</v>
          </cell>
          <cell r="I8195">
            <v>10678.15</v>
          </cell>
        </row>
        <row r="8196">
          <cell r="C8196" t="str">
            <v>Physdam</v>
          </cell>
          <cell r="E8196">
            <v>42255</v>
          </cell>
          <cell r="F8196">
            <v>42354</v>
          </cell>
          <cell r="G8196">
            <v>42358</v>
          </cell>
          <cell r="H8196">
            <v>7849.4133404689801</v>
          </cell>
          <cell r="I8196">
            <v>7849.41</v>
          </cell>
        </row>
        <row r="8197">
          <cell r="C8197" t="str">
            <v>Physdam</v>
          </cell>
          <cell r="E8197">
            <v>42274</v>
          </cell>
          <cell r="F8197">
            <v>42291</v>
          </cell>
          <cell r="G8197">
            <v>42315</v>
          </cell>
          <cell r="H8197">
            <v>11233.403394175801</v>
          </cell>
          <cell r="I8197">
            <v>0</v>
          </cell>
        </row>
        <row r="8198">
          <cell r="C8198" t="str">
            <v>Physdam</v>
          </cell>
          <cell r="E8198">
            <v>42298</v>
          </cell>
          <cell r="F8198">
            <v>42334</v>
          </cell>
          <cell r="G8198">
            <v>42454</v>
          </cell>
          <cell r="H8198">
            <v>11416.427306793757</v>
          </cell>
          <cell r="I8198">
            <v>11771.01</v>
          </cell>
        </row>
        <row r="8199">
          <cell r="C8199" t="str">
            <v>Physdam</v>
          </cell>
          <cell r="E8199">
            <v>42304</v>
          </cell>
          <cell r="F8199">
            <v>42309</v>
          </cell>
          <cell r="G8199">
            <v>42323</v>
          </cell>
          <cell r="H8199">
            <v>10431.2203282716</v>
          </cell>
          <cell r="I8199">
            <v>10431.219999999999</v>
          </cell>
        </row>
        <row r="8200">
          <cell r="C8200" t="str">
            <v>Physdam</v>
          </cell>
          <cell r="E8200">
            <v>42300</v>
          </cell>
          <cell r="F8200">
            <v>42394</v>
          </cell>
          <cell r="G8200">
            <v>42399</v>
          </cell>
          <cell r="H8200">
            <v>9756.6403736018074</v>
          </cell>
          <cell r="I8200">
            <v>10307.26</v>
          </cell>
        </row>
        <row r="8201">
          <cell r="C8201" t="str">
            <v>Physdam</v>
          </cell>
          <cell r="E8201">
            <v>42295</v>
          </cell>
          <cell r="F8201">
            <v>42340</v>
          </cell>
          <cell r="G8201">
            <v>42352</v>
          </cell>
          <cell r="H8201">
            <v>9013.7233931518804</v>
          </cell>
          <cell r="I8201">
            <v>9013.7199999999993</v>
          </cell>
        </row>
        <row r="8202">
          <cell r="C8202" t="str">
            <v>Physdam</v>
          </cell>
          <cell r="E8202">
            <v>42297</v>
          </cell>
          <cell r="F8202">
            <v>42501</v>
          </cell>
          <cell r="G8202">
            <v>42530</v>
          </cell>
          <cell r="H8202">
            <v>12853.803352592666</v>
          </cell>
          <cell r="I8202">
            <v>12576.76</v>
          </cell>
        </row>
        <row r="8203">
          <cell r="C8203" t="str">
            <v>Physdam</v>
          </cell>
          <cell r="E8203">
            <v>42297</v>
          </cell>
          <cell r="F8203">
            <v>42703</v>
          </cell>
          <cell r="G8203">
            <v>42717</v>
          </cell>
          <cell r="H8203">
            <v>10604.092278187551</v>
          </cell>
          <cell r="I8203">
            <v>11751.79</v>
          </cell>
        </row>
        <row r="8204">
          <cell r="C8204" t="str">
            <v>Physdam</v>
          </cell>
          <cell r="E8204">
            <v>42293</v>
          </cell>
          <cell r="F8204">
            <v>42326</v>
          </cell>
          <cell r="G8204">
            <v>42420</v>
          </cell>
          <cell r="H8204">
            <v>9762.979146318623</v>
          </cell>
          <cell r="I8204">
            <v>9885.57</v>
          </cell>
        </row>
        <row r="8205">
          <cell r="C8205" t="str">
            <v>Physdam</v>
          </cell>
          <cell r="E8205">
            <v>42291</v>
          </cell>
          <cell r="F8205">
            <v>42368</v>
          </cell>
          <cell r="G8205">
            <v>42407</v>
          </cell>
          <cell r="H8205">
            <v>8332.5659331227216</v>
          </cell>
          <cell r="I8205">
            <v>8847.5499999999993</v>
          </cell>
        </row>
        <row r="8206">
          <cell r="C8206" t="str">
            <v>Physdam</v>
          </cell>
          <cell r="E8206">
            <v>42305</v>
          </cell>
          <cell r="F8206">
            <v>42385</v>
          </cell>
          <cell r="G8206">
            <v>42395</v>
          </cell>
          <cell r="H8206">
            <v>8041.5401120402621</v>
          </cell>
          <cell r="I8206">
            <v>8120</v>
          </cell>
        </row>
        <row r="8207">
          <cell r="C8207" t="str">
            <v>Physdam</v>
          </cell>
          <cell r="E8207">
            <v>42280</v>
          </cell>
          <cell r="F8207">
            <v>42319</v>
          </cell>
          <cell r="G8207">
            <v>42331</v>
          </cell>
          <cell r="H8207">
            <v>9514.2993041561294</v>
          </cell>
          <cell r="I8207">
            <v>9514.2999999999993</v>
          </cell>
        </row>
        <row r="8208">
          <cell r="C8208" t="str">
            <v>Physdam</v>
          </cell>
          <cell r="E8208">
            <v>42279</v>
          </cell>
          <cell r="F8208">
            <v>42288</v>
          </cell>
          <cell r="G8208">
            <v>42405</v>
          </cell>
          <cell r="H8208">
            <v>9206.1769277338972</v>
          </cell>
          <cell r="I8208">
            <v>9490.4699999999993</v>
          </cell>
        </row>
        <row r="8209">
          <cell r="C8209" t="str">
            <v>Physdam</v>
          </cell>
          <cell r="E8209">
            <v>42292</v>
          </cell>
          <cell r="F8209">
            <v>42379</v>
          </cell>
          <cell r="G8209">
            <v>42399</v>
          </cell>
          <cell r="H8209">
            <v>7488.0461910655567</v>
          </cell>
          <cell r="I8209">
            <v>8236.06</v>
          </cell>
        </row>
        <row r="8210">
          <cell r="C8210" t="str">
            <v>Physdam</v>
          </cell>
          <cell r="E8210">
            <v>42281</v>
          </cell>
          <cell r="F8210">
            <v>42421</v>
          </cell>
          <cell r="G8210">
            <v>42531</v>
          </cell>
          <cell r="H8210">
            <v>9956.5065984071061</v>
          </cell>
          <cell r="I8210">
            <v>10241.620000000001</v>
          </cell>
        </row>
        <row r="8211">
          <cell r="C8211" t="str">
            <v>Physdam</v>
          </cell>
          <cell r="E8211">
            <v>42289</v>
          </cell>
          <cell r="F8211">
            <v>42566</v>
          </cell>
          <cell r="G8211">
            <v>42772</v>
          </cell>
          <cell r="H8211">
            <v>10778.798910756779</v>
          </cell>
          <cell r="I8211">
            <v>11044.96</v>
          </cell>
        </row>
        <row r="8212">
          <cell r="C8212" t="str">
            <v>Physdam</v>
          </cell>
          <cell r="E8212">
            <v>42297</v>
          </cell>
          <cell r="F8212">
            <v>42824</v>
          </cell>
          <cell r="G8212">
            <v>42903</v>
          </cell>
          <cell r="H8212">
            <v>13451.278648638065</v>
          </cell>
          <cell r="I8212">
            <v>14791.83</v>
          </cell>
        </row>
        <row r="8213">
          <cell r="C8213" t="str">
            <v>Physdam</v>
          </cell>
          <cell r="E8213">
            <v>42285</v>
          </cell>
          <cell r="F8213">
            <v>42332</v>
          </cell>
          <cell r="G8213">
            <v>42410</v>
          </cell>
          <cell r="H8213">
            <v>7675.5334167586743</v>
          </cell>
          <cell r="I8213">
            <v>7912.96</v>
          </cell>
        </row>
        <row r="8214">
          <cell r="C8214" t="str">
            <v>Physdam</v>
          </cell>
          <cell r="E8214">
            <v>42306</v>
          </cell>
          <cell r="F8214">
            <v>42478</v>
          </cell>
          <cell r="G8214">
            <v>42587</v>
          </cell>
          <cell r="H8214">
            <v>9977.463146476226</v>
          </cell>
          <cell r="I8214">
            <v>9943.2999999999993</v>
          </cell>
        </row>
        <row r="8215">
          <cell r="C8215" t="str">
            <v>Physdam</v>
          </cell>
          <cell r="E8215">
            <v>42302</v>
          </cell>
          <cell r="F8215">
            <v>42373</v>
          </cell>
          <cell r="G8215">
            <v>42436</v>
          </cell>
          <cell r="H8215">
            <v>9461.335715515992</v>
          </cell>
          <cell r="I8215">
            <v>10219.6</v>
          </cell>
        </row>
        <row r="8216">
          <cell r="C8216" t="str">
            <v>Physdam</v>
          </cell>
          <cell r="E8216">
            <v>42290</v>
          </cell>
          <cell r="F8216">
            <v>42577</v>
          </cell>
          <cell r="G8216">
            <v>42690</v>
          </cell>
          <cell r="H8216">
            <v>8667.5021296921859</v>
          </cell>
          <cell r="I8216">
            <v>9732.3700000000008</v>
          </cell>
        </row>
        <row r="8217">
          <cell r="C8217" t="str">
            <v>Physdam</v>
          </cell>
          <cell r="E8217">
            <v>42296</v>
          </cell>
          <cell r="F8217">
            <v>42357</v>
          </cell>
          <cell r="G8217">
            <v>42373</v>
          </cell>
          <cell r="H8217">
            <v>10054.29180310152</v>
          </cell>
          <cell r="I8217">
            <v>10403.59</v>
          </cell>
        </row>
        <row r="8218">
          <cell r="C8218" t="str">
            <v>Physdam</v>
          </cell>
          <cell r="E8218">
            <v>42298</v>
          </cell>
          <cell r="F8218">
            <v>42925</v>
          </cell>
          <cell r="G8218">
            <v>43028</v>
          </cell>
          <cell r="H8218">
            <v>9524.3934854147337</v>
          </cell>
          <cell r="I8218">
            <v>9685.83</v>
          </cell>
        </row>
        <row r="8219">
          <cell r="C8219" t="str">
            <v>Physdam</v>
          </cell>
          <cell r="E8219">
            <v>42294</v>
          </cell>
          <cell r="F8219">
            <v>42404</v>
          </cell>
          <cell r="G8219">
            <v>42464</v>
          </cell>
          <cell r="H8219">
            <v>8397.0041191835044</v>
          </cell>
          <cell r="I8219">
            <v>8697.58</v>
          </cell>
        </row>
        <row r="8220">
          <cell r="C8220" t="str">
            <v>Physdam</v>
          </cell>
          <cell r="E8220">
            <v>42293</v>
          </cell>
          <cell r="F8220">
            <v>42421</v>
          </cell>
          <cell r="G8220">
            <v>42775</v>
          </cell>
          <cell r="H8220">
            <v>7576.6527994846283</v>
          </cell>
          <cell r="I8220">
            <v>8478.81</v>
          </cell>
        </row>
        <row r="8221">
          <cell r="C8221" t="str">
            <v>Physdam</v>
          </cell>
          <cell r="E8221">
            <v>42291</v>
          </cell>
          <cell r="F8221">
            <v>42474</v>
          </cell>
          <cell r="G8221">
            <v>42514</v>
          </cell>
          <cell r="H8221">
            <v>11662.417811331741</v>
          </cell>
          <cell r="I8221">
            <v>11784</v>
          </cell>
        </row>
        <row r="8222">
          <cell r="C8222" t="str">
            <v>Physdam</v>
          </cell>
          <cell r="E8222">
            <v>42302</v>
          </cell>
          <cell r="F8222">
            <v>42473</v>
          </cell>
          <cell r="G8222">
            <v>42562</v>
          </cell>
          <cell r="H8222">
            <v>9980.6392372430637</v>
          </cell>
          <cell r="I8222">
            <v>10346.48</v>
          </cell>
        </row>
        <row r="8223">
          <cell r="C8223" t="str">
            <v>Physdam</v>
          </cell>
          <cell r="E8223">
            <v>42296</v>
          </cell>
          <cell r="F8223">
            <v>42397</v>
          </cell>
          <cell r="G8223">
            <v>42404</v>
          </cell>
          <cell r="H8223">
            <v>6551.1609183073297</v>
          </cell>
          <cell r="I8223">
            <v>6890.47</v>
          </cell>
        </row>
        <row r="8224">
          <cell r="C8224" t="str">
            <v>Physdam</v>
          </cell>
          <cell r="E8224">
            <v>42288</v>
          </cell>
          <cell r="F8224">
            <v>42321</v>
          </cell>
          <cell r="G8224">
            <v>42420</v>
          </cell>
          <cell r="H8224">
            <v>10291.683108317215</v>
          </cell>
          <cell r="I8224">
            <v>0</v>
          </cell>
        </row>
        <row r="8225">
          <cell r="C8225" t="str">
            <v>Physdam</v>
          </cell>
          <cell r="E8225">
            <v>42305</v>
          </cell>
          <cell r="F8225">
            <v>42502</v>
          </cell>
          <cell r="G8225">
            <v>42606</v>
          </cell>
          <cell r="H8225">
            <v>9579.7343192142052</v>
          </cell>
          <cell r="I8225">
            <v>10435.51</v>
          </cell>
        </row>
        <row r="8226">
          <cell r="C8226" t="str">
            <v>Physdam</v>
          </cell>
          <cell r="E8226">
            <v>42279</v>
          </cell>
          <cell r="F8226">
            <v>42345</v>
          </cell>
          <cell r="G8226">
            <v>42409</v>
          </cell>
          <cell r="H8226">
            <v>11187.126884147898</v>
          </cell>
          <cell r="I8226">
            <v>11670.14</v>
          </cell>
        </row>
        <row r="8227">
          <cell r="C8227" t="str">
            <v>Physdam</v>
          </cell>
          <cell r="E8227">
            <v>42307</v>
          </cell>
          <cell r="F8227">
            <v>42461</v>
          </cell>
          <cell r="G8227">
            <v>42536</v>
          </cell>
          <cell r="H8227">
            <v>11692.74101295248</v>
          </cell>
          <cell r="I8227">
            <v>11958.21</v>
          </cell>
        </row>
        <row r="8228">
          <cell r="C8228" t="str">
            <v>Physdam</v>
          </cell>
          <cell r="E8228">
            <v>42280</v>
          </cell>
          <cell r="F8228">
            <v>42361</v>
          </cell>
          <cell r="G8228">
            <v>42563</v>
          </cell>
          <cell r="H8228">
            <v>7892.0283077945451</v>
          </cell>
          <cell r="I8228">
            <v>8239.4599999999991</v>
          </cell>
        </row>
        <row r="8229">
          <cell r="C8229" t="str">
            <v>Physdam</v>
          </cell>
          <cell r="E8229">
            <v>42296</v>
          </cell>
          <cell r="F8229">
            <v>42448</v>
          </cell>
          <cell r="G8229">
            <v>42509</v>
          </cell>
          <cell r="H8229">
            <v>9397.0812744279792</v>
          </cell>
          <cell r="I8229">
            <v>10179.41</v>
          </cell>
        </row>
        <row r="8230">
          <cell r="C8230" t="str">
            <v>Physdam</v>
          </cell>
          <cell r="E8230">
            <v>42308</v>
          </cell>
          <cell r="F8230">
            <v>42596</v>
          </cell>
          <cell r="G8230">
            <v>42631</v>
          </cell>
          <cell r="H8230">
            <v>11038.249339632481</v>
          </cell>
          <cell r="I8230">
            <v>12029.74</v>
          </cell>
        </row>
        <row r="8231">
          <cell r="C8231" t="str">
            <v>Physdam</v>
          </cell>
          <cell r="E8231">
            <v>42282</v>
          </cell>
          <cell r="F8231">
            <v>42288</v>
          </cell>
          <cell r="G8231">
            <v>42343</v>
          </cell>
          <cell r="H8231">
            <v>12252.2879058901</v>
          </cell>
          <cell r="I8231">
            <v>12252.29</v>
          </cell>
        </row>
        <row r="8232">
          <cell r="C8232" t="str">
            <v>Physdam</v>
          </cell>
          <cell r="E8232">
            <v>42291</v>
          </cell>
          <cell r="F8232">
            <v>42355</v>
          </cell>
          <cell r="G8232">
            <v>42364</v>
          </cell>
          <cell r="H8232">
            <v>9480.7007442994109</v>
          </cell>
          <cell r="I8232">
            <v>9480.7000000000007</v>
          </cell>
        </row>
        <row r="8233">
          <cell r="C8233" t="str">
            <v>Physdam</v>
          </cell>
          <cell r="E8233">
            <v>42298</v>
          </cell>
          <cell r="F8233">
            <v>42428</v>
          </cell>
          <cell r="G8233">
            <v>42603</v>
          </cell>
          <cell r="H8233">
            <v>10141.125783222071</v>
          </cell>
          <cell r="I8233">
            <v>10435.219999999999</v>
          </cell>
        </row>
        <row r="8234">
          <cell r="C8234" t="str">
            <v>Physdam</v>
          </cell>
          <cell r="E8234">
            <v>42285</v>
          </cell>
          <cell r="F8234">
            <v>42331</v>
          </cell>
          <cell r="G8234">
            <v>42435</v>
          </cell>
          <cell r="H8234">
            <v>9047.151909524544</v>
          </cell>
          <cell r="I8234">
            <v>0</v>
          </cell>
        </row>
        <row r="8235">
          <cell r="C8235" t="str">
            <v>Physdam</v>
          </cell>
          <cell r="E8235">
            <v>42295</v>
          </cell>
          <cell r="F8235">
            <v>42423</v>
          </cell>
          <cell r="G8235">
            <v>42460</v>
          </cell>
          <cell r="H8235">
            <v>8401.841104420082</v>
          </cell>
          <cell r="I8235">
            <v>8392.7199999999993</v>
          </cell>
        </row>
        <row r="8236">
          <cell r="C8236" t="str">
            <v>Physdam</v>
          </cell>
          <cell r="E8236">
            <v>42300</v>
          </cell>
          <cell r="F8236">
            <v>42426</v>
          </cell>
          <cell r="G8236">
            <v>42431</v>
          </cell>
          <cell r="H8236">
            <v>7631.5535027567967</v>
          </cell>
          <cell r="I8236">
            <v>8229.7999999999993</v>
          </cell>
        </row>
        <row r="8237">
          <cell r="C8237" t="str">
            <v>Physdam</v>
          </cell>
          <cell r="E8237">
            <v>42288</v>
          </cell>
          <cell r="F8237">
            <v>42525</v>
          </cell>
          <cell r="G8237">
            <v>42533</v>
          </cell>
          <cell r="H8237">
            <v>9466.9756863727271</v>
          </cell>
          <cell r="I8237">
            <v>10080.18</v>
          </cell>
        </row>
        <row r="8238">
          <cell r="C8238" t="str">
            <v>Physdam</v>
          </cell>
          <cell r="E8238">
            <v>42308</v>
          </cell>
          <cell r="F8238">
            <v>42377</v>
          </cell>
          <cell r="G8238">
            <v>42467</v>
          </cell>
          <cell r="H8238">
            <v>8584.4991166052296</v>
          </cell>
          <cell r="I8238">
            <v>8725.7800000000007</v>
          </cell>
        </row>
        <row r="8239">
          <cell r="C8239" t="str">
            <v>Physdam</v>
          </cell>
          <cell r="E8239">
            <v>42297</v>
          </cell>
          <cell r="F8239">
            <v>42994</v>
          </cell>
          <cell r="G8239">
            <v>43179</v>
          </cell>
          <cell r="H8239">
            <v>9404.0831924152626</v>
          </cell>
          <cell r="I8239">
            <v>9475.7999999999993</v>
          </cell>
        </row>
        <row r="8240">
          <cell r="C8240" t="str">
            <v>Physdam</v>
          </cell>
          <cell r="E8240">
            <v>42302</v>
          </cell>
          <cell r="F8240">
            <v>42353</v>
          </cell>
          <cell r="G8240">
            <v>42424</v>
          </cell>
          <cell r="H8240">
            <v>12738.211788902239</v>
          </cell>
          <cell r="I8240">
            <v>12710.47</v>
          </cell>
        </row>
        <row r="8241">
          <cell r="C8241" t="str">
            <v>Physdam</v>
          </cell>
          <cell r="E8241">
            <v>42282</v>
          </cell>
          <cell r="F8241">
            <v>42352</v>
          </cell>
          <cell r="G8241">
            <v>42396</v>
          </cell>
          <cell r="H8241">
            <v>13030.204595389047</v>
          </cell>
          <cell r="I8241">
            <v>0</v>
          </cell>
        </row>
        <row r="8242">
          <cell r="C8242" t="str">
            <v>Physdam</v>
          </cell>
          <cell r="E8242">
            <v>42292</v>
          </cell>
          <cell r="F8242">
            <v>42366</v>
          </cell>
          <cell r="G8242">
            <v>42765</v>
          </cell>
          <cell r="H8242">
            <v>7749.0880430553261</v>
          </cell>
          <cell r="I8242">
            <v>8016.35</v>
          </cell>
        </row>
        <row r="8243">
          <cell r="C8243" t="str">
            <v>Physdam</v>
          </cell>
          <cell r="E8243">
            <v>42283</v>
          </cell>
          <cell r="F8243">
            <v>42405</v>
          </cell>
          <cell r="G8243">
            <v>42468</v>
          </cell>
          <cell r="H8243">
            <v>10499.673549134768</v>
          </cell>
          <cell r="I8243">
            <v>11163.65</v>
          </cell>
        </row>
        <row r="8244">
          <cell r="C8244" t="str">
            <v>Physdam</v>
          </cell>
          <cell r="E8244">
            <v>42298</v>
          </cell>
          <cell r="F8244">
            <v>42382</v>
          </cell>
          <cell r="G8244">
            <v>42459</v>
          </cell>
          <cell r="H8244">
            <v>11831.13792695811</v>
          </cell>
          <cell r="I8244">
            <v>13268.39</v>
          </cell>
        </row>
        <row r="8245">
          <cell r="C8245" t="str">
            <v>Physdam</v>
          </cell>
          <cell r="E8245">
            <v>42285</v>
          </cell>
          <cell r="F8245">
            <v>42292</v>
          </cell>
          <cell r="G8245">
            <v>42386</v>
          </cell>
          <cell r="H8245">
            <v>10048.997934856887</v>
          </cell>
          <cell r="I8245">
            <v>10635.94</v>
          </cell>
        </row>
        <row r="8246">
          <cell r="C8246" t="str">
            <v>Physdam</v>
          </cell>
          <cell r="E8246">
            <v>42280</v>
          </cell>
          <cell r="F8246">
            <v>42284</v>
          </cell>
          <cell r="G8246">
            <v>42426</v>
          </cell>
          <cell r="H8246">
            <v>9732.9766886204015</v>
          </cell>
          <cell r="I8246">
            <v>11004.39</v>
          </cell>
        </row>
        <row r="8247">
          <cell r="C8247" t="str">
            <v>Physdam</v>
          </cell>
          <cell r="E8247">
            <v>42303</v>
          </cell>
          <cell r="F8247">
            <v>42353</v>
          </cell>
          <cell r="G8247">
            <v>42441</v>
          </cell>
          <cell r="H8247">
            <v>11794.582375542061</v>
          </cell>
          <cell r="I8247">
            <v>12592</v>
          </cell>
        </row>
        <row r="8248">
          <cell r="C8248" t="str">
            <v>Physdam</v>
          </cell>
          <cell r="E8248">
            <v>42300</v>
          </cell>
          <cell r="F8248">
            <v>42388</v>
          </cell>
          <cell r="G8248">
            <v>42434</v>
          </cell>
          <cell r="H8248">
            <v>11186.414435745264</v>
          </cell>
          <cell r="I8248">
            <v>12208.93</v>
          </cell>
        </row>
        <row r="8249">
          <cell r="C8249" t="str">
            <v>Physdam</v>
          </cell>
          <cell r="E8249">
            <v>42280</v>
          </cell>
          <cell r="F8249">
            <v>42316</v>
          </cell>
          <cell r="G8249">
            <v>42388</v>
          </cell>
          <cell r="H8249">
            <v>8704.2202159322642</v>
          </cell>
          <cell r="I8249">
            <v>8956.82</v>
          </cell>
        </row>
        <row r="8250">
          <cell r="C8250" t="str">
            <v>Physdam</v>
          </cell>
          <cell r="E8250">
            <v>42279</v>
          </cell>
          <cell r="F8250">
            <v>42302</v>
          </cell>
          <cell r="G8250">
            <v>42361</v>
          </cell>
          <cell r="H8250">
            <v>9375.1949624604495</v>
          </cell>
          <cell r="I8250">
            <v>9375.19</v>
          </cell>
        </row>
        <row r="8251">
          <cell r="C8251" t="str">
            <v>Physdam</v>
          </cell>
          <cell r="E8251">
            <v>42300</v>
          </cell>
          <cell r="F8251">
            <v>42331</v>
          </cell>
          <cell r="G8251">
            <v>42389</v>
          </cell>
          <cell r="H8251">
            <v>9870.4926356568376</v>
          </cell>
          <cell r="I8251">
            <v>10195.08</v>
          </cell>
        </row>
        <row r="8252">
          <cell r="C8252" t="str">
            <v>Physdam</v>
          </cell>
          <cell r="E8252">
            <v>42294</v>
          </cell>
          <cell r="F8252">
            <v>42378</v>
          </cell>
          <cell r="G8252">
            <v>42457</v>
          </cell>
          <cell r="H8252">
            <v>11365.938641642626</v>
          </cell>
          <cell r="I8252">
            <v>11553.47</v>
          </cell>
        </row>
        <row r="8253">
          <cell r="C8253" t="str">
            <v>Physdam</v>
          </cell>
          <cell r="E8253">
            <v>42307</v>
          </cell>
          <cell r="F8253">
            <v>42331</v>
          </cell>
          <cell r="G8253">
            <v>42346</v>
          </cell>
          <cell r="H8253">
            <v>8802.4478124089401</v>
          </cell>
          <cell r="I8253">
            <v>8802.4500000000007</v>
          </cell>
        </row>
        <row r="8254">
          <cell r="C8254" t="str">
            <v>Physdam</v>
          </cell>
          <cell r="E8254">
            <v>42287</v>
          </cell>
          <cell r="F8254">
            <v>42770</v>
          </cell>
          <cell r="G8254">
            <v>42848</v>
          </cell>
          <cell r="H8254">
            <v>10955.153621272717</v>
          </cell>
          <cell r="I8254">
            <v>11169.59</v>
          </cell>
        </row>
        <row r="8255">
          <cell r="C8255" t="str">
            <v>Physdam</v>
          </cell>
          <cell r="E8255">
            <v>42295</v>
          </cell>
          <cell r="F8255">
            <v>42433</v>
          </cell>
          <cell r="G8255">
            <v>42501</v>
          </cell>
          <cell r="H8255">
            <v>9155.8586332037685</v>
          </cell>
          <cell r="I8255">
            <v>9184.4</v>
          </cell>
        </row>
        <row r="8256">
          <cell r="C8256" t="str">
            <v>Physdam</v>
          </cell>
          <cell r="E8256">
            <v>42280</v>
          </cell>
          <cell r="F8256">
            <v>42382</v>
          </cell>
          <cell r="G8256">
            <v>42412</v>
          </cell>
          <cell r="H8256">
            <v>10389.448442952546</v>
          </cell>
          <cell r="I8256">
            <v>10516.15</v>
          </cell>
        </row>
        <row r="8257">
          <cell r="C8257" t="str">
            <v>Physdam</v>
          </cell>
          <cell r="E8257">
            <v>42314</v>
          </cell>
          <cell r="F8257">
            <v>42668</v>
          </cell>
          <cell r="G8257">
            <v>42723</v>
          </cell>
          <cell r="H8257">
            <v>6858.7936709527057</v>
          </cell>
          <cell r="I8257">
            <v>7380.12</v>
          </cell>
        </row>
        <row r="8258">
          <cell r="C8258" t="str">
            <v>Physdam</v>
          </cell>
          <cell r="E8258">
            <v>42334</v>
          </cell>
          <cell r="F8258">
            <v>42434</v>
          </cell>
          <cell r="G8258">
            <v>42507</v>
          </cell>
          <cell r="H8258">
            <v>8776.3969852191894</v>
          </cell>
          <cell r="I8258">
            <v>0</v>
          </cell>
        </row>
        <row r="8259">
          <cell r="C8259" t="str">
            <v>Physdam</v>
          </cell>
          <cell r="E8259">
            <v>42329</v>
          </cell>
          <cell r="F8259">
            <v>42339</v>
          </cell>
          <cell r="G8259">
            <v>42356</v>
          </cell>
          <cell r="H8259">
            <v>8422.9021735264105</v>
          </cell>
          <cell r="I8259">
            <v>8422.9</v>
          </cell>
        </row>
        <row r="8260">
          <cell r="C8260" t="str">
            <v>Physdam</v>
          </cell>
          <cell r="E8260">
            <v>42313</v>
          </cell>
          <cell r="F8260">
            <v>42368</v>
          </cell>
          <cell r="G8260">
            <v>42373</v>
          </cell>
          <cell r="H8260">
            <v>8762.6030467195615</v>
          </cell>
          <cell r="I8260">
            <v>9547.68</v>
          </cell>
        </row>
        <row r="8261">
          <cell r="C8261" t="str">
            <v>Physdam</v>
          </cell>
          <cell r="E8261">
            <v>42327</v>
          </cell>
          <cell r="F8261">
            <v>42514</v>
          </cell>
          <cell r="G8261">
            <v>42532</v>
          </cell>
          <cell r="H8261">
            <v>9985.6131803923909</v>
          </cell>
          <cell r="I8261">
            <v>10499.99</v>
          </cell>
        </row>
        <row r="8262">
          <cell r="C8262" t="str">
            <v>Physdam</v>
          </cell>
          <cell r="E8262">
            <v>42323</v>
          </cell>
          <cell r="F8262">
            <v>42372</v>
          </cell>
          <cell r="G8262">
            <v>42419</v>
          </cell>
          <cell r="H8262">
            <v>10040.08421557534</v>
          </cell>
          <cell r="I8262">
            <v>11123.37</v>
          </cell>
        </row>
        <row r="8263">
          <cell r="C8263" t="str">
            <v>Physdam</v>
          </cell>
          <cell r="E8263">
            <v>42316</v>
          </cell>
          <cell r="F8263">
            <v>42535</v>
          </cell>
          <cell r="G8263">
            <v>42536</v>
          </cell>
          <cell r="H8263">
            <v>8810.8817084771945</v>
          </cell>
          <cell r="I8263">
            <v>9317.41</v>
          </cell>
        </row>
        <row r="8264">
          <cell r="C8264" t="str">
            <v>Physdam</v>
          </cell>
          <cell r="E8264">
            <v>42324</v>
          </cell>
          <cell r="F8264">
            <v>42368</v>
          </cell>
          <cell r="G8264">
            <v>42405</v>
          </cell>
          <cell r="H8264">
            <v>6204.3224104759875</v>
          </cell>
          <cell r="I8264">
            <v>6752.07</v>
          </cell>
        </row>
        <row r="8265">
          <cell r="C8265" t="str">
            <v>Physdam</v>
          </cell>
          <cell r="E8265">
            <v>42333</v>
          </cell>
          <cell r="F8265">
            <v>42622</v>
          </cell>
          <cell r="G8265">
            <v>42667</v>
          </cell>
          <cell r="H8265">
            <v>11296.534841649092</v>
          </cell>
          <cell r="I8265">
            <v>12098.1</v>
          </cell>
        </row>
        <row r="8266">
          <cell r="C8266" t="str">
            <v>Physdam</v>
          </cell>
          <cell r="E8266">
            <v>42330</v>
          </cell>
          <cell r="F8266">
            <v>42460</v>
          </cell>
          <cell r="G8266">
            <v>42628</v>
          </cell>
          <cell r="H8266">
            <v>5111.1992751226662</v>
          </cell>
          <cell r="I8266">
            <v>5450.91</v>
          </cell>
        </row>
        <row r="8267">
          <cell r="C8267" t="str">
            <v>Physdam</v>
          </cell>
          <cell r="E8267">
            <v>42313</v>
          </cell>
          <cell r="F8267">
            <v>42341</v>
          </cell>
          <cell r="G8267">
            <v>42372</v>
          </cell>
          <cell r="H8267">
            <v>9689.3763877419478</v>
          </cell>
          <cell r="I8267">
            <v>10316.959999999999</v>
          </cell>
        </row>
        <row r="8268">
          <cell r="C8268" t="str">
            <v>Physdam</v>
          </cell>
          <cell r="E8268">
            <v>42338</v>
          </cell>
          <cell r="F8268">
            <v>42536</v>
          </cell>
          <cell r="G8268">
            <v>42612</v>
          </cell>
          <cell r="H8268">
            <v>11193.933320327254</v>
          </cell>
          <cell r="I8268">
            <v>11786.84</v>
          </cell>
        </row>
        <row r="8269">
          <cell r="C8269" t="str">
            <v>Physdam</v>
          </cell>
          <cell r="E8269">
            <v>42323</v>
          </cell>
          <cell r="F8269">
            <v>42438</v>
          </cell>
          <cell r="G8269">
            <v>42542</v>
          </cell>
          <cell r="H8269">
            <v>11472.744924494773</v>
          </cell>
          <cell r="I8269">
            <v>11753.97</v>
          </cell>
        </row>
        <row r="8270">
          <cell r="C8270" t="str">
            <v>Physdam</v>
          </cell>
          <cell r="E8270">
            <v>42332</v>
          </cell>
          <cell r="F8270">
            <v>42376</v>
          </cell>
          <cell r="G8270">
            <v>42379</v>
          </cell>
          <cell r="H8270">
            <v>9475.3875952887101</v>
          </cell>
          <cell r="I8270">
            <v>9827.5400000000009</v>
          </cell>
        </row>
        <row r="8271">
          <cell r="C8271" t="str">
            <v>Physdam</v>
          </cell>
          <cell r="E8271">
            <v>42309</v>
          </cell>
          <cell r="F8271">
            <v>42673</v>
          </cell>
          <cell r="G8271">
            <v>42723</v>
          </cell>
          <cell r="H8271">
            <v>8409.9863344603418</v>
          </cell>
          <cell r="I8271">
            <v>8678.56</v>
          </cell>
        </row>
        <row r="8272">
          <cell r="C8272" t="str">
            <v>Physdam</v>
          </cell>
          <cell r="E8272">
            <v>42310</v>
          </cell>
          <cell r="F8272">
            <v>42386</v>
          </cell>
          <cell r="G8272">
            <v>42403</v>
          </cell>
          <cell r="H8272">
            <v>10578.663560147896</v>
          </cell>
          <cell r="I8272">
            <v>10690.38</v>
          </cell>
        </row>
        <row r="8273">
          <cell r="C8273" t="str">
            <v>Physdam</v>
          </cell>
          <cell r="E8273">
            <v>42335</v>
          </cell>
          <cell r="F8273">
            <v>42484</v>
          </cell>
          <cell r="G8273">
            <v>42515</v>
          </cell>
          <cell r="H8273">
            <v>7874.0350946197141</v>
          </cell>
          <cell r="I8273">
            <v>8768.89</v>
          </cell>
        </row>
        <row r="8274">
          <cell r="C8274" t="str">
            <v>Physdam</v>
          </cell>
          <cell r="E8274">
            <v>42309</v>
          </cell>
          <cell r="F8274">
            <v>42474</v>
          </cell>
          <cell r="G8274">
            <v>42477</v>
          </cell>
          <cell r="H8274">
            <v>11285.277711846904</v>
          </cell>
          <cell r="I8274">
            <v>12019.43</v>
          </cell>
        </row>
        <row r="8275">
          <cell r="C8275" t="str">
            <v>Physdam</v>
          </cell>
          <cell r="E8275">
            <v>42332</v>
          </cell>
          <cell r="F8275">
            <v>42471</v>
          </cell>
          <cell r="G8275">
            <v>42490</v>
          </cell>
          <cell r="H8275">
            <v>5245.6217343487669</v>
          </cell>
          <cell r="I8275">
            <v>5740.83</v>
          </cell>
        </row>
        <row r="8276">
          <cell r="C8276" t="str">
            <v>Physdam</v>
          </cell>
          <cell r="E8276">
            <v>42338</v>
          </cell>
          <cell r="F8276">
            <v>42355</v>
          </cell>
          <cell r="G8276">
            <v>42356</v>
          </cell>
          <cell r="H8276">
            <v>11748.012430315601</v>
          </cell>
          <cell r="I8276">
            <v>11748.01</v>
          </cell>
        </row>
        <row r="8277">
          <cell r="C8277" t="str">
            <v>Physdam</v>
          </cell>
          <cell r="E8277">
            <v>42316</v>
          </cell>
          <cell r="F8277">
            <v>42527</v>
          </cell>
          <cell r="G8277">
            <v>42577</v>
          </cell>
          <cell r="H8277">
            <v>6723.9315045915382</v>
          </cell>
          <cell r="I8277">
            <v>6691.94</v>
          </cell>
        </row>
        <row r="8278">
          <cell r="C8278" t="str">
            <v>Physdam</v>
          </cell>
          <cell r="E8278">
            <v>42329</v>
          </cell>
          <cell r="F8278">
            <v>42343</v>
          </cell>
          <cell r="G8278">
            <v>42354</v>
          </cell>
          <cell r="H8278">
            <v>7012.7400886428304</v>
          </cell>
          <cell r="I8278">
            <v>7012.74</v>
          </cell>
        </row>
        <row r="8279">
          <cell r="C8279" t="str">
            <v>Physdam</v>
          </cell>
          <cell r="E8279">
            <v>42334</v>
          </cell>
          <cell r="F8279">
            <v>42546</v>
          </cell>
          <cell r="G8279">
            <v>42549</v>
          </cell>
          <cell r="H8279">
            <v>10463.0710387445</v>
          </cell>
          <cell r="I8279">
            <v>10776.2</v>
          </cell>
        </row>
        <row r="8280">
          <cell r="C8280" t="str">
            <v>Physdam</v>
          </cell>
          <cell r="E8280">
            <v>42337</v>
          </cell>
          <cell r="F8280">
            <v>42405</v>
          </cell>
          <cell r="G8280">
            <v>42449</v>
          </cell>
          <cell r="H8280">
            <v>12375.761992240348</v>
          </cell>
          <cell r="I8280">
            <v>13919.05</v>
          </cell>
        </row>
        <row r="8281">
          <cell r="C8281" t="str">
            <v>Physdam</v>
          </cell>
          <cell r="E8281">
            <v>42321</v>
          </cell>
          <cell r="F8281">
            <v>42390</v>
          </cell>
          <cell r="G8281">
            <v>42413</v>
          </cell>
          <cell r="H8281">
            <v>10910.663229198159</v>
          </cell>
          <cell r="I8281">
            <v>11430.37</v>
          </cell>
        </row>
        <row r="8282">
          <cell r="C8282" t="str">
            <v>Physdam</v>
          </cell>
          <cell r="E8282">
            <v>42329</v>
          </cell>
          <cell r="F8282">
            <v>42360</v>
          </cell>
          <cell r="G8282">
            <v>42365</v>
          </cell>
          <cell r="H8282">
            <v>7615.3204687002399</v>
          </cell>
          <cell r="I8282">
            <v>7615.32</v>
          </cell>
        </row>
        <row r="8283">
          <cell r="C8283" t="str">
            <v>Physdam</v>
          </cell>
          <cell r="E8283">
            <v>42324</v>
          </cell>
          <cell r="F8283">
            <v>42444</v>
          </cell>
          <cell r="G8283">
            <v>42500</v>
          </cell>
          <cell r="H8283">
            <v>13120.395295740886</v>
          </cell>
          <cell r="I8283">
            <v>13812.97</v>
          </cell>
        </row>
        <row r="8284">
          <cell r="C8284" t="str">
            <v>Physdam</v>
          </cell>
          <cell r="E8284">
            <v>42315</v>
          </cell>
          <cell r="F8284">
            <v>42363</v>
          </cell>
          <cell r="G8284">
            <v>42402</v>
          </cell>
          <cell r="H8284">
            <v>8559.8843236475041</v>
          </cell>
          <cell r="I8284">
            <v>0</v>
          </cell>
        </row>
        <row r="8285">
          <cell r="C8285" t="str">
            <v>Physdam</v>
          </cell>
          <cell r="E8285">
            <v>42331</v>
          </cell>
          <cell r="F8285">
            <v>42503</v>
          </cell>
          <cell r="G8285">
            <v>42526</v>
          </cell>
          <cell r="H8285">
            <v>8464.0677070834463</v>
          </cell>
          <cell r="I8285">
            <v>8844.4599999999991</v>
          </cell>
        </row>
        <row r="8286">
          <cell r="C8286" t="str">
            <v>Physdam</v>
          </cell>
          <cell r="E8286">
            <v>42326</v>
          </cell>
          <cell r="F8286">
            <v>42370</v>
          </cell>
          <cell r="G8286">
            <v>42407</v>
          </cell>
          <cell r="H8286">
            <v>8141.8835139547118</v>
          </cell>
          <cell r="I8286">
            <v>8488.26</v>
          </cell>
        </row>
        <row r="8287">
          <cell r="C8287" t="str">
            <v>Physdam</v>
          </cell>
          <cell r="E8287">
            <v>42331</v>
          </cell>
          <cell r="F8287">
            <v>42345</v>
          </cell>
          <cell r="G8287">
            <v>42424</v>
          </cell>
          <cell r="H8287">
            <v>7564.6211246566836</v>
          </cell>
          <cell r="I8287">
            <v>8003.05</v>
          </cell>
        </row>
        <row r="8288">
          <cell r="C8288" t="str">
            <v>Physdam</v>
          </cell>
          <cell r="E8288">
            <v>42323</v>
          </cell>
          <cell r="F8288">
            <v>42397</v>
          </cell>
          <cell r="G8288">
            <v>42398</v>
          </cell>
          <cell r="H8288">
            <v>7969.5204864390807</v>
          </cell>
          <cell r="I8288">
            <v>0</v>
          </cell>
        </row>
        <row r="8289">
          <cell r="C8289" t="str">
            <v>Physdam</v>
          </cell>
          <cell r="E8289">
            <v>42323</v>
          </cell>
          <cell r="F8289">
            <v>42542</v>
          </cell>
          <cell r="G8289">
            <v>42582</v>
          </cell>
          <cell r="H8289">
            <v>7417.9823388148898</v>
          </cell>
          <cell r="I8289">
            <v>0</v>
          </cell>
        </row>
        <row r="8290">
          <cell r="C8290" t="str">
            <v>Physdam</v>
          </cell>
          <cell r="E8290">
            <v>42317</v>
          </cell>
          <cell r="F8290">
            <v>42404</v>
          </cell>
          <cell r="G8290">
            <v>42553</v>
          </cell>
          <cell r="H8290">
            <v>8184.4164525923325</v>
          </cell>
          <cell r="I8290">
            <v>8311.33</v>
          </cell>
        </row>
        <row r="8291">
          <cell r="C8291" t="str">
            <v>Physdam</v>
          </cell>
          <cell r="E8291">
            <v>42330</v>
          </cell>
          <cell r="F8291">
            <v>42448</v>
          </cell>
          <cell r="G8291">
            <v>42452</v>
          </cell>
          <cell r="H8291">
            <v>7124.7184522177922</v>
          </cell>
          <cell r="I8291">
            <v>0</v>
          </cell>
        </row>
        <row r="8292">
          <cell r="C8292" t="str">
            <v>Physdam</v>
          </cell>
          <cell r="E8292">
            <v>42331</v>
          </cell>
          <cell r="F8292">
            <v>42438</v>
          </cell>
          <cell r="G8292">
            <v>42516</v>
          </cell>
          <cell r="H8292">
            <v>8242.6992174166317</v>
          </cell>
          <cell r="I8292">
            <v>8956.7999999999993</v>
          </cell>
        </row>
        <row r="8293">
          <cell r="C8293" t="str">
            <v>Physdam</v>
          </cell>
          <cell r="E8293">
            <v>42315</v>
          </cell>
          <cell r="F8293">
            <v>42761</v>
          </cell>
          <cell r="G8293">
            <v>42846</v>
          </cell>
          <cell r="H8293">
            <v>11104.557113154357</v>
          </cell>
          <cell r="I8293">
            <v>11681.94</v>
          </cell>
        </row>
        <row r="8294">
          <cell r="C8294" t="str">
            <v>Physdam</v>
          </cell>
          <cell r="E8294">
            <v>42331</v>
          </cell>
          <cell r="F8294">
            <v>42333</v>
          </cell>
          <cell r="G8294">
            <v>42350</v>
          </cell>
          <cell r="H8294">
            <v>10075.022315319</v>
          </cell>
          <cell r="I8294">
            <v>10075.02</v>
          </cell>
        </row>
        <row r="8295">
          <cell r="C8295" t="str">
            <v>Physdam</v>
          </cell>
          <cell r="E8295">
            <v>42327</v>
          </cell>
          <cell r="F8295">
            <v>42532</v>
          </cell>
          <cell r="G8295">
            <v>42576</v>
          </cell>
          <cell r="H8295">
            <v>11884.897650477673</v>
          </cell>
          <cell r="I8295">
            <v>12295.68</v>
          </cell>
        </row>
        <row r="8296">
          <cell r="C8296" t="str">
            <v>Physdam</v>
          </cell>
          <cell r="E8296">
            <v>42319</v>
          </cell>
          <cell r="F8296">
            <v>42569</v>
          </cell>
          <cell r="G8296">
            <v>42612</v>
          </cell>
          <cell r="H8296">
            <v>10239.964652521954</v>
          </cell>
          <cell r="I8296">
            <v>10747.12</v>
          </cell>
        </row>
        <row r="8297">
          <cell r="C8297" t="str">
            <v>Physdam</v>
          </cell>
          <cell r="E8297">
            <v>42314</v>
          </cell>
          <cell r="F8297">
            <v>42503</v>
          </cell>
          <cell r="G8297">
            <v>42643</v>
          </cell>
          <cell r="H8297">
            <v>7329.8640837895509</v>
          </cell>
          <cell r="I8297">
            <v>8502.34</v>
          </cell>
        </row>
        <row r="8298">
          <cell r="C8298" t="str">
            <v>Physdam</v>
          </cell>
          <cell r="E8298">
            <v>42314</v>
          </cell>
          <cell r="F8298">
            <v>42414</v>
          </cell>
          <cell r="G8298">
            <v>42430</v>
          </cell>
          <cell r="H8298">
            <v>9578.7583379576281</v>
          </cell>
          <cell r="I8298">
            <v>9770.6</v>
          </cell>
        </row>
        <row r="8299">
          <cell r="C8299" t="str">
            <v>Physdam</v>
          </cell>
          <cell r="E8299">
            <v>42328</v>
          </cell>
          <cell r="F8299">
            <v>42535</v>
          </cell>
          <cell r="G8299">
            <v>42559</v>
          </cell>
          <cell r="H8299">
            <v>10423.823701997571</v>
          </cell>
          <cell r="I8299">
            <v>11767.52</v>
          </cell>
        </row>
        <row r="8300">
          <cell r="C8300" t="str">
            <v>Physdam</v>
          </cell>
          <cell r="E8300">
            <v>42318</v>
          </cell>
          <cell r="F8300">
            <v>42470</v>
          </cell>
          <cell r="G8300">
            <v>42626</v>
          </cell>
          <cell r="H8300">
            <v>8449.7737544422798</v>
          </cell>
          <cell r="I8300">
            <v>9547.09</v>
          </cell>
        </row>
        <row r="8301">
          <cell r="C8301" t="str">
            <v>Physdam</v>
          </cell>
          <cell r="E8301">
            <v>42330</v>
          </cell>
          <cell r="F8301">
            <v>42421</v>
          </cell>
          <cell r="G8301">
            <v>42498</v>
          </cell>
          <cell r="H8301">
            <v>7671.7348242053176</v>
          </cell>
          <cell r="I8301">
            <v>8053.28</v>
          </cell>
        </row>
        <row r="8302">
          <cell r="C8302" t="str">
            <v>Physdam</v>
          </cell>
          <cell r="E8302">
            <v>42329</v>
          </cell>
          <cell r="F8302">
            <v>42738</v>
          </cell>
          <cell r="G8302">
            <v>42752</v>
          </cell>
          <cell r="H8302">
            <v>7514.2279794440738</v>
          </cell>
          <cell r="I8302">
            <v>8881.26</v>
          </cell>
        </row>
        <row r="8303">
          <cell r="C8303" t="str">
            <v>Physdam</v>
          </cell>
          <cell r="E8303">
            <v>42332</v>
          </cell>
          <cell r="F8303">
            <v>42418</v>
          </cell>
          <cell r="G8303">
            <v>42447</v>
          </cell>
          <cell r="H8303">
            <v>8781.7398282163722</v>
          </cell>
          <cell r="I8303">
            <v>10006.27</v>
          </cell>
        </row>
        <row r="8304">
          <cell r="C8304" t="str">
            <v>Physdam</v>
          </cell>
          <cell r="E8304">
            <v>42330</v>
          </cell>
          <cell r="F8304">
            <v>42456</v>
          </cell>
          <cell r="G8304">
            <v>42511</v>
          </cell>
          <cell r="H8304">
            <v>9839.8306200062925</v>
          </cell>
          <cell r="I8304">
            <v>0</v>
          </cell>
        </row>
        <row r="8305">
          <cell r="C8305" t="str">
            <v>Physdam</v>
          </cell>
          <cell r="E8305">
            <v>42324</v>
          </cell>
          <cell r="F8305">
            <v>42521</v>
          </cell>
          <cell r="G8305">
            <v>42548</v>
          </cell>
          <cell r="H8305">
            <v>11593.460469374275</v>
          </cell>
          <cell r="I8305">
            <v>12205.25</v>
          </cell>
        </row>
        <row r="8306">
          <cell r="C8306" t="str">
            <v>Physdam</v>
          </cell>
          <cell r="E8306">
            <v>42322</v>
          </cell>
          <cell r="F8306">
            <v>42409</v>
          </cell>
          <cell r="G8306">
            <v>42572</v>
          </cell>
          <cell r="H8306">
            <v>11159.284028097114</v>
          </cell>
          <cell r="I8306">
            <v>11577.19</v>
          </cell>
        </row>
        <row r="8307">
          <cell r="C8307" t="str">
            <v>Physdam</v>
          </cell>
          <cell r="E8307">
            <v>42337</v>
          </cell>
          <cell r="F8307">
            <v>42451</v>
          </cell>
          <cell r="G8307">
            <v>42527</v>
          </cell>
          <cell r="H8307">
            <v>10244.141919723495</v>
          </cell>
          <cell r="I8307">
            <v>0</v>
          </cell>
        </row>
        <row r="8308">
          <cell r="C8308" t="str">
            <v>Physdam</v>
          </cell>
          <cell r="E8308">
            <v>42335</v>
          </cell>
          <cell r="F8308">
            <v>42432</v>
          </cell>
          <cell r="G8308">
            <v>42487</v>
          </cell>
          <cell r="H8308">
            <v>9044.3136684266228</v>
          </cell>
          <cell r="I8308">
            <v>9582.5300000000007</v>
          </cell>
        </row>
        <row r="8309">
          <cell r="C8309" t="str">
            <v>Physdam</v>
          </cell>
          <cell r="E8309">
            <v>42368</v>
          </cell>
          <cell r="F8309">
            <v>42388</v>
          </cell>
          <cell r="G8309">
            <v>42420</v>
          </cell>
          <cell r="H8309">
            <v>7527.2224306654989</v>
          </cell>
          <cell r="I8309">
            <v>0</v>
          </cell>
        </row>
        <row r="8310">
          <cell r="C8310" t="str">
            <v>Physdam</v>
          </cell>
          <cell r="E8310">
            <v>42363</v>
          </cell>
          <cell r="F8310">
            <v>42400</v>
          </cell>
          <cell r="G8310">
            <v>42435</v>
          </cell>
          <cell r="H8310">
            <v>9507.4099070205593</v>
          </cell>
          <cell r="I8310">
            <v>9408.5499999999993</v>
          </cell>
        </row>
        <row r="8311">
          <cell r="C8311" t="str">
            <v>Physdam</v>
          </cell>
          <cell r="E8311">
            <v>42351</v>
          </cell>
          <cell r="F8311">
            <v>42525</v>
          </cell>
          <cell r="G8311">
            <v>42623</v>
          </cell>
          <cell r="H8311">
            <v>10669.582808562467</v>
          </cell>
          <cell r="I8311">
            <v>12144.6</v>
          </cell>
        </row>
        <row r="8312">
          <cell r="C8312" t="str">
            <v>Physdam</v>
          </cell>
          <cell r="E8312">
            <v>42364</v>
          </cell>
          <cell r="F8312">
            <v>42372</v>
          </cell>
          <cell r="G8312">
            <v>42512</v>
          </cell>
          <cell r="H8312">
            <v>10453.483422514775</v>
          </cell>
          <cell r="I8312">
            <v>10655.14</v>
          </cell>
        </row>
        <row r="8313">
          <cell r="C8313" t="str">
            <v>Physdam</v>
          </cell>
          <cell r="E8313">
            <v>42355</v>
          </cell>
          <cell r="F8313">
            <v>42355</v>
          </cell>
          <cell r="G8313">
            <v>42401</v>
          </cell>
          <cell r="H8313">
            <v>13733.376892884682</v>
          </cell>
          <cell r="I8313">
            <v>14304.06</v>
          </cell>
        </row>
        <row r="8314">
          <cell r="C8314" t="str">
            <v>Physdam</v>
          </cell>
          <cell r="E8314">
            <v>42358</v>
          </cell>
          <cell r="F8314">
            <v>42443</v>
          </cell>
          <cell r="G8314">
            <v>42589</v>
          </cell>
          <cell r="H8314">
            <v>11157.055038935923</v>
          </cell>
          <cell r="I8314">
            <v>11834.89</v>
          </cell>
        </row>
        <row r="8315">
          <cell r="C8315" t="str">
            <v>Physdam</v>
          </cell>
          <cell r="E8315">
            <v>42343</v>
          </cell>
          <cell r="F8315">
            <v>42475</v>
          </cell>
          <cell r="G8315">
            <v>42477</v>
          </cell>
          <cell r="H8315">
            <v>11133.877645683888</v>
          </cell>
          <cell r="I8315">
            <v>11985.76</v>
          </cell>
        </row>
        <row r="8316">
          <cell r="C8316" t="str">
            <v>Physdam</v>
          </cell>
          <cell r="E8316">
            <v>42347</v>
          </cell>
          <cell r="F8316">
            <v>42380</v>
          </cell>
          <cell r="G8316">
            <v>42542</v>
          </cell>
          <cell r="H8316">
            <v>7569.4225525651909</v>
          </cell>
          <cell r="I8316">
            <v>7898.77</v>
          </cell>
        </row>
        <row r="8317">
          <cell r="C8317" t="str">
            <v>Physdam</v>
          </cell>
          <cell r="E8317">
            <v>42346</v>
          </cell>
          <cell r="F8317">
            <v>42574</v>
          </cell>
          <cell r="G8317">
            <v>42631</v>
          </cell>
          <cell r="H8317">
            <v>8288.2325875891765</v>
          </cell>
          <cell r="I8317">
            <v>8869.83</v>
          </cell>
        </row>
        <row r="8318">
          <cell r="C8318" t="str">
            <v>Physdam</v>
          </cell>
          <cell r="E8318">
            <v>42366</v>
          </cell>
          <cell r="F8318">
            <v>42478</v>
          </cell>
          <cell r="G8318">
            <v>42523</v>
          </cell>
          <cell r="H8318">
            <v>14324.087478046953</v>
          </cell>
          <cell r="I8318">
            <v>14305.9</v>
          </cell>
        </row>
        <row r="8319">
          <cell r="C8319" t="str">
            <v>Physdam</v>
          </cell>
          <cell r="E8319">
            <v>42355</v>
          </cell>
          <cell r="F8319">
            <v>42497</v>
          </cell>
          <cell r="G8319">
            <v>42637</v>
          </cell>
          <cell r="H8319">
            <v>8913.7776642214121</v>
          </cell>
          <cell r="I8319">
            <v>9059.3700000000008</v>
          </cell>
        </row>
        <row r="8320">
          <cell r="C8320" t="str">
            <v>Physdam</v>
          </cell>
          <cell r="E8320">
            <v>42357</v>
          </cell>
          <cell r="F8320">
            <v>42363</v>
          </cell>
          <cell r="G8320">
            <v>42470</v>
          </cell>
          <cell r="H8320">
            <v>9057.8734681306723</v>
          </cell>
          <cell r="I8320">
            <v>9743.99</v>
          </cell>
        </row>
        <row r="8321">
          <cell r="C8321" t="str">
            <v>Physdam</v>
          </cell>
          <cell r="E8321">
            <v>42350</v>
          </cell>
          <cell r="F8321">
            <v>42435</v>
          </cell>
          <cell r="G8321">
            <v>42748</v>
          </cell>
          <cell r="H8321">
            <v>6682.3485158901458</v>
          </cell>
          <cell r="I8321">
            <v>0</v>
          </cell>
        </row>
        <row r="8322">
          <cell r="C8322" t="str">
            <v>Physdam</v>
          </cell>
          <cell r="E8322">
            <v>42348</v>
          </cell>
          <cell r="F8322">
            <v>42792</v>
          </cell>
          <cell r="G8322">
            <v>42862</v>
          </cell>
          <cell r="H8322">
            <v>10506.587918423578</v>
          </cell>
          <cell r="I8322">
            <v>10933.22</v>
          </cell>
        </row>
        <row r="8323">
          <cell r="C8323" t="str">
            <v>Physdam</v>
          </cell>
          <cell r="E8323">
            <v>42361</v>
          </cell>
          <cell r="F8323">
            <v>42497</v>
          </cell>
          <cell r="G8323">
            <v>42548</v>
          </cell>
          <cell r="H8323">
            <v>7743.4800341192267</v>
          </cell>
          <cell r="I8323">
            <v>8748.58</v>
          </cell>
        </row>
        <row r="8324">
          <cell r="C8324" t="str">
            <v>Physdam</v>
          </cell>
          <cell r="E8324">
            <v>42342</v>
          </cell>
          <cell r="F8324">
            <v>42601</v>
          </cell>
          <cell r="G8324">
            <v>42695</v>
          </cell>
          <cell r="H8324">
            <v>9499.2549723260236</v>
          </cell>
          <cell r="I8324">
            <v>10135.6</v>
          </cell>
        </row>
        <row r="8325">
          <cell r="C8325" t="str">
            <v>Physdam</v>
          </cell>
          <cell r="E8325">
            <v>42368</v>
          </cell>
          <cell r="F8325">
            <v>42676</v>
          </cell>
          <cell r="G8325">
            <v>42687</v>
          </cell>
          <cell r="H8325">
            <v>9845.9148602662663</v>
          </cell>
          <cell r="I8325">
            <v>10216.040000000001</v>
          </cell>
        </row>
        <row r="8326">
          <cell r="C8326" t="str">
            <v>Physdam</v>
          </cell>
          <cell r="E8326">
            <v>42367</v>
          </cell>
          <cell r="F8326">
            <v>42635</v>
          </cell>
          <cell r="G8326">
            <v>42715</v>
          </cell>
          <cell r="H8326">
            <v>11816.894752829488</v>
          </cell>
          <cell r="I8326">
            <v>12928.02</v>
          </cell>
        </row>
        <row r="8327">
          <cell r="C8327" t="str">
            <v>Physdam</v>
          </cell>
          <cell r="E8327">
            <v>42349</v>
          </cell>
          <cell r="F8327">
            <v>42390</v>
          </cell>
          <cell r="G8327">
            <v>42477</v>
          </cell>
          <cell r="H8327">
            <v>8383.1254014580099</v>
          </cell>
          <cell r="I8327">
            <v>8981.86</v>
          </cell>
        </row>
        <row r="8328">
          <cell r="C8328" t="str">
            <v>Physdam</v>
          </cell>
          <cell r="E8328">
            <v>42365</v>
          </cell>
          <cell r="F8328">
            <v>42453</v>
          </cell>
          <cell r="G8328">
            <v>42515</v>
          </cell>
          <cell r="H8328">
            <v>10142.473579065771</v>
          </cell>
          <cell r="I8328">
            <v>10877.32</v>
          </cell>
        </row>
        <row r="8329">
          <cell r="C8329" t="str">
            <v>Physdam</v>
          </cell>
          <cell r="E8329">
            <v>42342</v>
          </cell>
          <cell r="F8329">
            <v>42475</v>
          </cell>
          <cell r="G8329">
            <v>42678</v>
          </cell>
          <cell r="H8329">
            <v>12975.834324776206</v>
          </cell>
          <cell r="I8329">
            <v>15915.2</v>
          </cell>
        </row>
        <row r="8330">
          <cell r="C8330" t="str">
            <v>Physdam</v>
          </cell>
          <cell r="E8330">
            <v>42368</v>
          </cell>
          <cell r="F8330">
            <v>42369</v>
          </cell>
          <cell r="G8330">
            <v>42416</v>
          </cell>
          <cell r="H8330">
            <v>11304.552829551101</v>
          </cell>
          <cell r="I8330">
            <v>12513.58</v>
          </cell>
        </row>
        <row r="8331">
          <cell r="C8331" t="str">
            <v>Physdam</v>
          </cell>
          <cell r="E8331">
            <v>42361</v>
          </cell>
          <cell r="F8331">
            <v>42479</v>
          </cell>
          <cell r="G8331">
            <v>42569</v>
          </cell>
          <cell r="H8331">
            <v>6770.5959577512222</v>
          </cell>
          <cell r="I8331">
            <v>7361.5</v>
          </cell>
        </row>
        <row r="8332">
          <cell r="C8332" t="str">
            <v>Physdam</v>
          </cell>
          <cell r="E8332">
            <v>42365</v>
          </cell>
          <cell r="F8332">
            <v>42392</v>
          </cell>
          <cell r="G8332">
            <v>42424</v>
          </cell>
          <cell r="H8332">
            <v>8742.202019338014</v>
          </cell>
          <cell r="I8332">
            <v>9412.7199999999993</v>
          </cell>
        </row>
        <row r="8333">
          <cell r="C8333" t="str">
            <v>Physdam</v>
          </cell>
          <cell r="E8333">
            <v>42368</v>
          </cell>
          <cell r="F8333">
            <v>42452</v>
          </cell>
          <cell r="G8333">
            <v>42489</v>
          </cell>
          <cell r="H8333">
            <v>7481.7075767496481</v>
          </cell>
          <cell r="I8333">
            <v>7770.92</v>
          </cell>
        </row>
        <row r="8334">
          <cell r="C8334" t="str">
            <v>Physdam</v>
          </cell>
          <cell r="E8334">
            <v>42363</v>
          </cell>
          <cell r="F8334">
            <v>42456</v>
          </cell>
          <cell r="G8334">
            <v>42541</v>
          </cell>
          <cell r="H8334">
            <v>8458.1500688547803</v>
          </cell>
          <cell r="I8334">
            <v>9873.9500000000007</v>
          </cell>
        </row>
        <row r="8335">
          <cell r="C8335" t="str">
            <v>Physdam</v>
          </cell>
          <cell r="E8335">
            <v>42356</v>
          </cell>
          <cell r="F8335">
            <v>42361</v>
          </cell>
          <cell r="G8335">
            <v>42377</v>
          </cell>
          <cell r="H8335">
            <v>13153.471076171141</v>
          </cell>
          <cell r="I8335">
            <v>13489.49</v>
          </cell>
        </row>
        <row r="8336">
          <cell r="C8336" t="str">
            <v>Physdam</v>
          </cell>
          <cell r="E8336">
            <v>42357</v>
          </cell>
          <cell r="F8336">
            <v>42375</v>
          </cell>
          <cell r="G8336">
            <v>42426</v>
          </cell>
          <cell r="H8336">
            <v>7048.6113278736921</v>
          </cell>
          <cell r="I8336">
            <v>7761</v>
          </cell>
        </row>
        <row r="8337">
          <cell r="C8337" t="str">
            <v>Physdam</v>
          </cell>
          <cell r="E8337">
            <v>42344</v>
          </cell>
          <cell r="F8337">
            <v>42383</v>
          </cell>
          <cell r="G8337">
            <v>42398</v>
          </cell>
          <cell r="H8337">
            <v>9486.7332312944382</v>
          </cell>
          <cell r="I8337">
            <v>9764.7199999999993</v>
          </cell>
        </row>
        <row r="8338">
          <cell r="C8338" t="str">
            <v>Physdam</v>
          </cell>
          <cell r="E8338">
            <v>42369</v>
          </cell>
          <cell r="F8338">
            <v>42502</v>
          </cell>
          <cell r="G8338">
            <v>42515</v>
          </cell>
          <cell r="H8338">
            <v>7161.5491803205714</v>
          </cell>
          <cell r="I8338">
            <v>7553.78</v>
          </cell>
        </row>
        <row r="8339">
          <cell r="C8339" t="str">
            <v>Physdam</v>
          </cell>
          <cell r="E8339">
            <v>42363</v>
          </cell>
          <cell r="F8339">
            <v>42516</v>
          </cell>
          <cell r="G8339">
            <v>42596</v>
          </cell>
          <cell r="H8339">
            <v>11079.734146910911</v>
          </cell>
          <cell r="I8339">
            <v>11366.84</v>
          </cell>
        </row>
        <row r="8340">
          <cell r="C8340" t="str">
            <v>Physdam</v>
          </cell>
          <cell r="E8340">
            <v>42368</v>
          </cell>
          <cell r="F8340">
            <v>42385</v>
          </cell>
          <cell r="G8340">
            <v>42407</v>
          </cell>
          <cell r="H8340">
            <v>7685.173332710594</v>
          </cell>
          <cell r="I8340">
            <v>7625.68</v>
          </cell>
        </row>
        <row r="8341">
          <cell r="C8341" t="str">
            <v>Physdam</v>
          </cell>
          <cell r="E8341">
            <v>42343</v>
          </cell>
          <cell r="F8341">
            <v>42795</v>
          </cell>
          <cell r="G8341">
            <v>42839</v>
          </cell>
          <cell r="H8341">
            <v>7554.0470800222247</v>
          </cell>
          <cell r="I8341">
            <v>7862.13</v>
          </cell>
        </row>
        <row r="8342">
          <cell r="C8342" t="str">
            <v>Physdam</v>
          </cell>
          <cell r="E8342">
            <v>42361</v>
          </cell>
          <cell r="F8342">
            <v>42494</v>
          </cell>
          <cell r="G8342">
            <v>42494</v>
          </cell>
          <cell r="H8342">
            <v>7150.5389799485738</v>
          </cell>
          <cell r="I8342">
            <v>8096.04</v>
          </cell>
        </row>
        <row r="8343">
          <cell r="C8343" t="str">
            <v>Physdam</v>
          </cell>
          <cell r="E8343">
            <v>42360</v>
          </cell>
          <cell r="F8343">
            <v>42511</v>
          </cell>
          <cell r="G8343">
            <v>42609</v>
          </cell>
          <cell r="H8343">
            <v>9530.8869725756485</v>
          </cell>
          <cell r="I8343">
            <v>10050.86</v>
          </cell>
        </row>
        <row r="8344">
          <cell r="C8344" t="str">
            <v>Physdam</v>
          </cell>
          <cell r="E8344">
            <v>42345</v>
          </cell>
          <cell r="F8344">
            <v>42581</v>
          </cell>
          <cell r="G8344">
            <v>42613</v>
          </cell>
          <cell r="H8344">
            <v>9614.4233356129007</v>
          </cell>
          <cell r="I8344">
            <v>9740.0499999999993</v>
          </cell>
        </row>
        <row r="8345">
          <cell r="C8345" t="str">
            <v>Physdam</v>
          </cell>
          <cell r="E8345">
            <v>42363</v>
          </cell>
          <cell r="F8345">
            <v>42396</v>
          </cell>
          <cell r="G8345">
            <v>42400</v>
          </cell>
          <cell r="H8345">
            <v>7034.1396048214274</v>
          </cell>
          <cell r="I8345">
            <v>7078</v>
          </cell>
        </row>
        <row r="8346">
          <cell r="C8346" t="str">
            <v>Physdam</v>
          </cell>
          <cell r="E8346">
            <v>42368</v>
          </cell>
          <cell r="F8346">
            <v>42552</v>
          </cell>
          <cell r="G8346">
            <v>42637</v>
          </cell>
          <cell r="H8346">
            <v>5645.3451800261955</v>
          </cell>
          <cell r="I8346">
            <v>5824.32</v>
          </cell>
        </row>
        <row r="8347">
          <cell r="C8347" t="str">
            <v>Physdam</v>
          </cell>
          <cell r="E8347">
            <v>42353</v>
          </cell>
          <cell r="F8347">
            <v>42373</v>
          </cell>
          <cell r="G8347">
            <v>42480</v>
          </cell>
          <cell r="H8347">
            <v>5222.2359980365845</v>
          </cell>
          <cell r="I8347">
            <v>0</v>
          </cell>
        </row>
        <row r="8348">
          <cell r="C8348" t="str">
            <v>Physdam</v>
          </cell>
          <cell r="E8348">
            <v>42365</v>
          </cell>
          <cell r="F8348">
            <v>42396</v>
          </cell>
          <cell r="G8348">
            <v>42428</v>
          </cell>
          <cell r="H8348">
            <v>5785.5793354589368</v>
          </cell>
          <cell r="I8348">
            <v>6662.51</v>
          </cell>
        </row>
        <row r="8349">
          <cell r="C8349" t="str">
            <v>Physdam</v>
          </cell>
          <cell r="E8349">
            <v>42361</v>
          </cell>
          <cell r="F8349">
            <v>42495</v>
          </cell>
          <cell r="G8349">
            <v>42582</v>
          </cell>
          <cell r="H8349">
            <v>10810.28620954552</v>
          </cell>
          <cell r="I8349">
            <v>10725.74</v>
          </cell>
        </row>
        <row r="8350">
          <cell r="C8350" t="str">
            <v>Physdam</v>
          </cell>
          <cell r="E8350">
            <v>42342</v>
          </cell>
          <cell r="F8350">
            <v>42972</v>
          </cell>
          <cell r="G8350">
            <v>43105</v>
          </cell>
          <cell r="H8350">
            <v>11694.358198989703</v>
          </cell>
          <cell r="I8350">
            <v>13284.82</v>
          </cell>
        </row>
        <row r="8351">
          <cell r="C8351" t="str">
            <v>Physdam</v>
          </cell>
          <cell r="E8351">
            <v>42361</v>
          </cell>
          <cell r="F8351">
            <v>42588</v>
          </cell>
          <cell r="G8351">
            <v>42630</v>
          </cell>
          <cell r="H8351">
            <v>10032.343622128692</v>
          </cell>
          <cell r="I8351">
            <v>10294.24</v>
          </cell>
        </row>
        <row r="8352">
          <cell r="C8352" t="str">
            <v>Physdam</v>
          </cell>
          <cell r="E8352">
            <v>42348</v>
          </cell>
          <cell r="F8352">
            <v>42364</v>
          </cell>
          <cell r="G8352">
            <v>42522</v>
          </cell>
          <cell r="H8352">
            <v>6483.8106443187298</v>
          </cell>
          <cell r="I8352">
            <v>7210.31</v>
          </cell>
        </row>
        <row r="8353">
          <cell r="C8353" t="str">
            <v>Physdam</v>
          </cell>
          <cell r="E8353">
            <v>42363</v>
          </cell>
          <cell r="F8353">
            <v>42379</v>
          </cell>
          <cell r="G8353">
            <v>42398</v>
          </cell>
          <cell r="H8353">
            <v>7756.1831548489854</v>
          </cell>
          <cell r="I8353">
            <v>7733.71</v>
          </cell>
        </row>
        <row r="8354">
          <cell r="C8354" t="str">
            <v>Physdam</v>
          </cell>
          <cell r="E8354">
            <v>42344</v>
          </cell>
          <cell r="F8354">
            <v>42439</v>
          </cell>
          <cell r="G8354">
            <v>42502</v>
          </cell>
          <cell r="H8354">
            <v>7357.225513114081</v>
          </cell>
          <cell r="I8354">
            <v>7629.12</v>
          </cell>
        </row>
        <row r="8355">
          <cell r="C8355" t="str">
            <v>Physdam</v>
          </cell>
          <cell r="E8355">
            <v>42339</v>
          </cell>
          <cell r="F8355">
            <v>42415</v>
          </cell>
          <cell r="G8355">
            <v>42483</v>
          </cell>
          <cell r="H8355">
            <v>8292.7614692868701</v>
          </cell>
          <cell r="I8355">
            <v>8656.4</v>
          </cell>
        </row>
        <row r="8356">
          <cell r="C8356" t="str">
            <v>Physdam</v>
          </cell>
          <cell r="E8356">
            <v>42344</v>
          </cell>
          <cell r="F8356">
            <v>42500</v>
          </cell>
          <cell r="G8356">
            <v>42559</v>
          </cell>
          <cell r="H8356">
            <v>10253.166576531874</v>
          </cell>
          <cell r="I8356">
            <v>10876.35</v>
          </cell>
        </row>
        <row r="8357">
          <cell r="C8357" t="str">
            <v>Physdam</v>
          </cell>
          <cell r="E8357">
            <v>42358</v>
          </cell>
          <cell r="F8357">
            <v>42638</v>
          </cell>
          <cell r="G8357">
            <v>42706</v>
          </cell>
          <cell r="H8357">
            <v>10699.775764689055</v>
          </cell>
          <cell r="I8357">
            <v>10985.18</v>
          </cell>
        </row>
        <row r="8358">
          <cell r="C8358" t="str">
            <v>Physdam</v>
          </cell>
          <cell r="E8358">
            <v>42398</v>
          </cell>
          <cell r="F8358">
            <v>42657</v>
          </cell>
          <cell r="G8358">
            <v>42697</v>
          </cell>
          <cell r="H8358">
            <v>9376.0034808063901</v>
          </cell>
          <cell r="I8358">
            <v>0</v>
          </cell>
        </row>
        <row r="8359">
          <cell r="C8359" t="str">
            <v>Physdam</v>
          </cell>
          <cell r="E8359">
            <v>42399</v>
          </cell>
          <cell r="F8359">
            <v>42552</v>
          </cell>
          <cell r="G8359">
            <v>42630</v>
          </cell>
          <cell r="H8359">
            <v>9136.60227874259</v>
          </cell>
          <cell r="I8359">
            <v>9136.6</v>
          </cell>
        </row>
        <row r="8360">
          <cell r="C8360" t="str">
            <v>Physdam</v>
          </cell>
          <cell r="E8360">
            <v>42373</v>
          </cell>
          <cell r="F8360">
            <v>42468</v>
          </cell>
          <cell r="G8360">
            <v>42628</v>
          </cell>
          <cell r="H8360">
            <v>11296.5183590039</v>
          </cell>
          <cell r="I8360">
            <v>11296.52</v>
          </cell>
        </row>
        <row r="8361">
          <cell r="C8361" t="str">
            <v>Physdam</v>
          </cell>
          <cell r="E8361">
            <v>42386</v>
          </cell>
          <cell r="F8361">
            <v>42491</v>
          </cell>
          <cell r="G8361">
            <v>42556</v>
          </cell>
          <cell r="H8361">
            <v>10392.213593722399</v>
          </cell>
          <cell r="I8361">
            <v>10392.209999999999</v>
          </cell>
        </row>
        <row r="8362">
          <cell r="C8362" t="str">
            <v>Physdam</v>
          </cell>
          <cell r="E8362">
            <v>42390</v>
          </cell>
          <cell r="F8362">
            <v>42481</v>
          </cell>
          <cell r="G8362">
            <v>42598</v>
          </cell>
          <cell r="H8362">
            <v>11873.472712683</v>
          </cell>
          <cell r="I8362">
            <v>11873.47</v>
          </cell>
        </row>
        <row r="8363">
          <cell r="C8363" t="str">
            <v>Physdam</v>
          </cell>
          <cell r="E8363">
            <v>42388</v>
          </cell>
          <cell r="F8363">
            <v>42502</v>
          </cell>
          <cell r="G8363">
            <v>42529</v>
          </cell>
          <cell r="H8363">
            <v>14205.8796271428</v>
          </cell>
          <cell r="I8363">
            <v>14205.88</v>
          </cell>
        </row>
        <row r="8364">
          <cell r="C8364" t="str">
            <v>Physdam</v>
          </cell>
          <cell r="E8364">
            <v>42379</v>
          </cell>
          <cell r="F8364">
            <v>42391</v>
          </cell>
          <cell r="G8364">
            <v>42425</v>
          </cell>
          <cell r="H8364">
            <v>10079.7687233366</v>
          </cell>
          <cell r="I8364">
            <v>10079.77</v>
          </cell>
        </row>
        <row r="8365">
          <cell r="C8365" t="str">
            <v>Physdam</v>
          </cell>
          <cell r="E8365">
            <v>42396</v>
          </cell>
          <cell r="F8365">
            <v>42487</v>
          </cell>
          <cell r="G8365">
            <v>42517</v>
          </cell>
          <cell r="H8365">
            <v>6696.0474199733799</v>
          </cell>
          <cell r="I8365">
            <v>6696.05</v>
          </cell>
        </row>
        <row r="8366">
          <cell r="C8366" t="str">
            <v>Physdam</v>
          </cell>
          <cell r="E8366">
            <v>42398</v>
          </cell>
          <cell r="F8366">
            <v>42902</v>
          </cell>
          <cell r="G8366">
            <v>43037</v>
          </cell>
          <cell r="H8366">
            <v>10488.897548326262</v>
          </cell>
          <cell r="I8366">
            <v>10770.57</v>
          </cell>
        </row>
        <row r="8367">
          <cell r="C8367" t="str">
            <v>Physdam</v>
          </cell>
          <cell r="E8367">
            <v>42392</v>
          </cell>
          <cell r="F8367">
            <v>42530</v>
          </cell>
          <cell r="G8367">
            <v>42632</v>
          </cell>
          <cell r="H8367">
            <v>8165.8512250744197</v>
          </cell>
          <cell r="I8367">
            <v>8165.85</v>
          </cell>
        </row>
        <row r="8368">
          <cell r="C8368" t="str">
            <v>Physdam</v>
          </cell>
          <cell r="E8368">
            <v>42380</v>
          </cell>
          <cell r="F8368">
            <v>42399</v>
          </cell>
          <cell r="G8368">
            <v>42401</v>
          </cell>
          <cell r="H8368">
            <v>9861.3782100075405</v>
          </cell>
          <cell r="I8368">
            <v>9861.3799999999992</v>
          </cell>
        </row>
        <row r="8369">
          <cell r="C8369" t="str">
            <v>Physdam</v>
          </cell>
          <cell r="E8369">
            <v>42396</v>
          </cell>
          <cell r="F8369">
            <v>42646</v>
          </cell>
          <cell r="G8369">
            <v>42669</v>
          </cell>
          <cell r="H8369">
            <v>8063.8916631554403</v>
          </cell>
          <cell r="I8369">
            <v>8063.89</v>
          </cell>
        </row>
        <row r="8370">
          <cell r="C8370" t="str">
            <v>Physdam</v>
          </cell>
          <cell r="E8370">
            <v>42372</v>
          </cell>
          <cell r="F8370">
            <v>42571</v>
          </cell>
          <cell r="G8370">
            <v>42631</v>
          </cell>
          <cell r="H8370">
            <v>11719.258961368399</v>
          </cell>
          <cell r="I8370">
            <v>11719.26</v>
          </cell>
        </row>
        <row r="8371">
          <cell r="C8371" t="str">
            <v>Physdam</v>
          </cell>
          <cell r="E8371">
            <v>42387</v>
          </cell>
          <cell r="F8371">
            <v>42437</v>
          </cell>
          <cell r="G8371">
            <v>42590</v>
          </cell>
          <cell r="H8371">
            <v>10983.517310286899</v>
          </cell>
          <cell r="I8371">
            <v>10983.52</v>
          </cell>
        </row>
        <row r="8372">
          <cell r="C8372" t="str">
            <v>Physdam</v>
          </cell>
          <cell r="E8372">
            <v>42391</v>
          </cell>
          <cell r="F8372">
            <v>42805</v>
          </cell>
          <cell r="G8372">
            <v>42950</v>
          </cell>
          <cell r="H8372">
            <v>6332.4353568048509</v>
          </cell>
          <cell r="I8372">
            <v>0</v>
          </cell>
        </row>
        <row r="8373">
          <cell r="C8373" t="str">
            <v>Physdam</v>
          </cell>
          <cell r="E8373">
            <v>42390</v>
          </cell>
          <cell r="F8373">
            <v>42441</v>
          </cell>
          <cell r="G8373">
            <v>42454</v>
          </cell>
          <cell r="H8373">
            <v>6102.3549847033701</v>
          </cell>
          <cell r="I8373">
            <v>6102.35</v>
          </cell>
        </row>
        <row r="8374">
          <cell r="C8374" t="str">
            <v>Physdam</v>
          </cell>
          <cell r="E8374">
            <v>42379</v>
          </cell>
          <cell r="F8374">
            <v>42738</v>
          </cell>
          <cell r="G8374">
            <v>42738</v>
          </cell>
          <cell r="H8374">
            <v>9727.680211268409</v>
          </cell>
          <cell r="I8374">
            <v>9743.23</v>
          </cell>
        </row>
        <row r="8375">
          <cell r="C8375" t="str">
            <v>Physdam</v>
          </cell>
          <cell r="E8375">
            <v>42379</v>
          </cell>
          <cell r="F8375">
            <v>42427</v>
          </cell>
          <cell r="G8375">
            <v>42494</v>
          </cell>
          <cell r="H8375">
            <v>12701.981497021399</v>
          </cell>
          <cell r="I8375">
            <v>12701.98</v>
          </cell>
        </row>
        <row r="8376">
          <cell r="C8376" t="str">
            <v>Physdam</v>
          </cell>
          <cell r="E8376">
            <v>42377</v>
          </cell>
          <cell r="F8376">
            <v>42383</v>
          </cell>
          <cell r="G8376">
            <v>42459</v>
          </cell>
          <cell r="H8376">
            <v>8813.7569681679106</v>
          </cell>
          <cell r="I8376">
            <v>8813.76</v>
          </cell>
        </row>
        <row r="8377">
          <cell r="C8377" t="str">
            <v>Physdam</v>
          </cell>
          <cell r="E8377">
            <v>42384</v>
          </cell>
          <cell r="F8377">
            <v>42655</v>
          </cell>
          <cell r="G8377">
            <v>42762</v>
          </cell>
          <cell r="H8377">
            <v>9645.7656714163968</v>
          </cell>
          <cell r="I8377">
            <v>11679.57</v>
          </cell>
        </row>
        <row r="8378">
          <cell r="C8378" t="str">
            <v>Physdam</v>
          </cell>
          <cell r="E8378">
            <v>42398</v>
          </cell>
          <cell r="F8378">
            <v>42502</v>
          </cell>
          <cell r="G8378">
            <v>42516</v>
          </cell>
          <cell r="H8378">
            <v>12845.6325809596</v>
          </cell>
          <cell r="I8378">
            <v>12845.63</v>
          </cell>
        </row>
        <row r="8379">
          <cell r="C8379" t="str">
            <v>Physdam</v>
          </cell>
          <cell r="E8379">
            <v>42373</v>
          </cell>
          <cell r="F8379">
            <v>42462</v>
          </cell>
          <cell r="G8379">
            <v>42467</v>
          </cell>
          <cell r="H8379">
            <v>11882.5717759126</v>
          </cell>
          <cell r="I8379">
            <v>11882.57</v>
          </cell>
        </row>
        <row r="8380">
          <cell r="C8380" t="str">
            <v>Physdam</v>
          </cell>
          <cell r="E8380">
            <v>42380</v>
          </cell>
          <cell r="F8380">
            <v>42426</v>
          </cell>
          <cell r="G8380">
            <v>42430</v>
          </cell>
          <cell r="H8380">
            <v>10571.485040285501</v>
          </cell>
          <cell r="I8380">
            <v>10571.49</v>
          </cell>
        </row>
        <row r="8381">
          <cell r="C8381" t="str">
            <v>Physdam</v>
          </cell>
          <cell r="E8381">
            <v>42398</v>
          </cell>
          <cell r="F8381">
            <v>42511</v>
          </cell>
          <cell r="G8381">
            <v>42734</v>
          </cell>
          <cell r="H8381">
            <v>10708.985863711499</v>
          </cell>
          <cell r="I8381">
            <v>10708.99</v>
          </cell>
        </row>
        <row r="8382">
          <cell r="C8382" t="str">
            <v>Physdam</v>
          </cell>
          <cell r="E8382">
            <v>42373</v>
          </cell>
          <cell r="F8382">
            <v>42490</v>
          </cell>
          <cell r="G8382">
            <v>42542</v>
          </cell>
          <cell r="H8382">
            <v>8779.5692536919196</v>
          </cell>
          <cell r="I8382">
            <v>8779.57</v>
          </cell>
        </row>
        <row r="8383">
          <cell r="C8383" t="str">
            <v>Physdam</v>
          </cell>
          <cell r="E8383">
            <v>42382</v>
          </cell>
          <cell r="F8383">
            <v>42625</v>
          </cell>
          <cell r="G8383">
            <v>42689</v>
          </cell>
          <cell r="H8383">
            <v>11071.739529926799</v>
          </cell>
          <cell r="I8383">
            <v>11071.74</v>
          </cell>
        </row>
        <row r="8384">
          <cell r="C8384" t="str">
            <v>Physdam</v>
          </cell>
          <cell r="E8384">
            <v>42392</v>
          </cell>
          <cell r="F8384">
            <v>42566</v>
          </cell>
          <cell r="G8384">
            <v>42673</v>
          </cell>
          <cell r="H8384">
            <v>10082.5173671093</v>
          </cell>
          <cell r="I8384">
            <v>0</v>
          </cell>
        </row>
        <row r="8385">
          <cell r="C8385" t="str">
            <v>Physdam</v>
          </cell>
          <cell r="E8385">
            <v>42395</v>
          </cell>
          <cell r="F8385">
            <v>42410</v>
          </cell>
          <cell r="G8385">
            <v>42442</v>
          </cell>
          <cell r="H8385">
            <v>6444.6582910535199</v>
          </cell>
          <cell r="I8385">
            <v>6444.66</v>
          </cell>
        </row>
        <row r="8386">
          <cell r="C8386" t="str">
            <v>Physdam</v>
          </cell>
          <cell r="E8386">
            <v>42373</v>
          </cell>
          <cell r="F8386">
            <v>42563</v>
          </cell>
          <cell r="G8386">
            <v>42733</v>
          </cell>
          <cell r="H8386">
            <v>12143.9011911012</v>
          </cell>
          <cell r="I8386">
            <v>12143.9</v>
          </cell>
        </row>
        <row r="8387">
          <cell r="C8387" t="str">
            <v>Physdam</v>
          </cell>
          <cell r="E8387">
            <v>42385</v>
          </cell>
          <cell r="F8387">
            <v>42445</v>
          </cell>
          <cell r="G8387">
            <v>42458</v>
          </cell>
          <cell r="H8387">
            <v>10492.694202586899</v>
          </cell>
          <cell r="I8387">
            <v>10492.69</v>
          </cell>
        </row>
        <row r="8388">
          <cell r="C8388" t="str">
            <v>Physdam</v>
          </cell>
          <cell r="E8388">
            <v>42390</v>
          </cell>
          <cell r="F8388">
            <v>42471</v>
          </cell>
          <cell r="G8388">
            <v>42516</v>
          </cell>
          <cell r="H8388">
            <v>11470.3306428016</v>
          </cell>
          <cell r="I8388">
            <v>11470.33</v>
          </cell>
        </row>
        <row r="8389">
          <cell r="C8389" t="str">
            <v>Physdam</v>
          </cell>
          <cell r="E8389">
            <v>42382</v>
          </cell>
          <cell r="F8389">
            <v>42614</v>
          </cell>
          <cell r="G8389">
            <v>42742</v>
          </cell>
          <cell r="H8389">
            <v>13357.272237287874</v>
          </cell>
          <cell r="I8389">
            <v>14270.37</v>
          </cell>
        </row>
        <row r="8390">
          <cell r="C8390" t="str">
            <v>Physdam</v>
          </cell>
          <cell r="E8390">
            <v>42388</v>
          </cell>
          <cell r="F8390">
            <v>42593</v>
          </cell>
          <cell r="G8390">
            <v>42610</v>
          </cell>
          <cell r="H8390">
            <v>6642.2876449478799</v>
          </cell>
          <cell r="I8390">
            <v>6642.29</v>
          </cell>
        </row>
        <row r="8391">
          <cell r="C8391" t="str">
            <v>Physdam</v>
          </cell>
          <cell r="E8391">
            <v>42379</v>
          </cell>
          <cell r="F8391">
            <v>42448</v>
          </cell>
          <cell r="G8391">
            <v>42460</v>
          </cell>
          <cell r="H8391">
            <v>12543.2978022729</v>
          </cell>
          <cell r="I8391">
            <v>12543.3</v>
          </cell>
        </row>
        <row r="8392">
          <cell r="C8392" t="str">
            <v>Physdam</v>
          </cell>
          <cell r="E8392">
            <v>42371</v>
          </cell>
          <cell r="F8392">
            <v>42514</v>
          </cell>
          <cell r="G8392">
            <v>42599</v>
          </cell>
          <cell r="H8392">
            <v>6934.2206469141802</v>
          </cell>
          <cell r="I8392">
            <v>6934.22</v>
          </cell>
        </row>
        <row r="8393">
          <cell r="C8393" t="str">
            <v>Physdam</v>
          </cell>
          <cell r="E8393">
            <v>42372</v>
          </cell>
          <cell r="F8393">
            <v>42432</v>
          </cell>
          <cell r="G8393">
            <v>42440</v>
          </cell>
          <cell r="H8393">
            <v>13145.5709489524</v>
          </cell>
          <cell r="I8393">
            <v>13145.57</v>
          </cell>
        </row>
        <row r="8394">
          <cell r="C8394" t="str">
            <v>Physdam</v>
          </cell>
          <cell r="E8394">
            <v>42394</v>
          </cell>
          <cell r="F8394">
            <v>42548</v>
          </cell>
          <cell r="G8394">
            <v>42579</v>
          </cell>
          <cell r="H8394">
            <v>5985.8136621479198</v>
          </cell>
          <cell r="I8394">
            <v>5985.81</v>
          </cell>
        </row>
        <row r="8395">
          <cell r="C8395" t="str">
            <v>Physdam</v>
          </cell>
          <cell r="E8395">
            <v>42386</v>
          </cell>
          <cell r="F8395">
            <v>42562</v>
          </cell>
          <cell r="G8395">
            <v>42724</v>
          </cell>
          <cell r="H8395">
            <v>8749.8413322747292</v>
          </cell>
          <cell r="I8395">
            <v>8749.84</v>
          </cell>
        </row>
        <row r="8396">
          <cell r="C8396" t="str">
            <v>Physdam</v>
          </cell>
          <cell r="E8396">
            <v>42419</v>
          </cell>
          <cell r="F8396">
            <v>42469</v>
          </cell>
          <cell r="G8396">
            <v>42513</v>
          </cell>
          <cell r="H8396">
            <v>10007.3637592751</v>
          </cell>
          <cell r="I8396">
            <v>10007.36</v>
          </cell>
        </row>
        <row r="8397">
          <cell r="C8397" t="str">
            <v>Physdam</v>
          </cell>
          <cell r="E8397">
            <v>42416</v>
          </cell>
          <cell r="F8397">
            <v>42556</v>
          </cell>
          <cell r="G8397">
            <v>42575</v>
          </cell>
          <cell r="H8397">
            <v>13652.490245357099</v>
          </cell>
          <cell r="I8397">
            <v>0</v>
          </cell>
        </row>
        <row r="8398">
          <cell r="C8398" t="str">
            <v>Physdam</v>
          </cell>
          <cell r="E8398">
            <v>42416</v>
          </cell>
          <cell r="F8398">
            <v>42452</v>
          </cell>
          <cell r="G8398">
            <v>42553</v>
          </cell>
          <cell r="H8398">
            <v>10334.2873261654</v>
          </cell>
          <cell r="I8398">
            <v>10334.290000000001</v>
          </cell>
        </row>
        <row r="8399">
          <cell r="C8399" t="str">
            <v>Physdam</v>
          </cell>
          <cell r="E8399">
            <v>42414</v>
          </cell>
          <cell r="F8399">
            <v>42429</v>
          </cell>
          <cell r="G8399">
            <v>42482</v>
          </cell>
          <cell r="H8399">
            <v>9091.8511294044602</v>
          </cell>
          <cell r="I8399">
            <v>9091.85</v>
          </cell>
        </row>
        <row r="8400">
          <cell r="C8400" t="str">
            <v>Physdam</v>
          </cell>
          <cell r="E8400">
            <v>42417</v>
          </cell>
          <cell r="F8400">
            <v>42473</v>
          </cell>
          <cell r="G8400">
            <v>42530</v>
          </cell>
          <cell r="H8400">
            <v>5838.3824943726504</v>
          </cell>
          <cell r="I8400">
            <v>5838.38</v>
          </cell>
        </row>
        <row r="8401">
          <cell r="C8401" t="str">
            <v>Physdam</v>
          </cell>
          <cell r="E8401">
            <v>42420</v>
          </cell>
          <cell r="F8401">
            <v>43117</v>
          </cell>
          <cell r="G8401">
            <v>43343</v>
          </cell>
          <cell r="H8401">
            <v>8533.1172722739575</v>
          </cell>
          <cell r="I8401">
            <v>9118.42</v>
          </cell>
        </row>
        <row r="8402">
          <cell r="C8402" t="str">
            <v>Physdam</v>
          </cell>
          <cell r="E8402">
            <v>42428</v>
          </cell>
          <cell r="F8402">
            <v>42735</v>
          </cell>
          <cell r="G8402">
            <v>42740</v>
          </cell>
          <cell r="H8402">
            <v>11095.507937122109</v>
          </cell>
          <cell r="I8402">
            <v>11758.16</v>
          </cell>
        </row>
        <row r="8403">
          <cell r="C8403" t="str">
            <v>Physdam</v>
          </cell>
          <cell r="E8403">
            <v>42419</v>
          </cell>
          <cell r="F8403">
            <v>42470</v>
          </cell>
          <cell r="G8403">
            <v>42483</v>
          </cell>
          <cell r="H8403">
            <v>9355.8125910448598</v>
          </cell>
          <cell r="I8403">
            <v>9355.81</v>
          </cell>
        </row>
        <row r="8404">
          <cell r="C8404" t="str">
            <v>Physdam</v>
          </cell>
          <cell r="E8404">
            <v>42416</v>
          </cell>
          <cell r="F8404">
            <v>42498</v>
          </cell>
          <cell r="G8404">
            <v>42507</v>
          </cell>
          <cell r="H8404">
            <v>11679.2302378816</v>
          </cell>
          <cell r="I8404">
            <v>11679.23</v>
          </cell>
        </row>
        <row r="8405">
          <cell r="C8405" t="str">
            <v>Physdam</v>
          </cell>
          <cell r="E8405">
            <v>42407</v>
          </cell>
          <cell r="F8405">
            <v>42809</v>
          </cell>
          <cell r="G8405">
            <v>42829</v>
          </cell>
          <cell r="H8405">
            <v>10715.623387551033</v>
          </cell>
          <cell r="I8405">
            <v>0</v>
          </cell>
        </row>
        <row r="8406">
          <cell r="C8406" t="str">
            <v>Physdam</v>
          </cell>
          <cell r="E8406">
            <v>42406</v>
          </cell>
          <cell r="F8406">
            <v>42427</v>
          </cell>
          <cell r="G8406">
            <v>42524</v>
          </cell>
          <cell r="H8406">
            <v>11415.425787076099</v>
          </cell>
          <cell r="I8406">
            <v>0</v>
          </cell>
        </row>
        <row r="8407">
          <cell r="C8407" t="str">
            <v>Physdam</v>
          </cell>
          <cell r="E8407">
            <v>42401</v>
          </cell>
          <cell r="F8407">
            <v>42513</v>
          </cell>
          <cell r="G8407">
            <v>42533</v>
          </cell>
          <cell r="H8407">
            <v>10501.0412258875</v>
          </cell>
          <cell r="I8407">
            <v>0</v>
          </cell>
        </row>
        <row r="8408">
          <cell r="C8408" t="str">
            <v>Physdam</v>
          </cell>
          <cell r="E8408">
            <v>42410</v>
          </cell>
          <cell r="F8408">
            <v>42511</v>
          </cell>
          <cell r="G8408">
            <v>42514</v>
          </cell>
          <cell r="H8408">
            <v>5896.9379916922298</v>
          </cell>
          <cell r="I8408">
            <v>5896.94</v>
          </cell>
        </row>
        <row r="8409">
          <cell r="C8409" t="str">
            <v>Physdam</v>
          </cell>
          <cell r="E8409">
            <v>42421</v>
          </cell>
          <cell r="F8409">
            <v>42423</v>
          </cell>
          <cell r="G8409">
            <v>42441</v>
          </cell>
          <cell r="H8409">
            <v>6382.1788229971999</v>
          </cell>
          <cell r="I8409">
            <v>6382.18</v>
          </cell>
        </row>
        <row r="8410">
          <cell r="C8410" t="str">
            <v>Physdam</v>
          </cell>
          <cell r="E8410">
            <v>42415</v>
          </cell>
          <cell r="F8410">
            <v>42707</v>
          </cell>
          <cell r="G8410">
            <v>42723</v>
          </cell>
          <cell r="H8410">
            <v>16109.163895350701</v>
          </cell>
          <cell r="I8410">
            <v>16109.16</v>
          </cell>
        </row>
        <row r="8411">
          <cell r="C8411" t="str">
            <v>Physdam</v>
          </cell>
          <cell r="E8411">
            <v>42422</v>
          </cell>
          <cell r="F8411">
            <v>42647</v>
          </cell>
          <cell r="G8411">
            <v>42720</v>
          </cell>
          <cell r="H8411">
            <v>8077.5169454421703</v>
          </cell>
          <cell r="I8411">
            <v>8077.52</v>
          </cell>
        </row>
        <row r="8412">
          <cell r="C8412" t="str">
            <v>Physdam</v>
          </cell>
          <cell r="E8412">
            <v>42411</v>
          </cell>
          <cell r="F8412">
            <v>42642</v>
          </cell>
          <cell r="G8412">
            <v>42724</v>
          </cell>
          <cell r="H8412">
            <v>7142.3100582345996</v>
          </cell>
          <cell r="I8412">
            <v>0</v>
          </cell>
        </row>
        <row r="8413">
          <cell r="C8413" t="str">
            <v>Physdam</v>
          </cell>
          <cell r="E8413">
            <v>42409</v>
          </cell>
          <cell r="F8413">
            <v>42845</v>
          </cell>
          <cell r="G8413">
            <v>42876</v>
          </cell>
          <cell r="H8413">
            <v>14820.177542687185</v>
          </cell>
          <cell r="I8413">
            <v>14858.38</v>
          </cell>
        </row>
        <row r="8414">
          <cell r="C8414" t="str">
            <v>Physdam</v>
          </cell>
          <cell r="E8414">
            <v>42409</v>
          </cell>
          <cell r="F8414">
            <v>42444</v>
          </cell>
          <cell r="G8414">
            <v>42496</v>
          </cell>
          <cell r="H8414">
            <v>9143.4687876046191</v>
          </cell>
          <cell r="I8414">
            <v>9143.4699999999993</v>
          </cell>
        </row>
        <row r="8415">
          <cell r="C8415" t="str">
            <v>Physdam</v>
          </cell>
          <cell r="E8415">
            <v>42401</v>
          </cell>
          <cell r="F8415">
            <v>42458</v>
          </cell>
          <cell r="G8415">
            <v>42479</v>
          </cell>
          <cell r="H8415">
            <v>10389.625033987601</v>
          </cell>
          <cell r="I8415">
            <v>10389.629999999999</v>
          </cell>
        </row>
        <row r="8416">
          <cell r="C8416" t="str">
            <v>Physdam</v>
          </cell>
          <cell r="E8416">
            <v>42419</v>
          </cell>
          <cell r="F8416">
            <v>42436</v>
          </cell>
          <cell r="G8416">
            <v>42440</v>
          </cell>
          <cell r="H8416">
            <v>8197.86550601407</v>
          </cell>
          <cell r="I8416">
            <v>8197.8700000000008</v>
          </cell>
        </row>
        <row r="8417">
          <cell r="C8417" t="str">
            <v>Physdam</v>
          </cell>
          <cell r="E8417">
            <v>42403</v>
          </cell>
          <cell r="F8417">
            <v>42526</v>
          </cell>
          <cell r="G8417">
            <v>42530</v>
          </cell>
          <cell r="H8417">
            <v>8649.5058387829995</v>
          </cell>
          <cell r="I8417">
            <v>8649.51</v>
          </cell>
        </row>
        <row r="8418">
          <cell r="C8418" t="str">
            <v>Physdam</v>
          </cell>
          <cell r="E8418">
            <v>42412</v>
          </cell>
          <cell r="F8418">
            <v>42652</v>
          </cell>
          <cell r="G8418">
            <v>42713</v>
          </cell>
          <cell r="H8418">
            <v>10132.218925926099</v>
          </cell>
          <cell r="I8418">
            <v>10132.219999999999</v>
          </cell>
        </row>
        <row r="8419">
          <cell r="C8419" t="str">
            <v>Physdam</v>
          </cell>
          <cell r="E8419">
            <v>42416</v>
          </cell>
          <cell r="F8419">
            <v>42445</v>
          </cell>
          <cell r="G8419">
            <v>42465</v>
          </cell>
          <cell r="H8419">
            <v>8884.49558592828</v>
          </cell>
          <cell r="I8419">
            <v>8884.5</v>
          </cell>
        </row>
        <row r="8420">
          <cell r="C8420" t="str">
            <v>Physdam</v>
          </cell>
          <cell r="E8420">
            <v>42410</v>
          </cell>
          <cell r="F8420">
            <v>42719</v>
          </cell>
          <cell r="G8420">
            <v>42721</v>
          </cell>
          <cell r="H8420">
            <v>11327.144626634299</v>
          </cell>
          <cell r="I8420">
            <v>0</v>
          </cell>
        </row>
        <row r="8421">
          <cell r="C8421" t="str">
            <v>Physdam</v>
          </cell>
          <cell r="E8421">
            <v>42406</v>
          </cell>
          <cell r="F8421">
            <v>42943</v>
          </cell>
          <cell r="G8421">
            <v>42957</v>
          </cell>
          <cell r="H8421">
            <v>10553.216316427895</v>
          </cell>
          <cell r="I8421">
            <v>11466.45</v>
          </cell>
        </row>
        <row r="8422">
          <cell r="C8422" t="str">
            <v>Physdam</v>
          </cell>
          <cell r="E8422">
            <v>42412</v>
          </cell>
          <cell r="F8422">
            <v>42595</v>
          </cell>
          <cell r="G8422">
            <v>42627</v>
          </cell>
          <cell r="H8422">
            <v>10163.2164240001</v>
          </cell>
          <cell r="I8422">
            <v>0</v>
          </cell>
        </row>
        <row r="8423">
          <cell r="C8423" t="str">
            <v>Physdam</v>
          </cell>
          <cell r="E8423">
            <v>42427</v>
          </cell>
          <cell r="F8423">
            <v>42683</v>
          </cell>
          <cell r="G8423">
            <v>42891</v>
          </cell>
          <cell r="H8423">
            <v>9231.1731328872811</v>
          </cell>
          <cell r="I8423">
            <v>0</v>
          </cell>
        </row>
        <row r="8424">
          <cell r="C8424" t="str">
            <v>Physdam</v>
          </cell>
          <cell r="E8424">
            <v>42417</v>
          </cell>
          <cell r="F8424">
            <v>42436</v>
          </cell>
          <cell r="G8424">
            <v>42573</v>
          </cell>
          <cell r="H8424">
            <v>8653.5126361469993</v>
          </cell>
          <cell r="I8424">
            <v>8653.51</v>
          </cell>
        </row>
        <row r="8425">
          <cell r="C8425" t="str">
            <v>Physdam</v>
          </cell>
          <cell r="E8425">
            <v>42411</v>
          </cell>
          <cell r="F8425">
            <v>42431</v>
          </cell>
          <cell r="G8425">
            <v>42497</v>
          </cell>
          <cell r="H8425">
            <v>10790.2035521833</v>
          </cell>
          <cell r="I8425">
            <v>10790.2</v>
          </cell>
        </row>
        <row r="8426">
          <cell r="C8426" t="str">
            <v>Physdam</v>
          </cell>
          <cell r="E8426">
            <v>42405</v>
          </cell>
          <cell r="F8426">
            <v>42445</v>
          </cell>
          <cell r="G8426">
            <v>42461</v>
          </cell>
          <cell r="H8426">
            <v>8786.7227228773609</v>
          </cell>
          <cell r="I8426">
            <v>8786.7199999999993</v>
          </cell>
        </row>
        <row r="8427">
          <cell r="C8427" t="str">
            <v>Physdam</v>
          </cell>
          <cell r="E8427">
            <v>42422</v>
          </cell>
          <cell r="F8427">
            <v>42525</v>
          </cell>
          <cell r="G8427">
            <v>42540</v>
          </cell>
          <cell r="H8427">
            <v>9137.0791851587092</v>
          </cell>
          <cell r="I8427">
            <v>9137.08</v>
          </cell>
        </row>
        <row r="8428">
          <cell r="C8428" t="str">
            <v>Physdam</v>
          </cell>
          <cell r="E8428">
            <v>42415</v>
          </cell>
          <cell r="F8428">
            <v>42430</v>
          </cell>
          <cell r="G8428">
            <v>42623</v>
          </cell>
          <cell r="H8428">
            <v>9821.7131560315702</v>
          </cell>
          <cell r="I8428">
            <v>9821.7099999999991</v>
          </cell>
        </row>
        <row r="8429">
          <cell r="C8429" t="str">
            <v>Physdam</v>
          </cell>
          <cell r="E8429">
            <v>42415</v>
          </cell>
          <cell r="F8429">
            <v>42443</v>
          </cell>
          <cell r="G8429">
            <v>42508</v>
          </cell>
          <cell r="H8429">
            <v>12011.742811878201</v>
          </cell>
          <cell r="I8429">
            <v>12011.74</v>
          </cell>
        </row>
        <row r="8430">
          <cell r="C8430" t="str">
            <v>Physdam</v>
          </cell>
          <cell r="E8430">
            <v>42409</v>
          </cell>
          <cell r="F8430">
            <v>42731</v>
          </cell>
          <cell r="G8430">
            <v>42755</v>
          </cell>
          <cell r="H8430">
            <v>9210.2826509852493</v>
          </cell>
          <cell r="I8430">
            <v>9555.93</v>
          </cell>
        </row>
        <row r="8431">
          <cell r="C8431" t="str">
            <v>Physdam</v>
          </cell>
          <cell r="E8431">
            <v>42409</v>
          </cell>
          <cell r="F8431">
            <v>42526</v>
          </cell>
          <cell r="G8431">
            <v>42553</v>
          </cell>
          <cell r="H8431">
            <v>10098.7925170997</v>
          </cell>
          <cell r="I8431">
            <v>10098.790000000001</v>
          </cell>
        </row>
        <row r="8432">
          <cell r="C8432" t="str">
            <v>Physdam</v>
          </cell>
          <cell r="E8432">
            <v>42417</v>
          </cell>
          <cell r="F8432">
            <v>42581</v>
          </cell>
          <cell r="G8432">
            <v>42689</v>
          </cell>
          <cell r="H8432">
            <v>13429.7840774341</v>
          </cell>
          <cell r="I8432">
            <v>13429.78</v>
          </cell>
        </row>
        <row r="8433">
          <cell r="C8433" t="str">
            <v>Physdam</v>
          </cell>
          <cell r="E8433">
            <v>42401</v>
          </cell>
          <cell r="F8433">
            <v>42527</v>
          </cell>
          <cell r="G8433">
            <v>42546</v>
          </cell>
          <cell r="H8433">
            <v>7438.2794914900896</v>
          </cell>
          <cell r="I8433">
            <v>7438.28</v>
          </cell>
        </row>
        <row r="8434">
          <cell r="C8434" t="str">
            <v>Physdam</v>
          </cell>
          <cell r="E8434">
            <v>42411</v>
          </cell>
          <cell r="F8434">
            <v>42561</v>
          </cell>
          <cell r="G8434">
            <v>42764</v>
          </cell>
          <cell r="H8434">
            <v>8831.0004956624234</v>
          </cell>
          <cell r="I8434">
            <v>9455.18</v>
          </cell>
        </row>
        <row r="8435">
          <cell r="C8435" t="str">
            <v>Physdam</v>
          </cell>
          <cell r="E8435">
            <v>42426</v>
          </cell>
          <cell r="F8435">
            <v>42490</v>
          </cell>
          <cell r="G8435">
            <v>42512</v>
          </cell>
          <cell r="H8435">
            <v>11117.343594420699</v>
          </cell>
          <cell r="I8435">
            <v>11117.34</v>
          </cell>
        </row>
        <row r="8436">
          <cell r="C8436" t="str">
            <v>Physdam</v>
          </cell>
          <cell r="E8436">
            <v>42420</v>
          </cell>
          <cell r="F8436">
            <v>42483</v>
          </cell>
          <cell r="G8436">
            <v>42496</v>
          </cell>
          <cell r="H8436">
            <v>7870.6464735075097</v>
          </cell>
          <cell r="I8436">
            <v>7870.65</v>
          </cell>
        </row>
        <row r="8437">
          <cell r="C8437" t="str">
            <v>Physdam</v>
          </cell>
          <cell r="E8437">
            <v>42416</v>
          </cell>
          <cell r="F8437">
            <v>42476</v>
          </cell>
          <cell r="G8437">
            <v>42535</v>
          </cell>
          <cell r="H8437">
            <v>6123.1006823258303</v>
          </cell>
          <cell r="I8437">
            <v>6123.1</v>
          </cell>
        </row>
        <row r="8438">
          <cell r="C8438" t="str">
            <v>Physdam</v>
          </cell>
          <cell r="E8438">
            <v>42427</v>
          </cell>
          <cell r="F8438">
            <v>42815</v>
          </cell>
          <cell r="G8438">
            <v>42848</v>
          </cell>
          <cell r="H8438">
            <v>11152.699425394747</v>
          </cell>
          <cell r="I8438">
            <v>0</v>
          </cell>
        </row>
        <row r="8439">
          <cell r="C8439" t="str">
            <v>Physdam</v>
          </cell>
          <cell r="E8439">
            <v>42421</v>
          </cell>
          <cell r="F8439">
            <v>42556</v>
          </cell>
          <cell r="G8439">
            <v>42680</v>
          </cell>
          <cell r="H8439">
            <v>8478.1967894631507</v>
          </cell>
          <cell r="I8439">
            <v>8478.2000000000007</v>
          </cell>
        </row>
        <row r="8440">
          <cell r="C8440" t="str">
            <v>Physdam</v>
          </cell>
          <cell r="E8440">
            <v>42412</v>
          </cell>
          <cell r="F8440">
            <v>42449</v>
          </cell>
          <cell r="G8440">
            <v>42700</v>
          </cell>
          <cell r="H8440">
            <v>8297.9747424138004</v>
          </cell>
          <cell r="I8440">
            <v>0</v>
          </cell>
        </row>
        <row r="8441">
          <cell r="C8441" t="str">
            <v>Physdam</v>
          </cell>
          <cell r="E8441">
            <v>42407</v>
          </cell>
          <cell r="F8441">
            <v>42868</v>
          </cell>
          <cell r="G8441">
            <v>42928</v>
          </cell>
          <cell r="H8441">
            <v>8444.8757508573071</v>
          </cell>
          <cell r="I8441">
            <v>9039.69</v>
          </cell>
        </row>
        <row r="8442">
          <cell r="C8442" t="str">
            <v>Physdam</v>
          </cell>
          <cell r="E8442">
            <v>42424</v>
          </cell>
          <cell r="F8442">
            <v>42435</v>
          </cell>
          <cell r="G8442">
            <v>42507</v>
          </cell>
          <cell r="H8442">
            <v>9518.30967071757</v>
          </cell>
          <cell r="I8442">
            <v>9518.31</v>
          </cell>
        </row>
        <row r="8443">
          <cell r="C8443" t="str">
            <v>Physdam</v>
          </cell>
          <cell r="E8443">
            <v>42402</v>
          </cell>
          <cell r="F8443">
            <v>42628</v>
          </cell>
          <cell r="G8443">
            <v>42668</v>
          </cell>
          <cell r="H8443">
            <v>10204.768434681901</v>
          </cell>
          <cell r="I8443">
            <v>10204.77</v>
          </cell>
        </row>
        <row r="8444">
          <cell r="C8444" t="str">
            <v>Physdam</v>
          </cell>
          <cell r="E8444">
            <v>42408</v>
          </cell>
          <cell r="F8444">
            <v>42451</v>
          </cell>
          <cell r="G8444">
            <v>42630</v>
          </cell>
          <cell r="H8444">
            <v>7741.5206295419403</v>
          </cell>
          <cell r="I8444">
            <v>0</v>
          </cell>
        </row>
        <row r="8445">
          <cell r="C8445" t="str">
            <v>Physdam</v>
          </cell>
          <cell r="E8445">
            <v>42441</v>
          </cell>
          <cell r="F8445">
            <v>42540</v>
          </cell>
          <cell r="G8445">
            <v>42545</v>
          </cell>
          <cell r="H8445">
            <v>7486.4892163556397</v>
          </cell>
          <cell r="I8445">
            <v>7486.49</v>
          </cell>
        </row>
        <row r="8446">
          <cell r="C8446" t="str">
            <v>Physdam</v>
          </cell>
          <cell r="E8446">
            <v>42459</v>
          </cell>
          <cell r="F8446">
            <v>42657</v>
          </cell>
          <cell r="G8446">
            <v>42710</v>
          </cell>
          <cell r="H8446">
            <v>12281.6588120779</v>
          </cell>
          <cell r="I8446">
            <v>12281.66</v>
          </cell>
        </row>
        <row r="8447">
          <cell r="C8447" t="str">
            <v>Physdam</v>
          </cell>
          <cell r="E8447">
            <v>42449</v>
          </cell>
          <cell r="F8447">
            <v>42747</v>
          </cell>
          <cell r="G8447">
            <v>43124</v>
          </cell>
          <cell r="H8447">
            <v>12235.533512355189</v>
          </cell>
          <cell r="I8447">
            <v>12442.05</v>
          </cell>
        </row>
        <row r="8448">
          <cell r="C8448" t="str">
            <v>Physdam</v>
          </cell>
          <cell r="E8448">
            <v>42452</v>
          </cell>
          <cell r="F8448">
            <v>42556</v>
          </cell>
          <cell r="G8448">
            <v>42566</v>
          </cell>
          <cell r="H8448">
            <v>10589.562832541</v>
          </cell>
          <cell r="I8448">
            <v>10589.56</v>
          </cell>
        </row>
        <row r="8449">
          <cell r="C8449" t="str">
            <v>Physdam</v>
          </cell>
          <cell r="E8449">
            <v>42456</v>
          </cell>
          <cell r="F8449">
            <v>42789</v>
          </cell>
          <cell r="G8449">
            <v>42798</v>
          </cell>
          <cell r="H8449">
            <v>10989.799149091576</v>
          </cell>
          <cell r="I8449">
            <v>11290.82</v>
          </cell>
        </row>
        <row r="8450">
          <cell r="C8450" t="str">
            <v>Physdam</v>
          </cell>
          <cell r="E8450">
            <v>42456</v>
          </cell>
          <cell r="F8450">
            <v>42969</v>
          </cell>
          <cell r="G8450">
            <v>43025</v>
          </cell>
          <cell r="H8450">
            <v>10598.900306113472</v>
          </cell>
          <cell r="I8450">
            <v>12514.14</v>
          </cell>
        </row>
        <row r="8451">
          <cell r="C8451" t="str">
            <v>Physdam</v>
          </cell>
          <cell r="E8451">
            <v>42447</v>
          </cell>
          <cell r="F8451">
            <v>42486</v>
          </cell>
          <cell r="G8451">
            <v>42513</v>
          </cell>
          <cell r="H8451">
            <v>12022.4145120059</v>
          </cell>
          <cell r="I8451">
            <v>0</v>
          </cell>
        </row>
        <row r="8452">
          <cell r="C8452" t="str">
            <v>Physdam</v>
          </cell>
          <cell r="E8452">
            <v>42431</v>
          </cell>
          <cell r="F8452">
            <v>42431</v>
          </cell>
          <cell r="G8452">
            <v>42437</v>
          </cell>
          <cell r="H8452">
            <v>13236.443083488701</v>
          </cell>
          <cell r="I8452">
            <v>13236.44</v>
          </cell>
        </row>
        <row r="8453">
          <cell r="C8453" t="str">
            <v>Physdam</v>
          </cell>
          <cell r="E8453">
            <v>42433</v>
          </cell>
          <cell r="F8453">
            <v>42538</v>
          </cell>
          <cell r="G8453">
            <v>42752</v>
          </cell>
          <cell r="H8453">
            <v>9723.2300636895034</v>
          </cell>
          <cell r="I8453">
            <v>0</v>
          </cell>
        </row>
        <row r="8454">
          <cell r="C8454" t="str">
            <v>Physdam</v>
          </cell>
          <cell r="E8454">
            <v>42458</v>
          </cell>
          <cell r="F8454">
            <v>42805</v>
          </cell>
          <cell r="G8454">
            <v>42818</v>
          </cell>
          <cell r="H8454">
            <v>9931.6772129415986</v>
          </cell>
          <cell r="I8454">
            <v>10503.97</v>
          </cell>
        </row>
        <row r="8455">
          <cell r="C8455" t="str">
            <v>Physdam</v>
          </cell>
          <cell r="E8455">
            <v>42437</v>
          </cell>
          <cell r="F8455">
            <v>42501</v>
          </cell>
          <cell r="G8455">
            <v>42518</v>
          </cell>
          <cell r="H8455">
            <v>7884.2481693462596</v>
          </cell>
          <cell r="I8455">
            <v>7884.25</v>
          </cell>
        </row>
        <row r="8456">
          <cell r="C8456" t="str">
            <v>Physdam</v>
          </cell>
          <cell r="E8456">
            <v>42447</v>
          </cell>
          <cell r="F8456">
            <v>42489</v>
          </cell>
          <cell r="G8456">
            <v>42497</v>
          </cell>
          <cell r="H8456">
            <v>9589.4908239481192</v>
          </cell>
          <cell r="I8456">
            <v>9589.49</v>
          </cell>
        </row>
        <row r="8457">
          <cell r="C8457" t="str">
            <v>Physdam</v>
          </cell>
          <cell r="E8457">
            <v>42458</v>
          </cell>
          <cell r="F8457">
            <v>42803</v>
          </cell>
          <cell r="G8457">
            <v>42881</v>
          </cell>
          <cell r="H8457">
            <v>10097.747506852964</v>
          </cell>
          <cell r="I8457">
            <v>11340.23</v>
          </cell>
        </row>
        <row r="8458">
          <cell r="C8458" t="str">
            <v>Physdam</v>
          </cell>
          <cell r="E8458">
            <v>42441</v>
          </cell>
          <cell r="F8458">
            <v>42527</v>
          </cell>
          <cell r="G8458">
            <v>42566</v>
          </cell>
          <cell r="H8458">
            <v>6660.5895755289603</v>
          </cell>
          <cell r="I8458">
            <v>6660.59</v>
          </cell>
        </row>
        <row r="8459">
          <cell r="C8459" t="str">
            <v>Physdam</v>
          </cell>
          <cell r="E8459">
            <v>42443</v>
          </cell>
          <cell r="F8459">
            <v>42602</v>
          </cell>
          <cell r="G8459">
            <v>42729</v>
          </cell>
          <cell r="H8459">
            <v>11151.093298595801</v>
          </cell>
          <cell r="I8459">
            <v>11151.09</v>
          </cell>
        </row>
        <row r="8460">
          <cell r="C8460" t="str">
            <v>Physdam</v>
          </cell>
          <cell r="E8460">
            <v>42458</v>
          </cell>
          <cell r="F8460">
            <v>42570</v>
          </cell>
          <cell r="G8460">
            <v>42591</v>
          </cell>
          <cell r="H8460">
            <v>8898.9385852649702</v>
          </cell>
          <cell r="I8460">
            <v>8898.94</v>
          </cell>
        </row>
        <row r="8461">
          <cell r="C8461" t="str">
            <v>Physdam</v>
          </cell>
          <cell r="E8461">
            <v>42436</v>
          </cell>
          <cell r="F8461">
            <v>42857</v>
          </cell>
          <cell r="G8461">
            <v>42884</v>
          </cell>
          <cell r="H8461">
            <v>9866.3331100985724</v>
          </cell>
          <cell r="I8461">
            <v>10161.02</v>
          </cell>
        </row>
        <row r="8462">
          <cell r="C8462" t="str">
            <v>Physdam</v>
          </cell>
          <cell r="E8462">
            <v>42453</v>
          </cell>
          <cell r="F8462">
            <v>42529</v>
          </cell>
          <cell r="G8462">
            <v>42544</v>
          </cell>
          <cell r="H8462">
            <v>8203.7787990328397</v>
          </cell>
          <cell r="I8462">
            <v>8203.7800000000007</v>
          </cell>
        </row>
        <row r="8463">
          <cell r="C8463" t="str">
            <v>Physdam</v>
          </cell>
          <cell r="E8463">
            <v>42449</v>
          </cell>
          <cell r="F8463">
            <v>42491</v>
          </cell>
          <cell r="G8463">
            <v>42517</v>
          </cell>
          <cell r="H8463">
            <v>8765.5238263798692</v>
          </cell>
          <cell r="I8463">
            <v>8765.52</v>
          </cell>
        </row>
        <row r="8464">
          <cell r="C8464" t="str">
            <v>Physdam</v>
          </cell>
          <cell r="E8464">
            <v>42434</v>
          </cell>
          <cell r="F8464">
            <v>42450</v>
          </cell>
          <cell r="G8464">
            <v>42467</v>
          </cell>
          <cell r="H8464">
            <v>8691.1199112299291</v>
          </cell>
          <cell r="I8464">
            <v>0</v>
          </cell>
        </row>
        <row r="8465">
          <cell r="C8465" t="str">
            <v>Physdam</v>
          </cell>
          <cell r="E8465">
            <v>42459</v>
          </cell>
          <cell r="F8465">
            <v>42480</v>
          </cell>
          <cell r="G8465">
            <v>42492</v>
          </cell>
          <cell r="H8465">
            <v>9342.3140625839897</v>
          </cell>
          <cell r="I8465">
            <v>9342.31</v>
          </cell>
        </row>
        <row r="8466">
          <cell r="C8466" t="str">
            <v>Physdam</v>
          </cell>
          <cell r="E8466">
            <v>42443</v>
          </cell>
          <cell r="F8466">
            <v>42558</v>
          </cell>
          <cell r="G8466">
            <v>42559</v>
          </cell>
          <cell r="H8466">
            <v>11939.423622394101</v>
          </cell>
          <cell r="I8466">
            <v>11939.42</v>
          </cell>
        </row>
        <row r="8467">
          <cell r="C8467" t="str">
            <v>Physdam</v>
          </cell>
          <cell r="E8467">
            <v>42457</v>
          </cell>
          <cell r="F8467">
            <v>42657</v>
          </cell>
          <cell r="G8467">
            <v>42743</v>
          </cell>
          <cell r="H8467">
            <v>8805.2716971131304</v>
          </cell>
          <cell r="I8467">
            <v>9104.74</v>
          </cell>
        </row>
        <row r="8468">
          <cell r="C8468" t="str">
            <v>Physdam</v>
          </cell>
          <cell r="E8468">
            <v>42443</v>
          </cell>
          <cell r="F8468">
            <v>42567</v>
          </cell>
          <cell r="G8468">
            <v>42576</v>
          </cell>
          <cell r="H8468">
            <v>9581.8834255502607</v>
          </cell>
          <cell r="I8468">
            <v>9581.8799999999992</v>
          </cell>
        </row>
        <row r="8469">
          <cell r="C8469" t="str">
            <v>Physdam</v>
          </cell>
          <cell r="E8469">
            <v>42435</v>
          </cell>
          <cell r="F8469">
            <v>43018</v>
          </cell>
          <cell r="G8469">
            <v>43153</v>
          </cell>
          <cell r="H8469">
            <v>14918.418381886439</v>
          </cell>
          <cell r="I8469">
            <v>15596.4</v>
          </cell>
        </row>
        <row r="8470">
          <cell r="C8470" t="str">
            <v>Physdam</v>
          </cell>
          <cell r="E8470">
            <v>42441</v>
          </cell>
          <cell r="F8470">
            <v>42602</v>
          </cell>
          <cell r="G8470">
            <v>42612</v>
          </cell>
          <cell r="H8470">
            <v>10047.8995315887</v>
          </cell>
          <cell r="I8470">
            <v>10047.9</v>
          </cell>
        </row>
        <row r="8471">
          <cell r="C8471" t="str">
            <v>Physdam</v>
          </cell>
          <cell r="E8471">
            <v>42441</v>
          </cell>
          <cell r="F8471">
            <v>42547</v>
          </cell>
          <cell r="G8471">
            <v>42583</v>
          </cell>
          <cell r="H8471">
            <v>9943.3556799298003</v>
          </cell>
          <cell r="I8471">
            <v>0</v>
          </cell>
        </row>
        <row r="8472">
          <cell r="C8472" t="str">
            <v>Physdam</v>
          </cell>
          <cell r="E8472">
            <v>42451</v>
          </cell>
          <cell r="F8472">
            <v>42617</v>
          </cell>
          <cell r="G8472">
            <v>42642</v>
          </cell>
          <cell r="H8472">
            <v>9377.3064126442896</v>
          </cell>
          <cell r="I8472">
            <v>9377.31</v>
          </cell>
        </row>
        <row r="8473">
          <cell r="C8473" t="str">
            <v>Physdam</v>
          </cell>
          <cell r="E8473">
            <v>42434</v>
          </cell>
          <cell r="F8473">
            <v>42472</v>
          </cell>
          <cell r="G8473">
            <v>42529</v>
          </cell>
          <cell r="H8473">
            <v>10225.979866969599</v>
          </cell>
          <cell r="I8473">
            <v>10225.98</v>
          </cell>
        </row>
        <row r="8474">
          <cell r="C8474" t="str">
            <v>Physdam</v>
          </cell>
          <cell r="E8474">
            <v>42445</v>
          </cell>
          <cell r="F8474">
            <v>42476</v>
          </cell>
          <cell r="G8474">
            <v>42512</v>
          </cell>
          <cell r="H8474">
            <v>12501.748456462399</v>
          </cell>
          <cell r="I8474">
            <v>12501.75</v>
          </cell>
        </row>
        <row r="8475">
          <cell r="C8475" t="str">
            <v>Physdam</v>
          </cell>
          <cell r="E8475">
            <v>42446</v>
          </cell>
          <cell r="F8475">
            <v>42493</v>
          </cell>
          <cell r="G8475">
            <v>42506</v>
          </cell>
          <cell r="H8475">
            <v>9065.9336424665198</v>
          </cell>
          <cell r="I8475">
            <v>9065.93</v>
          </cell>
        </row>
        <row r="8476">
          <cell r="C8476" t="str">
            <v>Physdam</v>
          </cell>
          <cell r="E8476">
            <v>42456</v>
          </cell>
          <cell r="F8476">
            <v>42658</v>
          </cell>
          <cell r="G8476">
            <v>42723</v>
          </cell>
          <cell r="H8476">
            <v>6170.7401693935799</v>
          </cell>
          <cell r="I8476">
            <v>6170.74</v>
          </cell>
        </row>
        <row r="8477">
          <cell r="C8477" t="str">
            <v>Physdam</v>
          </cell>
          <cell r="E8477">
            <v>42438</v>
          </cell>
          <cell r="F8477">
            <v>42677</v>
          </cell>
          <cell r="G8477">
            <v>42748</v>
          </cell>
          <cell r="H8477">
            <v>8269.806656782961</v>
          </cell>
          <cell r="I8477">
            <v>8586.7099999999991</v>
          </cell>
        </row>
        <row r="8478">
          <cell r="C8478" t="str">
            <v>Physdam</v>
          </cell>
          <cell r="E8478">
            <v>42434</v>
          </cell>
          <cell r="F8478">
            <v>42714</v>
          </cell>
          <cell r="G8478">
            <v>42715</v>
          </cell>
          <cell r="H8478">
            <v>13929.3911566854</v>
          </cell>
          <cell r="I8478">
            <v>13929.39</v>
          </cell>
        </row>
        <row r="8479">
          <cell r="C8479" t="str">
            <v>Physdam</v>
          </cell>
          <cell r="E8479">
            <v>42434</v>
          </cell>
          <cell r="F8479">
            <v>42452</v>
          </cell>
          <cell r="G8479">
            <v>42575</v>
          </cell>
          <cell r="H8479">
            <v>9348.6510957366208</v>
          </cell>
          <cell r="I8479">
            <v>9348.65</v>
          </cell>
        </row>
        <row r="8480">
          <cell r="C8480" t="str">
            <v>Physdam</v>
          </cell>
          <cell r="E8480">
            <v>42460</v>
          </cell>
          <cell r="F8480">
            <v>42495</v>
          </cell>
          <cell r="G8480">
            <v>42621</v>
          </cell>
          <cell r="H8480">
            <v>11567.3087328002</v>
          </cell>
          <cell r="I8480">
            <v>11567.31</v>
          </cell>
        </row>
        <row r="8481">
          <cell r="C8481" t="str">
            <v>Physdam</v>
          </cell>
          <cell r="E8481">
            <v>42460</v>
          </cell>
          <cell r="F8481">
            <v>42535</v>
          </cell>
          <cell r="G8481">
            <v>42698</v>
          </cell>
          <cell r="H8481">
            <v>15890.8481339471</v>
          </cell>
          <cell r="I8481">
            <v>15890.85</v>
          </cell>
        </row>
        <row r="8482">
          <cell r="C8482" t="str">
            <v>Physdam</v>
          </cell>
          <cell r="E8482">
            <v>42431</v>
          </cell>
          <cell r="F8482">
            <v>42475</v>
          </cell>
          <cell r="G8482">
            <v>42514</v>
          </cell>
          <cell r="H8482">
            <v>11662.7902362328</v>
          </cell>
          <cell r="I8482">
            <v>11662.79</v>
          </cell>
        </row>
        <row r="8483">
          <cell r="C8483" t="str">
            <v>Physdam</v>
          </cell>
          <cell r="E8483">
            <v>42433</v>
          </cell>
          <cell r="F8483">
            <v>42585</v>
          </cell>
          <cell r="G8483">
            <v>42730</v>
          </cell>
          <cell r="H8483">
            <v>12652.9769224719</v>
          </cell>
          <cell r="I8483">
            <v>12652.98</v>
          </cell>
        </row>
        <row r="8484">
          <cell r="C8484" t="str">
            <v>Physdam</v>
          </cell>
          <cell r="E8484">
            <v>42432</v>
          </cell>
          <cell r="F8484">
            <v>42517</v>
          </cell>
          <cell r="G8484">
            <v>42543</v>
          </cell>
          <cell r="H8484">
            <v>9184.3482461018302</v>
          </cell>
          <cell r="I8484">
            <v>9184.35</v>
          </cell>
        </row>
        <row r="8485">
          <cell r="C8485" t="str">
            <v>Physdam</v>
          </cell>
          <cell r="E8485">
            <v>42457</v>
          </cell>
          <cell r="F8485">
            <v>42732</v>
          </cell>
          <cell r="G8485">
            <v>42787</v>
          </cell>
          <cell r="H8485">
            <v>12585.436557089553</v>
          </cell>
          <cell r="I8485">
            <v>12602.44</v>
          </cell>
        </row>
        <row r="8486">
          <cell r="C8486" t="str">
            <v>Physdam</v>
          </cell>
          <cell r="E8486">
            <v>42433</v>
          </cell>
          <cell r="F8486">
            <v>42446</v>
          </cell>
          <cell r="G8486">
            <v>42608</v>
          </cell>
          <cell r="H8486">
            <v>10086.966013449801</v>
          </cell>
          <cell r="I8486">
            <v>10086.969999999999</v>
          </cell>
        </row>
        <row r="8487">
          <cell r="C8487" t="str">
            <v>Physdam</v>
          </cell>
          <cell r="E8487">
            <v>42444</v>
          </cell>
          <cell r="F8487">
            <v>42936</v>
          </cell>
          <cell r="G8487">
            <v>42987</v>
          </cell>
          <cell r="H8487">
            <v>14649.692683151234</v>
          </cell>
          <cell r="I8487">
            <v>15009.1</v>
          </cell>
        </row>
        <row r="8488">
          <cell r="C8488" t="str">
            <v>Physdam</v>
          </cell>
          <cell r="E8488">
            <v>42439</v>
          </cell>
          <cell r="F8488">
            <v>42505</v>
          </cell>
          <cell r="G8488">
            <v>42507</v>
          </cell>
          <cell r="H8488">
            <v>8489.0124840435201</v>
          </cell>
          <cell r="I8488">
            <v>8489.01</v>
          </cell>
        </row>
        <row r="8489">
          <cell r="C8489" t="str">
            <v>Physdam</v>
          </cell>
          <cell r="E8489">
            <v>42441</v>
          </cell>
          <cell r="F8489">
            <v>42542</v>
          </cell>
          <cell r="G8489">
            <v>42792</v>
          </cell>
          <cell r="H8489">
            <v>11204.739096510693</v>
          </cell>
          <cell r="I8489">
            <v>12114.83</v>
          </cell>
        </row>
        <row r="8490">
          <cell r="C8490" t="str">
            <v>Physdam</v>
          </cell>
          <cell r="E8490">
            <v>42443</v>
          </cell>
          <cell r="F8490">
            <v>42581</v>
          </cell>
          <cell r="G8490">
            <v>42739</v>
          </cell>
          <cell r="H8490">
            <v>10127.660112656073</v>
          </cell>
          <cell r="I8490">
            <v>10752.43</v>
          </cell>
        </row>
        <row r="8491">
          <cell r="C8491" t="str">
            <v>Physdam</v>
          </cell>
          <cell r="E8491">
            <v>42452</v>
          </cell>
          <cell r="F8491">
            <v>42619</v>
          </cell>
          <cell r="G8491">
            <v>42708</v>
          </cell>
          <cell r="H8491">
            <v>8267.0728456334109</v>
          </cell>
          <cell r="I8491">
            <v>8267.07</v>
          </cell>
        </row>
        <row r="8492">
          <cell r="C8492" t="str">
            <v>Physdam</v>
          </cell>
          <cell r="E8492">
            <v>42444</v>
          </cell>
          <cell r="F8492">
            <v>42458</v>
          </cell>
          <cell r="G8492">
            <v>42524</v>
          </cell>
          <cell r="H8492">
            <v>8196.5878679622801</v>
          </cell>
          <cell r="I8492">
            <v>0</v>
          </cell>
        </row>
        <row r="8493">
          <cell r="C8493" t="str">
            <v>Physdam</v>
          </cell>
          <cell r="E8493">
            <v>42431</v>
          </cell>
          <cell r="F8493">
            <v>42437</v>
          </cell>
          <cell r="G8493">
            <v>42456</v>
          </cell>
          <cell r="H8493">
            <v>15392.920592742001</v>
          </cell>
          <cell r="I8493">
            <v>15392.92</v>
          </cell>
        </row>
        <row r="8494">
          <cell r="C8494" t="str">
            <v>Physdam</v>
          </cell>
          <cell r="E8494">
            <v>42442</v>
          </cell>
          <cell r="F8494">
            <v>42459</v>
          </cell>
          <cell r="G8494">
            <v>42476</v>
          </cell>
          <cell r="H8494">
            <v>10209.5181144094</v>
          </cell>
          <cell r="I8494">
            <v>10209.52</v>
          </cell>
        </row>
        <row r="8495">
          <cell r="C8495" t="str">
            <v>Physdam</v>
          </cell>
          <cell r="E8495">
            <v>42442</v>
          </cell>
          <cell r="F8495">
            <v>42590</v>
          </cell>
          <cell r="G8495">
            <v>42612</v>
          </cell>
          <cell r="H8495">
            <v>9819.2360588298106</v>
          </cell>
          <cell r="I8495">
            <v>9819.24</v>
          </cell>
        </row>
        <row r="8496">
          <cell r="C8496" t="str">
            <v>Physdam</v>
          </cell>
          <cell r="E8496">
            <v>42433</v>
          </cell>
          <cell r="F8496">
            <v>42493</v>
          </cell>
          <cell r="G8496">
            <v>42601</v>
          </cell>
          <cell r="H8496">
            <v>11772.281829124</v>
          </cell>
          <cell r="I8496">
            <v>11772.28</v>
          </cell>
        </row>
        <row r="8497">
          <cell r="C8497" t="str">
            <v>Physdam</v>
          </cell>
          <cell r="E8497">
            <v>42436</v>
          </cell>
          <cell r="F8497">
            <v>42505</v>
          </cell>
          <cell r="G8497">
            <v>42513</v>
          </cell>
          <cell r="H8497">
            <v>5588.39077599344</v>
          </cell>
          <cell r="I8497">
            <v>5588.39</v>
          </cell>
        </row>
        <row r="8498">
          <cell r="C8498" t="str">
            <v>Physdam</v>
          </cell>
          <cell r="E8498">
            <v>42434</v>
          </cell>
          <cell r="F8498">
            <v>42685</v>
          </cell>
          <cell r="G8498">
            <v>42730</v>
          </cell>
          <cell r="H8498">
            <v>9829.9650828647009</v>
          </cell>
          <cell r="I8498">
            <v>9829.9699999999993</v>
          </cell>
        </row>
        <row r="8499">
          <cell r="C8499" t="str">
            <v>Physdam</v>
          </cell>
          <cell r="E8499">
            <v>42444</v>
          </cell>
          <cell r="F8499">
            <v>42519</v>
          </cell>
          <cell r="G8499">
            <v>42699</v>
          </cell>
          <cell r="H8499">
            <v>7212.63267360392</v>
          </cell>
          <cell r="I8499">
            <v>7212.63</v>
          </cell>
        </row>
        <row r="8500">
          <cell r="C8500" t="str">
            <v>Physdam</v>
          </cell>
          <cell r="E8500">
            <v>42448</v>
          </cell>
          <cell r="F8500">
            <v>42500</v>
          </cell>
          <cell r="G8500">
            <v>42565</v>
          </cell>
          <cell r="H8500">
            <v>11769.1688069887</v>
          </cell>
          <cell r="I8500">
            <v>0</v>
          </cell>
        </row>
        <row r="8501">
          <cell r="C8501" t="str">
            <v>Physdam</v>
          </cell>
          <cell r="E8501">
            <v>42467</v>
          </cell>
          <cell r="F8501">
            <v>42574</v>
          </cell>
          <cell r="G8501">
            <v>42602</v>
          </cell>
          <cell r="H8501">
            <v>11396.230012584199</v>
          </cell>
          <cell r="I8501">
            <v>11396.23</v>
          </cell>
        </row>
        <row r="8502">
          <cell r="C8502" t="str">
            <v>Physdam</v>
          </cell>
          <cell r="E8502">
            <v>42473</v>
          </cell>
          <cell r="F8502">
            <v>42539</v>
          </cell>
          <cell r="G8502">
            <v>42594</v>
          </cell>
          <cell r="H8502">
            <v>12478.3351420701</v>
          </cell>
          <cell r="I8502">
            <v>12478.34</v>
          </cell>
        </row>
        <row r="8503">
          <cell r="C8503" t="str">
            <v>Physdam</v>
          </cell>
          <cell r="E8503">
            <v>42474</v>
          </cell>
          <cell r="F8503">
            <v>42564</v>
          </cell>
          <cell r="G8503">
            <v>42597</v>
          </cell>
          <cell r="H8503">
            <v>7371.7721995293796</v>
          </cell>
          <cell r="I8503">
            <v>7371.77</v>
          </cell>
        </row>
        <row r="8504">
          <cell r="C8504" t="str">
            <v>Physdam</v>
          </cell>
          <cell r="E8504">
            <v>42465</v>
          </cell>
          <cell r="F8504">
            <v>42668</v>
          </cell>
          <cell r="G8504">
            <v>42674</v>
          </cell>
          <cell r="H8504">
            <v>8074.9046129422904</v>
          </cell>
          <cell r="I8504">
            <v>8074.9</v>
          </cell>
        </row>
        <row r="8505">
          <cell r="C8505" t="str">
            <v>Physdam</v>
          </cell>
          <cell r="E8505">
            <v>42471</v>
          </cell>
          <cell r="F8505">
            <v>42550</v>
          </cell>
          <cell r="G8505">
            <v>42699</v>
          </cell>
          <cell r="H8505">
            <v>9814.9685755361097</v>
          </cell>
          <cell r="I8505">
            <v>9814.9699999999993</v>
          </cell>
        </row>
        <row r="8506">
          <cell r="C8506" t="str">
            <v>Physdam</v>
          </cell>
          <cell r="E8506">
            <v>42473</v>
          </cell>
          <cell r="F8506">
            <v>42568</v>
          </cell>
          <cell r="G8506">
            <v>42572</v>
          </cell>
          <cell r="H8506">
            <v>9658.6819512617403</v>
          </cell>
          <cell r="I8506">
            <v>9658.68</v>
          </cell>
        </row>
        <row r="8507">
          <cell r="C8507" t="str">
            <v>Physdam</v>
          </cell>
          <cell r="E8507">
            <v>42471</v>
          </cell>
          <cell r="F8507">
            <v>42625</v>
          </cell>
          <cell r="G8507">
            <v>42761</v>
          </cell>
          <cell r="H8507">
            <v>5374.1412700763685</v>
          </cell>
          <cell r="I8507">
            <v>5774.95</v>
          </cell>
        </row>
        <row r="8508">
          <cell r="C8508" t="str">
            <v>Physdam</v>
          </cell>
          <cell r="E8508">
            <v>42474</v>
          </cell>
          <cell r="F8508">
            <v>42489</v>
          </cell>
          <cell r="G8508">
            <v>42579</v>
          </cell>
          <cell r="H8508">
            <v>11636.348237231399</v>
          </cell>
          <cell r="I8508">
            <v>11636.35</v>
          </cell>
        </row>
        <row r="8509">
          <cell r="C8509" t="str">
            <v>Physdam</v>
          </cell>
          <cell r="E8509">
            <v>42472</v>
          </cell>
          <cell r="F8509">
            <v>42549</v>
          </cell>
          <cell r="G8509">
            <v>42645</v>
          </cell>
          <cell r="H8509">
            <v>10520.6607874695</v>
          </cell>
          <cell r="I8509">
            <v>10520.66</v>
          </cell>
        </row>
        <row r="8510">
          <cell r="C8510" t="str">
            <v>Physdam</v>
          </cell>
          <cell r="E8510">
            <v>42488</v>
          </cell>
          <cell r="F8510">
            <v>42518</v>
          </cell>
          <cell r="G8510">
            <v>42532</v>
          </cell>
          <cell r="H8510">
            <v>10425.4416426687</v>
          </cell>
          <cell r="I8510">
            <v>10425.44</v>
          </cell>
        </row>
        <row r="8511">
          <cell r="C8511" t="str">
            <v>Physdam</v>
          </cell>
          <cell r="E8511">
            <v>42472</v>
          </cell>
          <cell r="F8511">
            <v>42724</v>
          </cell>
          <cell r="G8511">
            <v>42738</v>
          </cell>
          <cell r="H8511">
            <v>10575.813513972002</v>
          </cell>
          <cell r="I8511">
            <v>10515.29</v>
          </cell>
        </row>
        <row r="8512">
          <cell r="C8512" t="str">
            <v>Physdam</v>
          </cell>
          <cell r="E8512">
            <v>42470</v>
          </cell>
          <cell r="F8512">
            <v>42471</v>
          </cell>
          <cell r="G8512">
            <v>42789</v>
          </cell>
          <cell r="H8512">
            <v>8277.2343707003565</v>
          </cell>
          <cell r="I8512">
            <v>8640.67</v>
          </cell>
        </row>
        <row r="8513">
          <cell r="C8513" t="str">
            <v>Physdam</v>
          </cell>
          <cell r="E8513">
            <v>42471</v>
          </cell>
          <cell r="F8513">
            <v>42610</v>
          </cell>
          <cell r="G8513">
            <v>42684</v>
          </cell>
          <cell r="H8513">
            <v>8726.6073733811809</v>
          </cell>
          <cell r="I8513">
            <v>8726.61</v>
          </cell>
        </row>
        <row r="8514">
          <cell r="C8514" t="str">
            <v>Physdam</v>
          </cell>
          <cell r="E8514">
            <v>42488</v>
          </cell>
          <cell r="F8514">
            <v>42594</v>
          </cell>
          <cell r="G8514">
            <v>42602</v>
          </cell>
          <cell r="H8514">
            <v>9812.0083952689802</v>
          </cell>
          <cell r="I8514">
            <v>9812.01</v>
          </cell>
        </row>
        <row r="8515">
          <cell r="C8515" t="str">
            <v>Physdam</v>
          </cell>
          <cell r="E8515">
            <v>42464</v>
          </cell>
          <cell r="F8515">
            <v>42497</v>
          </cell>
          <cell r="G8515">
            <v>42568</v>
          </cell>
          <cell r="H8515">
            <v>9448.5161900724306</v>
          </cell>
          <cell r="I8515">
            <v>9448.52</v>
          </cell>
        </row>
        <row r="8516">
          <cell r="C8516" t="str">
            <v>Physdam</v>
          </cell>
          <cell r="E8516">
            <v>42463</v>
          </cell>
          <cell r="F8516">
            <v>42795</v>
          </cell>
          <cell r="G8516">
            <v>42804</v>
          </cell>
          <cell r="H8516">
            <v>10527.430186304724</v>
          </cell>
          <cell r="I8516">
            <v>0</v>
          </cell>
        </row>
        <row r="8517">
          <cell r="C8517" t="str">
            <v>Physdam</v>
          </cell>
          <cell r="E8517">
            <v>42466</v>
          </cell>
          <cell r="F8517">
            <v>42663</v>
          </cell>
          <cell r="G8517">
            <v>42725</v>
          </cell>
          <cell r="H8517">
            <v>12565.2770975978</v>
          </cell>
          <cell r="I8517">
            <v>12565.28</v>
          </cell>
        </row>
        <row r="8518">
          <cell r="C8518" t="str">
            <v>Physdam</v>
          </cell>
          <cell r="E8518">
            <v>42462</v>
          </cell>
          <cell r="F8518">
            <v>42586</v>
          </cell>
          <cell r="G8518">
            <v>42608</v>
          </cell>
          <cell r="H8518">
            <v>10932.004679818399</v>
          </cell>
          <cell r="I8518">
            <v>0</v>
          </cell>
        </row>
        <row r="8519">
          <cell r="C8519" t="str">
            <v>Physdam</v>
          </cell>
          <cell r="E8519">
            <v>42488</v>
          </cell>
          <cell r="F8519">
            <v>42611</v>
          </cell>
          <cell r="G8519">
            <v>42614</v>
          </cell>
          <cell r="H8519">
            <v>11913.139843000001</v>
          </cell>
          <cell r="I8519">
            <v>11913.14</v>
          </cell>
        </row>
        <row r="8520">
          <cell r="C8520" t="str">
            <v>Physdam</v>
          </cell>
          <cell r="E8520">
            <v>42486</v>
          </cell>
          <cell r="F8520">
            <v>42557</v>
          </cell>
          <cell r="G8520">
            <v>42562</v>
          </cell>
          <cell r="H8520">
            <v>7853.2503630429301</v>
          </cell>
          <cell r="I8520">
            <v>7853.25</v>
          </cell>
        </row>
        <row r="8521">
          <cell r="C8521" t="str">
            <v>Physdam</v>
          </cell>
          <cell r="E8521">
            <v>42481</v>
          </cell>
          <cell r="F8521">
            <v>42550</v>
          </cell>
          <cell r="G8521">
            <v>42558</v>
          </cell>
          <cell r="H8521">
            <v>8629.1756662625303</v>
          </cell>
          <cell r="I8521">
            <v>8629.18</v>
          </cell>
        </row>
        <row r="8522">
          <cell r="C8522" t="str">
            <v>Physdam</v>
          </cell>
          <cell r="E8522">
            <v>42482</v>
          </cell>
          <cell r="F8522">
            <v>42669</v>
          </cell>
          <cell r="G8522">
            <v>42709</v>
          </cell>
          <cell r="H8522">
            <v>6097.3342292092502</v>
          </cell>
          <cell r="I8522">
            <v>6097.33</v>
          </cell>
        </row>
        <row r="8523">
          <cell r="C8523" t="str">
            <v>Physdam</v>
          </cell>
          <cell r="E8523">
            <v>42475</v>
          </cell>
          <cell r="F8523">
            <v>42565</v>
          </cell>
          <cell r="G8523">
            <v>42568</v>
          </cell>
          <cell r="H8523">
            <v>11560.6454082891</v>
          </cell>
          <cell r="I8523">
            <v>0</v>
          </cell>
        </row>
        <row r="8524">
          <cell r="C8524" t="str">
            <v>Physdam</v>
          </cell>
          <cell r="E8524">
            <v>42472</v>
          </cell>
          <cell r="F8524">
            <v>42507</v>
          </cell>
          <cell r="G8524">
            <v>42512</v>
          </cell>
          <cell r="H8524">
            <v>8839.2480922826107</v>
          </cell>
          <cell r="I8524">
            <v>8839.25</v>
          </cell>
        </row>
        <row r="8525">
          <cell r="C8525" t="str">
            <v>Physdam</v>
          </cell>
          <cell r="E8525">
            <v>42464</v>
          </cell>
          <cell r="F8525">
            <v>42488</v>
          </cell>
          <cell r="G8525">
            <v>42548</v>
          </cell>
          <cell r="H8525">
            <v>8488.0574212107203</v>
          </cell>
          <cell r="I8525">
            <v>8488.06</v>
          </cell>
        </row>
        <row r="8526">
          <cell r="C8526" t="str">
            <v>Physdam</v>
          </cell>
          <cell r="E8526">
            <v>42472</v>
          </cell>
          <cell r="F8526">
            <v>42677</v>
          </cell>
          <cell r="G8526">
            <v>42689</v>
          </cell>
          <cell r="H8526">
            <v>7568.5960893533502</v>
          </cell>
          <cell r="I8526">
            <v>7568.6</v>
          </cell>
        </row>
        <row r="8527">
          <cell r="C8527" t="str">
            <v>Physdam</v>
          </cell>
          <cell r="E8527">
            <v>42482</v>
          </cell>
          <cell r="F8527">
            <v>42622</v>
          </cell>
          <cell r="G8527">
            <v>42705</v>
          </cell>
          <cell r="H8527">
            <v>10681.462526479299</v>
          </cell>
          <cell r="I8527">
            <v>0</v>
          </cell>
        </row>
        <row r="8528">
          <cell r="C8528" t="str">
            <v>Physdam</v>
          </cell>
          <cell r="E8528">
            <v>42484</v>
          </cell>
          <cell r="F8528">
            <v>42517</v>
          </cell>
          <cell r="G8528">
            <v>42551</v>
          </cell>
          <cell r="H8528">
            <v>10672.588691148399</v>
          </cell>
          <cell r="I8528">
            <v>10672.59</v>
          </cell>
        </row>
        <row r="8529">
          <cell r="C8529" t="str">
            <v>Physdam</v>
          </cell>
          <cell r="E8529">
            <v>42465</v>
          </cell>
          <cell r="F8529">
            <v>42468</v>
          </cell>
          <cell r="G8529">
            <v>42509</v>
          </cell>
          <cell r="H8529">
            <v>9080.1186744555307</v>
          </cell>
          <cell r="I8529">
            <v>9080.1200000000008</v>
          </cell>
        </row>
        <row r="8530">
          <cell r="C8530" t="str">
            <v>Physdam</v>
          </cell>
          <cell r="E8530">
            <v>42481</v>
          </cell>
          <cell r="F8530">
            <v>42509</v>
          </cell>
          <cell r="G8530">
            <v>42586</v>
          </cell>
          <cell r="H8530">
            <v>10792.2918393775</v>
          </cell>
          <cell r="I8530">
            <v>10792.29</v>
          </cell>
        </row>
        <row r="8531">
          <cell r="C8531" t="str">
            <v>Physdam</v>
          </cell>
          <cell r="E8531">
            <v>42470</v>
          </cell>
          <cell r="F8531">
            <v>42526</v>
          </cell>
          <cell r="G8531">
            <v>42552</v>
          </cell>
          <cell r="H8531">
            <v>7666.6008895123796</v>
          </cell>
          <cell r="I8531">
            <v>7666.6</v>
          </cell>
        </row>
        <row r="8532">
          <cell r="C8532" t="str">
            <v>Physdam</v>
          </cell>
          <cell r="E8532">
            <v>42479</v>
          </cell>
          <cell r="F8532">
            <v>42503</v>
          </cell>
          <cell r="G8532">
            <v>42671</v>
          </cell>
          <cell r="H8532">
            <v>10748.3252361085</v>
          </cell>
          <cell r="I8532">
            <v>10748.33</v>
          </cell>
        </row>
        <row r="8533">
          <cell r="C8533" t="str">
            <v>Physdam</v>
          </cell>
          <cell r="E8533">
            <v>42472</v>
          </cell>
          <cell r="F8533">
            <v>42564</v>
          </cell>
          <cell r="G8533">
            <v>42616</v>
          </cell>
          <cell r="H8533">
            <v>13091.6968461057</v>
          </cell>
          <cell r="I8533">
            <v>13091.7</v>
          </cell>
        </row>
        <row r="8534">
          <cell r="C8534" t="str">
            <v>Physdam</v>
          </cell>
          <cell r="E8534">
            <v>42476</v>
          </cell>
          <cell r="F8534">
            <v>42598</v>
          </cell>
          <cell r="G8534">
            <v>42625</v>
          </cell>
          <cell r="H8534">
            <v>12337.6396981204</v>
          </cell>
          <cell r="I8534">
            <v>12337.64</v>
          </cell>
        </row>
        <row r="8535">
          <cell r="C8535" t="str">
            <v>Physdam</v>
          </cell>
          <cell r="E8535">
            <v>42478</v>
          </cell>
          <cell r="F8535">
            <v>42722</v>
          </cell>
          <cell r="G8535">
            <v>42960</v>
          </cell>
          <cell r="H8535">
            <v>9735.2749998962809</v>
          </cell>
          <cell r="I8535">
            <v>10128.11</v>
          </cell>
        </row>
        <row r="8536">
          <cell r="C8536" t="str">
            <v>Physdam</v>
          </cell>
          <cell r="E8536">
            <v>42486</v>
          </cell>
          <cell r="F8536">
            <v>42523</v>
          </cell>
          <cell r="G8536">
            <v>42534</v>
          </cell>
          <cell r="H8536">
            <v>9728.9742700378192</v>
          </cell>
          <cell r="I8536">
            <v>9728.9699999999993</v>
          </cell>
        </row>
        <row r="8537">
          <cell r="C8537" t="str">
            <v>Physdam</v>
          </cell>
          <cell r="E8537">
            <v>42477</v>
          </cell>
          <cell r="F8537">
            <v>43209</v>
          </cell>
          <cell r="G8537">
            <v>43226</v>
          </cell>
          <cell r="H8537">
            <v>12023.135557857315</v>
          </cell>
          <cell r="I8537">
            <v>0</v>
          </cell>
        </row>
        <row r="8538">
          <cell r="C8538" t="str">
            <v>Physdam</v>
          </cell>
          <cell r="E8538">
            <v>42478</v>
          </cell>
          <cell r="F8538">
            <v>42486</v>
          </cell>
          <cell r="G8538">
            <v>42533</v>
          </cell>
          <cell r="H8538">
            <v>11009.6271331441</v>
          </cell>
          <cell r="I8538">
            <v>11009.63</v>
          </cell>
        </row>
        <row r="8539">
          <cell r="C8539" t="str">
            <v>Physdam</v>
          </cell>
          <cell r="E8539">
            <v>42488</v>
          </cell>
          <cell r="F8539">
            <v>42618</v>
          </cell>
          <cell r="G8539">
            <v>42630</v>
          </cell>
          <cell r="H8539">
            <v>10067.6253101484</v>
          </cell>
          <cell r="I8539">
            <v>10067.629999999999</v>
          </cell>
        </row>
        <row r="8540">
          <cell r="C8540" t="str">
            <v>Physdam</v>
          </cell>
          <cell r="E8540">
            <v>42478</v>
          </cell>
          <cell r="F8540">
            <v>42494</v>
          </cell>
          <cell r="G8540">
            <v>42505</v>
          </cell>
          <cell r="H8540">
            <v>12902.084423968399</v>
          </cell>
          <cell r="I8540">
            <v>12902.08</v>
          </cell>
        </row>
        <row r="8541">
          <cell r="C8541" t="str">
            <v>Physdam</v>
          </cell>
          <cell r="E8541">
            <v>42461</v>
          </cell>
          <cell r="F8541">
            <v>42492</v>
          </cell>
          <cell r="G8541">
            <v>42624</v>
          </cell>
          <cell r="H8541">
            <v>8403.6446366243508</v>
          </cell>
          <cell r="I8541">
            <v>8403.64</v>
          </cell>
        </row>
        <row r="8542">
          <cell r="C8542" t="str">
            <v>Physdam</v>
          </cell>
          <cell r="E8542">
            <v>42471</v>
          </cell>
          <cell r="F8542">
            <v>42527</v>
          </cell>
          <cell r="G8542">
            <v>42547</v>
          </cell>
          <cell r="H8542">
            <v>7431.0223435057496</v>
          </cell>
          <cell r="I8542">
            <v>7431.02</v>
          </cell>
        </row>
        <row r="8543">
          <cell r="C8543" t="str">
            <v>Physdam</v>
          </cell>
          <cell r="E8543">
            <v>42478</v>
          </cell>
          <cell r="F8543">
            <v>42563</v>
          </cell>
          <cell r="G8543">
            <v>42628</v>
          </cell>
          <cell r="H8543">
            <v>8075.2054952013104</v>
          </cell>
          <cell r="I8543">
            <v>8075.21</v>
          </cell>
        </row>
        <row r="8544">
          <cell r="C8544" t="str">
            <v>Physdam</v>
          </cell>
          <cell r="E8544">
            <v>42469</v>
          </cell>
          <cell r="F8544">
            <v>42564</v>
          </cell>
          <cell r="G8544">
            <v>42607</v>
          </cell>
          <cell r="H8544">
            <v>10599.1372855133</v>
          </cell>
          <cell r="I8544">
            <v>10599.14</v>
          </cell>
        </row>
        <row r="8545">
          <cell r="C8545" t="str">
            <v>Physdam</v>
          </cell>
          <cell r="E8545">
            <v>42483</v>
          </cell>
          <cell r="F8545">
            <v>42549</v>
          </cell>
          <cell r="G8545">
            <v>42887</v>
          </cell>
          <cell r="H8545">
            <v>10234.71305774308</v>
          </cell>
          <cell r="I8545">
            <v>10566.35</v>
          </cell>
        </row>
        <row r="8546">
          <cell r="C8546" t="str">
            <v>Physdam</v>
          </cell>
          <cell r="E8546">
            <v>42485</v>
          </cell>
          <cell r="F8546">
            <v>42491</v>
          </cell>
          <cell r="G8546">
            <v>42502</v>
          </cell>
          <cell r="H8546">
            <v>6679.3468870427096</v>
          </cell>
          <cell r="I8546">
            <v>6679.35</v>
          </cell>
        </row>
        <row r="8547">
          <cell r="C8547" t="str">
            <v>Physdam</v>
          </cell>
          <cell r="E8547">
            <v>42490</v>
          </cell>
          <cell r="F8547">
            <v>42510</v>
          </cell>
          <cell r="G8547">
            <v>42519</v>
          </cell>
          <cell r="H8547">
            <v>11460.231823521601</v>
          </cell>
          <cell r="I8547">
            <v>11460.23</v>
          </cell>
        </row>
        <row r="8548">
          <cell r="C8548" t="str">
            <v>Physdam</v>
          </cell>
          <cell r="E8548">
            <v>42469</v>
          </cell>
          <cell r="F8548">
            <v>42528</v>
          </cell>
          <cell r="G8548">
            <v>42593</v>
          </cell>
          <cell r="H8548">
            <v>7276.77932258894</v>
          </cell>
          <cell r="I8548">
            <v>7276.78</v>
          </cell>
        </row>
        <row r="8549">
          <cell r="C8549" t="str">
            <v>Physdam</v>
          </cell>
          <cell r="E8549">
            <v>42465</v>
          </cell>
          <cell r="F8549">
            <v>42624</v>
          </cell>
          <cell r="G8549">
            <v>42977</v>
          </cell>
          <cell r="H8549">
            <v>11263.744299292588</v>
          </cell>
          <cell r="I8549">
            <v>12429.09</v>
          </cell>
        </row>
        <row r="8550">
          <cell r="C8550" t="str">
            <v>Physdam</v>
          </cell>
          <cell r="E8550">
            <v>42465</v>
          </cell>
          <cell r="F8550">
            <v>42544</v>
          </cell>
          <cell r="G8550">
            <v>42660</v>
          </cell>
          <cell r="H8550">
            <v>8947.83692636878</v>
          </cell>
          <cell r="I8550">
            <v>8947.84</v>
          </cell>
        </row>
        <row r="8551">
          <cell r="C8551" t="str">
            <v>Physdam</v>
          </cell>
          <cell r="E8551">
            <v>42475</v>
          </cell>
          <cell r="F8551">
            <v>42733</v>
          </cell>
          <cell r="G8551">
            <v>42746</v>
          </cell>
          <cell r="H8551">
            <v>11330.04084360448</v>
          </cell>
          <cell r="I8551">
            <v>11820.87</v>
          </cell>
        </row>
        <row r="8552">
          <cell r="C8552" t="str">
            <v>Physdam</v>
          </cell>
          <cell r="E8552">
            <v>42480</v>
          </cell>
          <cell r="F8552">
            <v>42995</v>
          </cell>
          <cell r="G8552">
            <v>43103</v>
          </cell>
          <cell r="H8552">
            <v>7526.6499406284674</v>
          </cell>
          <cell r="I8552">
            <v>7965.55</v>
          </cell>
        </row>
        <row r="8553">
          <cell r="C8553" t="str">
            <v>Physdam</v>
          </cell>
          <cell r="E8553">
            <v>42470</v>
          </cell>
          <cell r="F8553">
            <v>42486</v>
          </cell>
          <cell r="G8553">
            <v>42525</v>
          </cell>
          <cell r="H8553">
            <v>13836.4316325122</v>
          </cell>
          <cell r="I8553">
            <v>0</v>
          </cell>
        </row>
        <row r="8554">
          <cell r="C8554" t="str">
            <v>Physdam</v>
          </cell>
          <cell r="E8554">
            <v>42482</v>
          </cell>
          <cell r="F8554">
            <v>42501</v>
          </cell>
          <cell r="G8554">
            <v>42568</v>
          </cell>
          <cell r="H8554">
            <v>8317.3622959896493</v>
          </cell>
          <cell r="I8554">
            <v>8317.36</v>
          </cell>
        </row>
        <row r="8555">
          <cell r="C8555" t="str">
            <v>Physdam</v>
          </cell>
          <cell r="E8555">
            <v>42475</v>
          </cell>
          <cell r="F8555">
            <v>42522</v>
          </cell>
          <cell r="G8555">
            <v>42525</v>
          </cell>
          <cell r="H8555">
            <v>9639.0943218741995</v>
          </cell>
          <cell r="I8555">
            <v>9639.09</v>
          </cell>
        </row>
        <row r="8556">
          <cell r="C8556" t="str">
            <v>Physdam</v>
          </cell>
          <cell r="E8556">
            <v>42471</v>
          </cell>
          <cell r="F8556">
            <v>42543</v>
          </cell>
          <cell r="G8556">
            <v>42683</v>
          </cell>
          <cell r="H8556">
            <v>10336.8204197209</v>
          </cell>
          <cell r="I8556">
            <v>10336.82</v>
          </cell>
        </row>
        <row r="8557">
          <cell r="C8557" t="str">
            <v>Physdam</v>
          </cell>
          <cell r="E8557">
            <v>42467</v>
          </cell>
          <cell r="F8557">
            <v>42717</v>
          </cell>
          <cell r="G8557">
            <v>42717</v>
          </cell>
          <cell r="H8557">
            <v>10277.003092250899</v>
          </cell>
          <cell r="I8557">
            <v>10277</v>
          </cell>
        </row>
        <row r="8558">
          <cell r="C8558" t="str">
            <v>Physdam</v>
          </cell>
          <cell r="E8558">
            <v>42497</v>
          </cell>
          <cell r="F8558">
            <v>42587</v>
          </cell>
          <cell r="G8558">
            <v>42708</v>
          </cell>
          <cell r="H8558">
            <v>9723.7174554644098</v>
          </cell>
          <cell r="I8558">
            <v>0</v>
          </cell>
        </row>
        <row r="8559">
          <cell r="C8559" t="str">
            <v>Physdam</v>
          </cell>
          <cell r="E8559">
            <v>42516</v>
          </cell>
          <cell r="F8559">
            <v>42600</v>
          </cell>
          <cell r="G8559">
            <v>42609</v>
          </cell>
          <cell r="H8559">
            <v>12159.725283489801</v>
          </cell>
          <cell r="I8559">
            <v>12159.73</v>
          </cell>
        </row>
        <row r="8560">
          <cell r="C8560" t="str">
            <v>Physdam</v>
          </cell>
          <cell r="E8560">
            <v>42512</v>
          </cell>
          <cell r="F8560">
            <v>42616</v>
          </cell>
          <cell r="G8560">
            <v>42636</v>
          </cell>
          <cell r="H8560">
            <v>11582.0379159522</v>
          </cell>
          <cell r="I8560">
            <v>11582.04</v>
          </cell>
        </row>
        <row r="8561">
          <cell r="C8561" t="str">
            <v>Physdam</v>
          </cell>
          <cell r="E8561">
            <v>42495</v>
          </cell>
          <cell r="F8561">
            <v>42652</v>
          </cell>
          <cell r="G8561">
            <v>42873</v>
          </cell>
          <cell r="H8561">
            <v>8450.6781881425686</v>
          </cell>
          <cell r="I8561">
            <v>8535.06</v>
          </cell>
        </row>
        <row r="8562">
          <cell r="C8562" t="str">
            <v>Physdam</v>
          </cell>
          <cell r="E8562">
            <v>42509</v>
          </cell>
          <cell r="F8562">
            <v>42519</v>
          </cell>
          <cell r="G8562">
            <v>42749</v>
          </cell>
          <cell r="H8562">
            <v>9013.9687478654014</v>
          </cell>
          <cell r="I8562">
            <v>9361.24</v>
          </cell>
        </row>
        <row r="8563">
          <cell r="C8563" t="str">
            <v>Physdam</v>
          </cell>
          <cell r="E8563">
            <v>42512</v>
          </cell>
          <cell r="F8563">
            <v>42535</v>
          </cell>
          <cell r="G8563">
            <v>42862</v>
          </cell>
          <cell r="H8563">
            <v>7862.0551635364181</v>
          </cell>
          <cell r="I8563">
            <v>9505.7099999999991</v>
          </cell>
        </row>
        <row r="8564">
          <cell r="C8564" t="str">
            <v>Physdam</v>
          </cell>
          <cell r="E8564">
            <v>42495</v>
          </cell>
          <cell r="F8564">
            <v>42569</v>
          </cell>
          <cell r="G8564">
            <v>42671</v>
          </cell>
          <cell r="H8564">
            <v>10488.449346400699</v>
          </cell>
          <cell r="I8564">
            <v>10488.45</v>
          </cell>
        </row>
        <row r="8565">
          <cell r="C8565" t="str">
            <v>Physdam</v>
          </cell>
          <cell r="E8565">
            <v>42504</v>
          </cell>
          <cell r="F8565">
            <v>42666</v>
          </cell>
          <cell r="G8565">
            <v>42707</v>
          </cell>
          <cell r="H8565">
            <v>13958.7032421647</v>
          </cell>
          <cell r="I8565">
            <v>13958.7</v>
          </cell>
        </row>
        <row r="8566">
          <cell r="C8566" t="str">
            <v>Physdam</v>
          </cell>
          <cell r="E8566">
            <v>42508</v>
          </cell>
          <cell r="F8566">
            <v>42602</v>
          </cell>
          <cell r="G8566">
            <v>42629</v>
          </cell>
          <cell r="H8566">
            <v>10059.601626145501</v>
          </cell>
          <cell r="I8566">
            <v>10059.6</v>
          </cell>
        </row>
        <row r="8567">
          <cell r="C8567" t="str">
            <v>Physdam</v>
          </cell>
          <cell r="E8567">
            <v>42508</v>
          </cell>
          <cell r="F8567">
            <v>42606</v>
          </cell>
          <cell r="G8567">
            <v>42607</v>
          </cell>
          <cell r="H8567">
            <v>7736.4058185370804</v>
          </cell>
          <cell r="I8567">
            <v>0</v>
          </cell>
        </row>
        <row r="8568">
          <cell r="C8568" t="str">
            <v>Physdam</v>
          </cell>
          <cell r="E8568">
            <v>42496</v>
          </cell>
          <cell r="F8568">
            <v>42529</v>
          </cell>
          <cell r="G8568">
            <v>42614</v>
          </cell>
          <cell r="H8568">
            <v>10940.411820196899</v>
          </cell>
          <cell r="I8568">
            <v>0</v>
          </cell>
        </row>
        <row r="8569">
          <cell r="C8569" t="str">
            <v>Physdam</v>
          </cell>
          <cell r="E8569">
            <v>42517</v>
          </cell>
          <cell r="F8569">
            <v>42537</v>
          </cell>
          <cell r="G8569">
            <v>42622</v>
          </cell>
          <cell r="H8569">
            <v>12820.045626626999</v>
          </cell>
          <cell r="I8569">
            <v>12820.05</v>
          </cell>
        </row>
        <row r="8570">
          <cell r="C8570" t="str">
            <v>Physdam</v>
          </cell>
          <cell r="E8570">
            <v>42504</v>
          </cell>
          <cell r="F8570">
            <v>42651</v>
          </cell>
          <cell r="G8570">
            <v>42655</v>
          </cell>
          <cell r="H8570">
            <v>10804.979100319801</v>
          </cell>
          <cell r="I8570">
            <v>10804.98</v>
          </cell>
        </row>
        <row r="8571">
          <cell r="C8571" t="str">
            <v>Physdam</v>
          </cell>
          <cell r="E8571">
            <v>42505</v>
          </cell>
          <cell r="F8571">
            <v>42907</v>
          </cell>
          <cell r="G8571">
            <v>43008</v>
          </cell>
          <cell r="H8571">
            <v>9074.6563051926332</v>
          </cell>
          <cell r="I8571">
            <v>9423.24</v>
          </cell>
        </row>
        <row r="8572">
          <cell r="C8572" t="str">
            <v>Physdam</v>
          </cell>
          <cell r="E8572">
            <v>42507</v>
          </cell>
          <cell r="F8572">
            <v>42863</v>
          </cell>
          <cell r="G8572">
            <v>42921</v>
          </cell>
          <cell r="H8572">
            <v>10886.516011101612</v>
          </cell>
          <cell r="I8572">
            <v>0</v>
          </cell>
        </row>
        <row r="8573">
          <cell r="C8573" t="str">
            <v>Physdam</v>
          </cell>
          <cell r="E8573">
            <v>42518</v>
          </cell>
          <cell r="F8573">
            <v>42680</v>
          </cell>
          <cell r="G8573">
            <v>42691</v>
          </cell>
          <cell r="H8573">
            <v>10151.9331489176</v>
          </cell>
          <cell r="I8573">
            <v>0</v>
          </cell>
        </row>
        <row r="8574">
          <cell r="C8574" t="str">
            <v>Physdam</v>
          </cell>
          <cell r="E8574">
            <v>42517</v>
          </cell>
          <cell r="F8574">
            <v>42603</v>
          </cell>
          <cell r="G8574">
            <v>42780</v>
          </cell>
          <cell r="H8574">
            <v>6134.6788441900408</v>
          </cell>
          <cell r="I8574">
            <v>6645.93</v>
          </cell>
        </row>
        <row r="8575">
          <cell r="C8575" t="str">
            <v>Physdam</v>
          </cell>
          <cell r="E8575">
            <v>42495</v>
          </cell>
          <cell r="F8575">
            <v>42578</v>
          </cell>
          <cell r="G8575">
            <v>42604</v>
          </cell>
          <cell r="H8575">
            <v>9077.9386744373696</v>
          </cell>
          <cell r="I8575">
            <v>9077.94</v>
          </cell>
        </row>
        <row r="8576">
          <cell r="C8576" t="str">
            <v>Physdam</v>
          </cell>
          <cell r="E8576">
            <v>42518</v>
          </cell>
          <cell r="F8576">
            <v>42643</v>
          </cell>
          <cell r="G8576">
            <v>42754</v>
          </cell>
          <cell r="H8576">
            <v>11276.056182444378</v>
          </cell>
          <cell r="I8576">
            <v>11603.64</v>
          </cell>
        </row>
        <row r="8577">
          <cell r="C8577" t="str">
            <v>Physdam</v>
          </cell>
          <cell r="E8577">
            <v>42517</v>
          </cell>
          <cell r="F8577">
            <v>42588</v>
          </cell>
          <cell r="G8577">
            <v>42719</v>
          </cell>
          <cell r="H8577">
            <v>9379.8153674031691</v>
          </cell>
          <cell r="I8577">
            <v>0</v>
          </cell>
        </row>
        <row r="8578">
          <cell r="C8578" t="str">
            <v>Physdam</v>
          </cell>
          <cell r="E8578">
            <v>42494</v>
          </cell>
          <cell r="F8578">
            <v>42856</v>
          </cell>
          <cell r="G8578">
            <v>42857</v>
          </cell>
          <cell r="H8578">
            <v>10567.43443288691</v>
          </cell>
          <cell r="I8578">
            <v>10717.12</v>
          </cell>
        </row>
        <row r="8579">
          <cell r="C8579" t="str">
            <v>Physdam</v>
          </cell>
          <cell r="E8579">
            <v>42520</v>
          </cell>
          <cell r="F8579">
            <v>42570</v>
          </cell>
          <cell r="G8579">
            <v>42684</v>
          </cell>
          <cell r="H8579">
            <v>9610.9802663201008</v>
          </cell>
          <cell r="I8579">
            <v>9610.98</v>
          </cell>
        </row>
        <row r="8580">
          <cell r="C8580" t="str">
            <v>Physdam</v>
          </cell>
          <cell r="E8580">
            <v>42503</v>
          </cell>
          <cell r="F8580">
            <v>42591</v>
          </cell>
          <cell r="G8580">
            <v>42622</v>
          </cell>
          <cell r="H8580">
            <v>9455.8662005535607</v>
          </cell>
          <cell r="I8580">
            <v>9455.8700000000008</v>
          </cell>
        </row>
        <row r="8581">
          <cell r="C8581" t="str">
            <v>Physdam</v>
          </cell>
          <cell r="E8581">
            <v>42503</v>
          </cell>
          <cell r="F8581">
            <v>42508</v>
          </cell>
          <cell r="G8581">
            <v>42569</v>
          </cell>
          <cell r="H8581">
            <v>8745.1816689627503</v>
          </cell>
          <cell r="I8581">
            <v>8745.18</v>
          </cell>
        </row>
        <row r="8582">
          <cell r="C8582" t="str">
            <v>Physdam</v>
          </cell>
          <cell r="E8582">
            <v>42507</v>
          </cell>
          <cell r="F8582">
            <v>42526</v>
          </cell>
          <cell r="G8582">
            <v>42669</v>
          </cell>
          <cell r="H8582">
            <v>15058.653449146899</v>
          </cell>
          <cell r="I8582">
            <v>15058.65</v>
          </cell>
        </row>
        <row r="8583">
          <cell r="C8583" t="str">
            <v>Physdam</v>
          </cell>
          <cell r="E8583">
            <v>42509</v>
          </cell>
          <cell r="F8583">
            <v>42631</v>
          </cell>
          <cell r="G8583">
            <v>42652</v>
          </cell>
          <cell r="H8583">
            <v>10542.660427274001</v>
          </cell>
          <cell r="I8583">
            <v>10542.66</v>
          </cell>
        </row>
        <row r="8584">
          <cell r="C8584" t="str">
            <v>Physdam</v>
          </cell>
          <cell r="E8584">
            <v>42503</v>
          </cell>
          <cell r="F8584">
            <v>42522</v>
          </cell>
          <cell r="G8584">
            <v>42535</v>
          </cell>
          <cell r="H8584">
            <v>9360.8778573166201</v>
          </cell>
          <cell r="I8584">
            <v>9360.8799999999992</v>
          </cell>
        </row>
        <row r="8585">
          <cell r="C8585" t="str">
            <v>Physdam</v>
          </cell>
          <cell r="E8585">
            <v>42503</v>
          </cell>
          <cell r="F8585">
            <v>42560</v>
          </cell>
          <cell r="G8585">
            <v>42846</v>
          </cell>
          <cell r="H8585">
            <v>11317.943478685676</v>
          </cell>
          <cell r="I8585">
            <v>11603</v>
          </cell>
        </row>
        <row r="8586">
          <cell r="C8586" t="str">
            <v>Physdam</v>
          </cell>
          <cell r="E8586">
            <v>42492</v>
          </cell>
          <cell r="F8586">
            <v>42556</v>
          </cell>
          <cell r="G8586">
            <v>42567</v>
          </cell>
          <cell r="H8586">
            <v>6944.8815624122199</v>
          </cell>
          <cell r="I8586">
            <v>6944.88</v>
          </cell>
        </row>
        <row r="8587">
          <cell r="C8587" t="str">
            <v>Physdam</v>
          </cell>
          <cell r="E8587">
            <v>42511</v>
          </cell>
          <cell r="F8587">
            <v>42649</v>
          </cell>
          <cell r="G8587">
            <v>42749</v>
          </cell>
          <cell r="H8587">
            <v>10654.202586314817</v>
          </cell>
          <cell r="I8587">
            <v>11280.05</v>
          </cell>
        </row>
        <row r="8588">
          <cell r="C8588" t="str">
            <v>Physdam</v>
          </cell>
          <cell r="E8588">
            <v>42491</v>
          </cell>
          <cell r="F8588">
            <v>42551</v>
          </cell>
          <cell r="G8588">
            <v>42601</v>
          </cell>
          <cell r="H8588">
            <v>12613.3832652607</v>
          </cell>
          <cell r="I8588">
            <v>12613.38</v>
          </cell>
        </row>
        <row r="8589">
          <cell r="C8589" t="str">
            <v>Physdam</v>
          </cell>
          <cell r="E8589">
            <v>42508</v>
          </cell>
          <cell r="F8589">
            <v>42534</v>
          </cell>
          <cell r="G8589">
            <v>42570</v>
          </cell>
          <cell r="H8589">
            <v>8995.2053498755195</v>
          </cell>
          <cell r="I8589">
            <v>8995.2099999999991</v>
          </cell>
        </row>
        <row r="8590">
          <cell r="C8590" t="str">
            <v>Physdam</v>
          </cell>
          <cell r="E8590">
            <v>42508</v>
          </cell>
          <cell r="F8590">
            <v>42526</v>
          </cell>
          <cell r="G8590">
            <v>42648</v>
          </cell>
          <cell r="H8590">
            <v>9010.5757254929995</v>
          </cell>
          <cell r="I8590">
            <v>9010.58</v>
          </cell>
        </row>
        <row r="8591">
          <cell r="C8591" t="str">
            <v>Physdam</v>
          </cell>
          <cell r="E8591">
            <v>42497</v>
          </cell>
          <cell r="F8591">
            <v>42633</v>
          </cell>
          <cell r="G8591">
            <v>42705</v>
          </cell>
          <cell r="H8591">
            <v>8306.6330739599307</v>
          </cell>
          <cell r="I8591">
            <v>8306.6299999999992</v>
          </cell>
        </row>
        <row r="8592">
          <cell r="C8592" t="str">
            <v>Physdam</v>
          </cell>
          <cell r="E8592">
            <v>42492</v>
          </cell>
          <cell r="F8592">
            <v>42530</v>
          </cell>
          <cell r="G8592">
            <v>42552</v>
          </cell>
          <cell r="H8592">
            <v>10152.5296586804</v>
          </cell>
          <cell r="I8592">
            <v>10152.530000000001</v>
          </cell>
        </row>
        <row r="8593">
          <cell r="C8593" t="str">
            <v>Physdam</v>
          </cell>
          <cell r="E8593">
            <v>42497</v>
          </cell>
          <cell r="F8593">
            <v>42881</v>
          </cell>
          <cell r="G8593">
            <v>42934</v>
          </cell>
          <cell r="H8593">
            <v>11556.978866347963</v>
          </cell>
          <cell r="I8593">
            <v>12390.97</v>
          </cell>
        </row>
        <row r="8594">
          <cell r="C8594" t="str">
            <v>Physdam</v>
          </cell>
          <cell r="E8594">
            <v>42513</v>
          </cell>
          <cell r="F8594">
            <v>42584</v>
          </cell>
          <cell r="G8594">
            <v>42607</v>
          </cell>
          <cell r="H8594">
            <v>4779.5538385643204</v>
          </cell>
          <cell r="I8594">
            <v>0</v>
          </cell>
        </row>
        <row r="8595">
          <cell r="C8595" t="str">
            <v>Physdam</v>
          </cell>
          <cell r="E8595">
            <v>42500</v>
          </cell>
          <cell r="F8595">
            <v>42503</v>
          </cell>
          <cell r="G8595">
            <v>42535</v>
          </cell>
          <cell r="H8595">
            <v>11760.793805269301</v>
          </cell>
          <cell r="I8595">
            <v>11760.79</v>
          </cell>
        </row>
        <row r="8596">
          <cell r="C8596" t="str">
            <v>Physdam</v>
          </cell>
          <cell r="E8596">
            <v>42505</v>
          </cell>
          <cell r="F8596">
            <v>42732</v>
          </cell>
          <cell r="G8596">
            <v>42912</v>
          </cell>
          <cell r="H8596">
            <v>13244.524057707096</v>
          </cell>
          <cell r="I8596">
            <v>14270.89</v>
          </cell>
        </row>
        <row r="8597">
          <cell r="C8597" t="str">
            <v>Physdam</v>
          </cell>
          <cell r="E8597">
            <v>42501</v>
          </cell>
          <cell r="F8597">
            <v>42576</v>
          </cell>
          <cell r="G8597">
            <v>42599</v>
          </cell>
          <cell r="H8597">
            <v>9629.1948930703602</v>
          </cell>
          <cell r="I8597">
            <v>9629.19</v>
          </cell>
        </row>
        <row r="8598">
          <cell r="C8598" t="str">
            <v>Physdam</v>
          </cell>
          <cell r="E8598">
            <v>42511</v>
          </cell>
          <cell r="F8598">
            <v>42567</v>
          </cell>
          <cell r="G8598">
            <v>42580</v>
          </cell>
          <cell r="H8598">
            <v>9678.3917312736903</v>
          </cell>
          <cell r="I8598">
            <v>0</v>
          </cell>
        </row>
        <row r="8599">
          <cell r="C8599" t="str">
            <v>Physdam</v>
          </cell>
          <cell r="E8599">
            <v>42495</v>
          </cell>
          <cell r="F8599">
            <v>42589</v>
          </cell>
          <cell r="G8599">
            <v>42632</v>
          </cell>
          <cell r="H8599">
            <v>10495.3165726894</v>
          </cell>
          <cell r="I8599">
            <v>10495.32</v>
          </cell>
        </row>
        <row r="8600">
          <cell r="C8600" t="str">
            <v>Physdam</v>
          </cell>
          <cell r="E8600">
            <v>42498</v>
          </cell>
          <cell r="F8600">
            <v>42767</v>
          </cell>
          <cell r="G8600">
            <v>42922</v>
          </cell>
          <cell r="H8600">
            <v>10512.656457017791</v>
          </cell>
          <cell r="I8600">
            <v>11255.26</v>
          </cell>
        </row>
        <row r="8601">
          <cell r="C8601" t="str">
            <v>Physdam</v>
          </cell>
          <cell r="E8601">
            <v>42512</v>
          </cell>
          <cell r="F8601">
            <v>42524</v>
          </cell>
          <cell r="G8601">
            <v>42662</v>
          </cell>
          <cell r="H8601">
            <v>7758.80770369941</v>
          </cell>
          <cell r="I8601">
            <v>7758.81</v>
          </cell>
        </row>
        <row r="8602">
          <cell r="C8602" t="str">
            <v>Physdam</v>
          </cell>
          <cell r="E8602">
            <v>42504</v>
          </cell>
          <cell r="F8602">
            <v>42593</v>
          </cell>
          <cell r="G8602">
            <v>42852</v>
          </cell>
          <cell r="H8602">
            <v>7339.3810907705993</v>
          </cell>
          <cell r="I8602">
            <v>7521.6</v>
          </cell>
        </row>
        <row r="8603">
          <cell r="C8603" t="str">
            <v>Physdam</v>
          </cell>
          <cell r="E8603">
            <v>42499</v>
          </cell>
          <cell r="F8603">
            <v>42616</v>
          </cell>
          <cell r="G8603">
            <v>42642</v>
          </cell>
          <cell r="H8603">
            <v>10459.8950939079</v>
          </cell>
          <cell r="I8603">
            <v>10459.9</v>
          </cell>
        </row>
        <row r="8604">
          <cell r="C8604" t="str">
            <v>Physdam</v>
          </cell>
          <cell r="E8604">
            <v>42500</v>
          </cell>
          <cell r="F8604">
            <v>42746</v>
          </cell>
          <cell r="G8604">
            <v>43026</v>
          </cell>
          <cell r="H8604">
            <v>7770.4396850757958</v>
          </cell>
          <cell r="I8604">
            <v>8027.59</v>
          </cell>
        </row>
        <row r="8605">
          <cell r="C8605" t="str">
            <v>Physdam</v>
          </cell>
          <cell r="E8605">
            <v>42498</v>
          </cell>
          <cell r="F8605">
            <v>42508</v>
          </cell>
          <cell r="G8605">
            <v>42515</v>
          </cell>
          <cell r="H8605">
            <v>10317.2525302961</v>
          </cell>
          <cell r="I8605">
            <v>10317.25</v>
          </cell>
        </row>
        <row r="8606">
          <cell r="C8606" t="str">
            <v>Physdam</v>
          </cell>
          <cell r="E8606">
            <v>42515</v>
          </cell>
          <cell r="F8606">
            <v>42538</v>
          </cell>
          <cell r="G8606">
            <v>42551</v>
          </cell>
          <cell r="H8606">
            <v>12355.3264548962</v>
          </cell>
          <cell r="I8606">
            <v>12355.33</v>
          </cell>
        </row>
        <row r="8607">
          <cell r="C8607" t="str">
            <v>Physdam</v>
          </cell>
          <cell r="E8607">
            <v>42512</v>
          </cell>
          <cell r="F8607">
            <v>42523</v>
          </cell>
          <cell r="G8607">
            <v>42629</v>
          </cell>
          <cell r="H8607">
            <v>10642.380792068099</v>
          </cell>
          <cell r="I8607">
            <v>10642.38</v>
          </cell>
        </row>
        <row r="8608">
          <cell r="C8608" t="str">
            <v>Physdam</v>
          </cell>
          <cell r="E8608">
            <v>42502</v>
          </cell>
          <cell r="F8608">
            <v>42896</v>
          </cell>
          <cell r="G8608">
            <v>42999</v>
          </cell>
          <cell r="H8608">
            <v>8251.3137559573715</v>
          </cell>
          <cell r="I8608">
            <v>8526.7900000000009</v>
          </cell>
        </row>
        <row r="8609">
          <cell r="C8609" t="str">
            <v>Physdam</v>
          </cell>
          <cell r="E8609">
            <v>42518</v>
          </cell>
          <cell r="F8609">
            <v>42586</v>
          </cell>
          <cell r="G8609">
            <v>42593</v>
          </cell>
          <cell r="H8609">
            <v>8565.4696881757991</v>
          </cell>
          <cell r="I8609">
            <v>8565.4699999999993</v>
          </cell>
        </row>
        <row r="8610">
          <cell r="C8610" t="str">
            <v>Physdam</v>
          </cell>
          <cell r="E8610">
            <v>42515</v>
          </cell>
          <cell r="F8610">
            <v>42611</v>
          </cell>
          <cell r="G8610">
            <v>42629</v>
          </cell>
          <cell r="H8610">
            <v>11046.4493126858</v>
          </cell>
          <cell r="I8610">
            <v>11046.45</v>
          </cell>
        </row>
        <row r="8611">
          <cell r="C8611" t="str">
            <v>Physdam</v>
          </cell>
          <cell r="E8611">
            <v>42493</v>
          </cell>
          <cell r="F8611">
            <v>42494</v>
          </cell>
          <cell r="G8611">
            <v>42502</v>
          </cell>
          <cell r="H8611">
            <v>9313.8294658657196</v>
          </cell>
          <cell r="I8611">
            <v>9313.83</v>
          </cell>
        </row>
        <row r="8612">
          <cell r="C8612" t="str">
            <v>Physdam</v>
          </cell>
          <cell r="E8612">
            <v>42517</v>
          </cell>
          <cell r="F8612">
            <v>42818</v>
          </cell>
          <cell r="G8612">
            <v>42885</v>
          </cell>
          <cell r="H8612">
            <v>8919.6733558134438</v>
          </cell>
          <cell r="I8612">
            <v>8876.86</v>
          </cell>
        </row>
        <row r="8613">
          <cell r="C8613" t="str">
            <v>Physdam</v>
          </cell>
          <cell r="E8613">
            <v>42498</v>
          </cell>
          <cell r="F8613">
            <v>42564</v>
          </cell>
          <cell r="G8613">
            <v>42585</v>
          </cell>
          <cell r="H8613">
            <v>9561.4505803066095</v>
          </cell>
          <cell r="I8613">
            <v>9561.4500000000007</v>
          </cell>
        </row>
        <row r="8614">
          <cell r="C8614" t="str">
            <v>Physdam</v>
          </cell>
          <cell r="E8614">
            <v>42523</v>
          </cell>
          <cell r="F8614">
            <v>42549</v>
          </cell>
          <cell r="G8614">
            <v>42639</v>
          </cell>
          <cell r="H8614">
            <v>10317.8742597786</v>
          </cell>
          <cell r="I8614">
            <v>10317.870000000001</v>
          </cell>
        </row>
        <row r="8615">
          <cell r="C8615" t="str">
            <v>Physdam</v>
          </cell>
          <cell r="E8615">
            <v>42534</v>
          </cell>
          <cell r="F8615">
            <v>42553</v>
          </cell>
          <cell r="G8615">
            <v>42592</v>
          </cell>
          <cell r="H8615">
            <v>11154.8487743766</v>
          </cell>
          <cell r="I8615">
            <v>11154.85</v>
          </cell>
        </row>
        <row r="8616">
          <cell r="C8616" t="str">
            <v>Physdam</v>
          </cell>
          <cell r="E8616">
            <v>42548</v>
          </cell>
          <cell r="F8616">
            <v>42697</v>
          </cell>
          <cell r="G8616">
            <v>42766</v>
          </cell>
          <cell r="H8616">
            <v>11435.227781817361</v>
          </cell>
          <cell r="I8616">
            <v>12778.35</v>
          </cell>
        </row>
        <row r="8617">
          <cell r="C8617" t="str">
            <v>Physdam</v>
          </cell>
          <cell r="E8617">
            <v>42527</v>
          </cell>
          <cell r="F8617">
            <v>42530</v>
          </cell>
          <cell r="G8617">
            <v>42531</v>
          </cell>
          <cell r="H8617">
            <v>10875.544189022499</v>
          </cell>
          <cell r="I8617">
            <v>10875.54</v>
          </cell>
        </row>
        <row r="8618">
          <cell r="C8618" t="str">
            <v>Physdam</v>
          </cell>
          <cell r="E8618">
            <v>42546</v>
          </cell>
          <cell r="F8618">
            <v>42626</v>
          </cell>
          <cell r="G8618">
            <v>42645</v>
          </cell>
          <cell r="H8618">
            <v>10716.636638230901</v>
          </cell>
          <cell r="I8618">
            <v>10716.64</v>
          </cell>
        </row>
        <row r="8619">
          <cell r="C8619" t="str">
            <v>Physdam</v>
          </cell>
          <cell r="E8619">
            <v>42524</v>
          </cell>
          <cell r="F8619">
            <v>43133</v>
          </cell>
          <cell r="G8619">
            <v>43200</v>
          </cell>
          <cell r="H8619">
            <v>10588.625192046065</v>
          </cell>
          <cell r="I8619">
            <v>10846.47</v>
          </cell>
        </row>
        <row r="8620">
          <cell r="C8620" t="str">
            <v>Physdam</v>
          </cell>
          <cell r="E8620">
            <v>42525</v>
          </cell>
          <cell r="F8620">
            <v>42576</v>
          </cell>
          <cell r="G8620">
            <v>42654</v>
          </cell>
          <cell r="H8620">
            <v>10054.675871163399</v>
          </cell>
          <cell r="I8620">
            <v>10054.68</v>
          </cell>
        </row>
        <row r="8621">
          <cell r="C8621" t="str">
            <v>Physdam</v>
          </cell>
          <cell r="E8621">
            <v>42548</v>
          </cell>
          <cell r="F8621">
            <v>42588</v>
          </cell>
          <cell r="G8621">
            <v>42595</v>
          </cell>
          <cell r="H8621">
            <v>12634.398982357599</v>
          </cell>
          <cell r="I8621">
            <v>12634.4</v>
          </cell>
        </row>
        <row r="8622">
          <cell r="C8622" t="str">
            <v>Physdam</v>
          </cell>
          <cell r="E8622">
            <v>42548</v>
          </cell>
          <cell r="F8622">
            <v>42857</v>
          </cell>
          <cell r="G8622">
            <v>42858</v>
          </cell>
          <cell r="H8622">
            <v>12000.854274643742</v>
          </cell>
          <cell r="I8622">
            <v>12365.69</v>
          </cell>
        </row>
        <row r="8623">
          <cell r="C8623" t="str">
            <v>Physdam</v>
          </cell>
          <cell r="E8623">
            <v>42523</v>
          </cell>
          <cell r="F8623">
            <v>42564</v>
          </cell>
          <cell r="G8623">
            <v>42652</v>
          </cell>
          <cell r="H8623">
            <v>11446.818968470299</v>
          </cell>
          <cell r="I8623">
            <v>0</v>
          </cell>
        </row>
        <row r="8624">
          <cell r="C8624" t="str">
            <v>Physdam</v>
          </cell>
          <cell r="E8624">
            <v>42541</v>
          </cell>
          <cell r="F8624">
            <v>42666</v>
          </cell>
          <cell r="G8624">
            <v>42708</v>
          </cell>
          <cell r="H8624">
            <v>13504.4583113762</v>
          </cell>
          <cell r="I8624">
            <v>13504.46</v>
          </cell>
        </row>
        <row r="8625">
          <cell r="C8625" t="str">
            <v>Physdam</v>
          </cell>
          <cell r="E8625">
            <v>42541</v>
          </cell>
          <cell r="F8625">
            <v>42543</v>
          </cell>
          <cell r="G8625">
            <v>42598</v>
          </cell>
          <cell r="H8625">
            <v>12236.705804954599</v>
          </cell>
          <cell r="I8625">
            <v>12236.71</v>
          </cell>
        </row>
        <row r="8626">
          <cell r="C8626" t="str">
            <v>Physdam</v>
          </cell>
          <cell r="E8626">
            <v>42546</v>
          </cell>
          <cell r="F8626">
            <v>42678</v>
          </cell>
          <cell r="G8626">
            <v>42698</v>
          </cell>
          <cell r="H8626">
            <v>9557.0551435397301</v>
          </cell>
          <cell r="I8626">
            <v>0</v>
          </cell>
        </row>
        <row r="8627">
          <cell r="C8627" t="str">
            <v>Physdam</v>
          </cell>
          <cell r="E8627">
            <v>42549</v>
          </cell>
          <cell r="F8627">
            <v>42690</v>
          </cell>
          <cell r="G8627">
            <v>42805</v>
          </cell>
          <cell r="H8627">
            <v>11675.545123172367</v>
          </cell>
          <cell r="I8627">
            <v>13101.24</v>
          </cell>
        </row>
        <row r="8628">
          <cell r="C8628" t="str">
            <v>Physdam</v>
          </cell>
          <cell r="E8628">
            <v>42537</v>
          </cell>
          <cell r="F8628">
            <v>42555</v>
          </cell>
          <cell r="G8628">
            <v>42605</v>
          </cell>
          <cell r="H8628">
            <v>11560.096175049301</v>
          </cell>
          <cell r="I8628">
            <v>11560.1</v>
          </cell>
        </row>
        <row r="8629">
          <cell r="C8629" t="str">
            <v>Physdam</v>
          </cell>
          <cell r="E8629">
            <v>42529</v>
          </cell>
          <cell r="F8629">
            <v>42622</v>
          </cell>
          <cell r="G8629">
            <v>42628</v>
          </cell>
          <cell r="H8629">
            <v>9016.8266257223204</v>
          </cell>
          <cell r="I8629">
            <v>9016.83</v>
          </cell>
        </row>
        <row r="8630">
          <cell r="C8630" t="str">
            <v>Physdam</v>
          </cell>
          <cell r="E8630">
            <v>42527</v>
          </cell>
          <cell r="F8630">
            <v>42587</v>
          </cell>
          <cell r="G8630">
            <v>42592</v>
          </cell>
          <cell r="H8630">
            <v>9531.5220842325398</v>
          </cell>
          <cell r="I8630">
            <v>9531.52</v>
          </cell>
        </row>
        <row r="8631">
          <cell r="C8631" t="str">
            <v>Physdam</v>
          </cell>
          <cell r="E8631">
            <v>42525</v>
          </cell>
          <cell r="F8631">
            <v>42962</v>
          </cell>
          <cell r="G8631">
            <v>42965</v>
          </cell>
          <cell r="H8631">
            <v>9731.0102454228563</v>
          </cell>
          <cell r="I8631">
            <v>9923.7900000000009</v>
          </cell>
        </row>
        <row r="8632">
          <cell r="C8632" t="str">
            <v>Physdam</v>
          </cell>
          <cell r="E8632">
            <v>42544</v>
          </cell>
          <cell r="F8632">
            <v>42736</v>
          </cell>
          <cell r="G8632">
            <v>42781</v>
          </cell>
          <cell r="H8632">
            <v>10347.424604340909</v>
          </cell>
          <cell r="I8632">
            <v>10731.6</v>
          </cell>
        </row>
        <row r="8633">
          <cell r="C8633" t="str">
            <v>Physdam</v>
          </cell>
          <cell r="E8633">
            <v>42534</v>
          </cell>
          <cell r="F8633">
            <v>42675</v>
          </cell>
          <cell r="G8633">
            <v>42719</v>
          </cell>
          <cell r="H8633">
            <v>6320.15781364143</v>
          </cell>
          <cell r="I8633">
            <v>6320.16</v>
          </cell>
        </row>
        <row r="8634">
          <cell r="C8634" t="str">
            <v>Physdam</v>
          </cell>
          <cell r="E8634">
            <v>42548</v>
          </cell>
          <cell r="F8634">
            <v>42762</v>
          </cell>
          <cell r="G8634">
            <v>42774</v>
          </cell>
          <cell r="H8634">
            <v>12573.429574073085</v>
          </cell>
          <cell r="I8634">
            <v>13301.67</v>
          </cell>
        </row>
        <row r="8635">
          <cell r="C8635" t="str">
            <v>Physdam</v>
          </cell>
          <cell r="E8635">
            <v>42523</v>
          </cell>
          <cell r="F8635">
            <v>42539</v>
          </cell>
          <cell r="G8635">
            <v>42709</v>
          </cell>
          <cell r="H8635">
            <v>10552.658032788</v>
          </cell>
          <cell r="I8635">
            <v>10552.66</v>
          </cell>
        </row>
        <row r="8636">
          <cell r="C8636" t="str">
            <v>Physdam</v>
          </cell>
          <cell r="E8636">
            <v>42547</v>
          </cell>
          <cell r="F8636">
            <v>42836</v>
          </cell>
          <cell r="G8636">
            <v>42843</v>
          </cell>
          <cell r="H8636">
            <v>11421.940979254048</v>
          </cell>
          <cell r="I8636">
            <v>11947.69</v>
          </cell>
        </row>
        <row r="8637">
          <cell r="C8637" t="str">
            <v>Physdam</v>
          </cell>
          <cell r="E8637">
            <v>42525</v>
          </cell>
          <cell r="F8637">
            <v>42669</v>
          </cell>
          <cell r="G8637">
            <v>42884</v>
          </cell>
          <cell r="H8637">
            <v>11096.431068853395</v>
          </cell>
          <cell r="I8637">
            <v>11941.7</v>
          </cell>
        </row>
        <row r="8638">
          <cell r="C8638" t="str">
            <v>Physdam</v>
          </cell>
          <cell r="E8638">
            <v>42544</v>
          </cell>
          <cell r="F8638">
            <v>42558</v>
          </cell>
          <cell r="G8638">
            <v>42626</v>
          </cell>
          <cell r="H8638">
            <v>8499.4647639806208</v>
          </cell>
          <cell r="I8638">
            <v>8499.4599999999991</v>
          </cell>
        </row>
        <row r="8639">
          <cell r="C8639" t="str">
            <v>Physdam</v>
          </cell>
          <cell r="E8639">
            <v>42549</v>
          </cell>
          <cell r="F8639">
            <v>42699</v>
          </cell>
          <cell r="G8639">
            <v>42795</v>
          </cell>
          <cell r="H8639">
            <v>11842.802882455506</v>
          </cell>
          <cell r="I8639">
            <v>12639.22</v>
          </cell>
        </row>
        <row r="8640">
          <cell r="C8640" t="str">
            <v>Physdam</v>
          </cell>
          <cell r="E8640">
            <v>42543</v>
          </cell>
          <cell r="F8640">
            <v>42714</v>
          </cell>
          <cell r="G8640">
            <v>42742</v>
          </cell>
          <cell r="H8640">
            <v>6219.9928111016534</v>
          </cell>
          <cell r="I8640">
            <v>6380.68</v>
          </cell>
        </row>
        <row r="8641">
          <cell r="C8641" t="str">
            <v>Physdam</v>
          </cell>
          <cell r="E8641">
            <v>42532</v>
          </cell>
          <cell r="F8641">
            <v>42809</v>
          </cell>
          <cell r="G8641">
            <v>42820</v>
          </cell>
          <cell r="H8641">
            <v>8689.1843651998715</v>
          </cell>
          <cell r="I8641">
            <v>0</v>
          </cell>
        </row>
        <row r="8642">
          <cell r="C8642" t="str">
            <v>Physdam</v>
          </cell>
          <cell r="E8642">
            <v>42531</v>
          </cell>
          <cell r="F8642">
            <v>42560</v>
          </cell>
          <cell r="G8642">
            <v>42647</v>
          </cell>
          <cell r="H8642">
            <v>8047.3010710667204</v>
          </cell>
          <cell r="I8642">
            <v>8047.3</v>
          </cell>
        </row>
        <row r="8643">
          <cell r="C8643" t="str">
            <v>Physdam</v>
          </cell>
          <cell r="E8643">
            <v>42535</v>
          </cell>
          <cell r="F8643">
            <v>42873</v>
          </cell>
          <cell r="G8643">
            <v>42955</v>
          </cell>
          <cell r="H8643">
            <v>11186.008029244058</v>
          </cell>
          <cell r="I8643">
            <v>11853.95</v>
          </cell>
        </row>
        <row r="8644">
          <cell r="C8644" t="str">
            <v>Physdam</v>
          </cell>
          <cell r="E8644">
            <v>42534</v>
          </cell>
          <cell r="F8644">
            <v>42795</v>
          </cell>
          <cell r="G8644">
            <v>42813</v>
          </cell>
          <cell r="H8644">
            <v>9208.4416287241693</v>
          </cell>
          <cell r="I8644">
            <v>9471.41</v>
          </cell>
        </row>
        <row r="8645">
          <cell r="C8645" t="str">
            <v>Physdam</v>
          </cell>
          <cell r="E8645">
            <v>42543</v>
          </cell>
          <cell r="F8645">
            <v>42600</v>
          </cell>
          <cell r="G8645">
            <v>42733</v>
          </cell>
          <cell r="H8645">
            <v>11290.861060257401</v>
          </cell>
          <cell r="I8645">
            <v>11290.86</v>
          </cell>
        </row>
        <row r="8646">
          <cell r="C8646" t="str">
            <v>Physdam</v>
          </cell>
          <cell r="E8646">
            <v>42524</v>
          </cell>
          <cell r="F8646">
            <v>42532</v>
          </cell>
          <cell r="G8646">
            <v>42572</v>
          </cell>
          <cell r="H8646">
            <v>11263.6754185633</v>
          </cell>
          <cell r="I8646">
            <v>11263.68</v>
          </cell>
        </row>
        <row r="8647">
          <cell r="C8647" t="str">
            <v>Physdam</v>
          </cell>
          <cell r="E8647">
            <v>42545</v>
          </cell>
          <cell r="F8647">
            <v>42616</v>
          </cell>
          <cell r="G8647">
            <v>42617</v>
          </cell>
          <cell r="H8647">
            <v>9213.4108299051095</v>
          </cell>
          <cell r="I8647">
            <v>9213.41</v>
          </cell>
        </row>
        <row r="8648">
          <cell r="C8648" t="str">
            <v>Physdam</v>
          </cell>
          <cell r="E8648">
            <v>42549</v>
          </cell>
          <cell r="F8648">
            <v>42753</v>
          </cell>
          <cell r="G8648">
            <v>42795</v>
          </cell>
          <cell r="H8648">
            <v>9985.9009754613435</v>
          </cell>
          <cell r="I8648">
            <v>10556.98</v>
          </cell>
        </row>
        <row r="8649">
          <cell r="C8649" t="str">
            <v>Physdam</v>
          </cell>
          <cell r="E8649">
            <v>42542</v>
          </cell>
          <cell r="F8649">
            <v>42700</v>
          </cell>
          <cell r="G8649">
            <v>42729</v>
          </cell>
          <cell r="H8649">
            <v>10324.829918878</v>
          </cell>
          <cell r="I8649">
            <v>10324.83</v>
          </cell>
        </row>
        <row r="8650">
          <cell r="C8650" t="str">
            <v>Physdam</v>
          </cell>
          <cell r="E8650">
            <v>42540</v>
          </cell>
          <cell r="F8650">
            <v>42559</v>
          </cell>
          <cell r="G8650">
            <v>42560</v>
          </cell>
          <cell r="H8650">
            <v>11938.2158294565</v>
          </cell>
          <cell r="I8650">
            <v>11938.22</v>
          </cell>
        </row>
        <row r="8651">
          <cell r="C8651" t="str">
            <v>Physdam</v>
          </cell>
          <cell r="E8651">
            <v>42545</v>
          </cell>
          <cell r="F8651">
            <v>42566</v>
          </cell>
          <cell r="G8651">
            <v>42570</v>
          </cell>
          <cell r="H8651">
            <v>7597.7162563557804</v>
          </cell>
          <cell r="I8651">
            <v>7597.72</v>
          </cell>
        </row>
        <row r="8652">
          <cell r="C8652" t="str">
            <v>Physdam</v>
          </cell>
          <cell r="E8652">
            <v>42523</v>
          </cell>
          <cell r="F8652">
            <v>42583</v>
          </cell>
          <cell r="G8652">
            <v>42630</v>
          </cell>
          <cell r="H8652">
            <v>10346.4695154538</v>
          </cell>
          <cell r="I8652">
            <v>10346.469999999999</v>
          </cell>
        </row>
        <row r="8653">
          <cell r="C8653" t="str">
            <v>Physdam</v>
          </cell>
          <cell r="E8653">
            <v>42542</v>
          </cell>
          <cell r="F8653">
            <v>42636</v>
          </cell>
          <cell r="G8653">
            <v>42783</v>
          </cell>
          <cell r="H8653">
            <v>8744.2032757487905</v>
          </cell>
          <cell r="I8653">
            <v>0</v>
          </cell>
        </row>
        <row r="8654">
          <cell r="C8654" t="str">
            <v>Physdam</v>
          </cell>
          <cell r="E8654">
            <v>42540</v>
          </cell>
          <cell r="F8654">
            <v>42576</v>
          </cell>
          <cell r="G8654">
            <v>42577</v>
          </cell>
          <cell r="H8654">
            <v>11984.7586801997</v>
          </cell>
          <cell r="I8654">
            <v>11984.76</v>
          </cell>
        </row>
        <row r="8655">
          <cell r="C8655" t="str">
            <v>Physdam</v>
          </cell>
          <cell r="E8655">
            <v>42525</v>
          </cell>
          <cell r="F8655">
            <v>42840</v>
          </cell>
          <cell r="G8655">
            <v>42882</v>
          </cell>
          <cell r="H8655">
            <v>9207.3895109565365</v>
          </cell>
          <cell r="I8655">
            <v>9608.76</v>
          </cell>
        </row>
        <row r="8656">
          <cell r="C8656" t="str">
            <v>Physdam</v>
          </cell>
          <cell r="E8656">
            <v>42536</v>
          </cell>
          <cell r="F8656">
            <v>42631</v>
          </cell>
          <cell r="G8656">
            <v>42685</v>
          </cell>
          <cell r="H8656">
            <v>9753.10765100358</v>
          </cell>
          <cell r="I8656">
            <v>9753.11</v>
          </cell>
        </row>
        <row r="8657">
          <cell r="C8657" t="str">
            <v>Physdam</v>
          </cell>
          <cell r="E8657">
            <v>42537</v>
          </cell>
          <cell r="F8657">
            <v>42632</v>
          </cell>
          <cell r="G8657">
            <v>42632</v>
          </cell>
          <cell r="H8657">
            <v>13389.7290738677</v>
          </cell>
          <cell r="I8657">
            <v>13389.73</v>
          </cell>
        </row>
        <row r="8658">
          <cell r="C8658" t="str">
            <v>Physdam</v>
          </cell>
          <cell r="E8658">
            <v>42528</v>
          </cell>
          <cell r="F8658">
            <v>42630</v>
          </cell>
          <cell r="G8658">
            <v>42651</v>
          </cell>
          <cell r="H8658">
            <v>8352.5183200749507</v>
          </cell>
          <cell r="I8658">
            <v>0</v>
          </cell>
        </row>
        <row r="8659">
          <cell r="C8659" t="str">
            <v>Physdam</v>
          </cell>
          <cell r="E8659">
            <v>42539</v>
          </cell>
          <cell r="F8659">
            <v>42559</v>
          </cell>
          <cell r="G8659">
            <v>42575</v>
          </cell>
          <cell r="H8659">
            <v>10396.0756675297</v>
          </cell>
          <cell r="I8659">
            <v>10396.08</v>
          </cell>
        </row>
        <row r="8660">
          <cell r="C8660" t="str">
            <v>Physdam</v>
          </cell>
          <cell r="E8660">
            <v>42542</v>
          </cell>
          <cell r="F8660">
            <v>42760</v>
          </cell>
          <cell r="G8660">
            <v>42857</v>
          </cell>
          <cell r="H8660">
            <v>9277.0785491641054</v>
          </cell>
          <cell r="I8660">
            <v>9592.2199999999993</v>
          </cell>
        </row>
        <row r="8661">
          <cell r="C8661" t="str">
            <v>Physdam</v>
          </cell>
          <cell r="E8661">
            <v>42531</v>
          </cell>
          <cell r="F8661">
            <v>42664</v>
          </cell>
          <cell r="G8661">
            <v>42703</v>
          </cell>
          <cell r="H8661">
            <v>9003.2216986558105</v>
          </cell>
          <cell r="I8661">
            <v>9003.2199999999993</v>
          </cell>
        </row>
        <row r="8662">
          <cell r="C8662" t="str">
            <v>Physdam</v>
          </cell>
          <cell r="E8662">
            <v>42530</v>
          </cell>
          <cell r="F8662">
            <v>42929</v>
          </cell>
          <cell r="G8662">
            <v>42968</v>
          </cell>
          <cell r="H8662">
            <v>11204.162910284887</v>
          </cell>
          <cell r="I8662">
            <v>11374.29</v>
          </cell>
        </row>
        <row r="8663">
          <cell r="C8663" t="str">
            <v>Physdam</v>
          </cell>
          <cell r="E8663">
            <v>42549</v>
          </cell>
          <cell r="F8663">
            <v>42609</v>
          </cell>
          <cell r="G8663">
            <v>42785</v>
          </cell>
          <cell r="H8663">
            <v>8902.4685162068145</v>
          </cell>
          <cell r="I8663">
            <v>8997.3799999999992</v>
          </cell>
        </row>
        <row r="8664">
          <cell r="C8664" t="str">
            <v>Physdam</v>
          </cell>
          <cell r="E8664">
            <v>42550</v>
          </cell>
          <cell r="F8664">
            <v>42627</v>
          </cell>
          <cell r="G8664">
            <v>42631</v>
          </cell>
          <cell r="H8664">
            <v>10279.988217890301</v>
          </cell>
          <cell r="I8664">
            <v>10279.99</v>
          </cell>
        </row>
        <row r="8665">
          <cell r="C8665" t="str">
            <v>Physdam</v>
          </cell>
          <cell r="E8665">
            <v>42525</v>
          </cell>
          <cell r="F8665">
            <v>42683</v>
          </cell>
          <cell r="G8665">
            <v>42775</v>
          </cell>
          <cell r="H8665">
            <v>7722.229390292925</v>
          </cell>
          <cell r="I8665">
            <v>8169.82</v>
          </cell>
        </row>
        <row r="8666">
          <cell r="C8666" t="str">
            <v>Physdam</v>
          </cell>
          <cell r="E8666">
            <v>42536</v>
          </cell>
          <cell r="F8666">
            <v>42611</v>
          </cell>
          <cell r="G8666">
            <v>42624</v>
          </cell>
          <cell r="H8666">
            <v>12099.943923639201</v>
          </cell>
          <cell r="I8666">
            <v>0</v>
          </cell>
        </row>
        <row r="8667">
          <cell r="C8667" t="str">
            <v>Physdam</v>
          </cell>
          <cell r="E8667">
            <v>42549</v>
          </cell>
          <cell r="F8667">
            <v>42593</v>
          </cell>
          <cell r="G8667">
            <v>42618</v>
          </cell>
          <cell r="H8667">
            <v>10096.462783471799</v>
          </cell>
          <cell r="I8667">
            <v>10096.459999999999</v>
          </cell>
        </row>
        <row r="8668">
          <cell r="C8668" t="str">
            <v>Physdam</v>
          </cell>
          <cell r="E8668">
            <v>42539</v>
          </cell>
          <cell r="F8668">
            <v>42901</v>
          </cell>
          <cell r="G8668">
            <v>42931</v>
          </cell>
          <cell r="H8668">
            <v>12208.008619876438</v>
          </cell>
          <cell r="I8668">
            <v>0</v>
          </cell>
        </row>
        <row r="8669">
          <cell r="C8669" t="str">
            <v>Physdam</v>
          </cell>
          <cell r="E8669">
            <v>42546</v>
          </cell>
          <cell r="F8669">
            <v>42593</v>
          </cell>
          <cell r="G8669">
            <v>42612</v>
          </cell>
          <cell r="H8669">
            <v>9385.1938598027209</v>
          </cell>
          <cell r="I8669">
            <v>9385.19</v>
          </cell>
        </row>
        <row r="8670">
          <cell r="C8670" t="str">
            <v>Physdam</v>
          </cell>
          <cell r="E8670">
            <v>42537</v>
          </cell>
          <cell r="F8670">
            <v>42647</v>
          </cell>
          <cell r="G8670">
            <v>42647</v>
          </cell>
          <cell r="H8670">
            <v>11038.029538525499</v>
          </cell>
          <cell r="I8670">
            <v>11038.03</v>
          </cell>
        </row>
        <row r="8671">
          <cell r="C8671" t="str">
            <v>Physdam</v>
          </cell>
          <cell r="E8671">
            <v>42539</v>
          </cell>
          <cell r="F8671">
            <v>42663</v>
          </cell>
          <cell r="G8671">
            <v>42687</v>
          </cell>
          <cell r="H8671">
            <v>9187.4458386746192</v>
          </cell>
          <cell r="I8671">
            <v>9187.4500000000007</v>
          </cell>
        </row>
        <row r="8672">
          <cell r="C8672" t="str">
            <v>Physdam</v>
          </cell>
          <cell r="E8672">
            <v>42548</v>
          </cell>
          <cell r="F8672">
            <v>42773</v>
          </cell>
          <cell r="G8672">
            <v>42809</v>
          </cell>
          <cell r="H8672">
            <v>12965.393479399992</v>
          </cell>
          <cell r="I8672">
            <v>0</v>
          </cell>
        </row>
        <row r="8673">
          <cell r="C8673" t="str">
            <v>Physdam</v>
          </cell>
          <cell r="E8673">
            <v>42550</v>
          </cell>
          <cell r="F8673">
            <v>42800</v>
          </cell>
          <cell r="G8673">
            <v>42809</v>
          </cell>
          <cell r="H8673">
            <v>8946.8102537443556</v>
          </cell>
          <cell r="I8673">
            <v>10063.99</v>
          </cell>
        </row>
        <row r="8674">
          <cell r="C8674" t="str">
            <v>Physdam</v>
          </cell>
          <cell r="E8674">
            <v>42540</v>
          </cell>
          <cell r="F8674">
            <v>42602</v>
          </cell>
          <cell r="G8674">
            <v>42798</v>
          </cell>
          <cell r="H8674">
            <v>5333.0815445092403</v>
          </cell>
          <cell r="I8674">
            <v>5654.63</v>
          </cell>
        </row>
        <row r="8675">
          <cell r="C8675" t="str">
            <v>Physdam</v>
          </cell>
          <cell r="E8675">
            <v>42523</v>
          </cell>
          <cell r="F8675">
            <v>42621</v>
          </cell>
          <cell r="G8675">
            <v>42655</v>
          </cell>
          <cell r="H8675">
            <v>12456.3761084004</v>
          </cell>
          <cell r="I8675">
            <v>12456.38</v>
          </cell>
        </row>
        <row r="8676">
          <cell r="C8676" t="str">
            <v>Physdam</v>
          </cell>
          <cell r="E8676">
            <v>42525</v>
          </cell>
          <cell r="F8676">
            <v>42602</v>
          </cell>
          <cell r="G8676">
            <v>42670</v>
          </cell>
          <cell r="H8676">
            <v>7561.6627080435001</v>
          </cell>
          <cell r="I8676">
            <v>7561.66</v>
          </cell>
        </row>
        <row r="8677">
          <cell r="C8677" t="str">
            <v>Physdam</v>
          </cell>
          <cell r="E8677">
            <v>42556</v>
          </cell>
          <cell r="F8677">
            <v>42806</v>
          </cell>
          <cell r="G8677">
            <v>42868</v>
          </cell>
          <cell r="H8677">
            <v>11263.47185930151</v>
          </cell>
          <cell r="I8677">
            <v>12672.27</v>
          </cell>
        </row>
        <row r="8678">
          <cell r="C8678" t="str">
            <v>Physdam</v>
          </cell>
          <cell r="E8678">
            <v>42578</v>
          </cell>
          <cell r="F8678">
            <v>42606</v>
          </cell>
          <cell r="G8678">
            <v>42649</v>
          </cell>
          <cell r="H8678">
            <v>11797.3994992485</v>
          </cell>
          <cell r="I8678">
            <v>11797.4</v>
          </cell>
        </row>
        <row r="8679">
          <cell r="C8679" t="str">
            <v>Physdam</v>
          </cell>
          <cell r="E8679">
            <v>42571</v>
          </cell>
          <cell r="F8679">
            <v>42683</v>
          </cell>
          <cell r="G8679">
            <v>42709</v>
          </cell>
          <cell r="H8679">
            <v>10590.5061682181</v>
          </cell>
          <cell r="I8679">
            <v>10590.51</v>
          </cell>
        </row>
        <row r="8680">
          <cell r="C8680" t="str">
            <v>Physdam</v>
          </cell>
          <cell r="E8680">
            <v>42568</v>
          </cell>
          <cell r="F8680">
            <v>42824</v>
          </cell>
          <cell r="G8680">
            <v>42973</v>
          </cell>
          <cell r="H8680">
            <v>5316.6629938977894</v>
          </cell>
          <cell r="I8680">
            <v>5883.85</v>
          </cell>
        </row>
        <row r="8681">
          <cell r="C8681" t="str">
            <v>Physdam</v>
          </cell>
          <cell r="E8681">
            <v>42557</v>
          </cell>
          <cell r="F8681">
            <v>42607</v>
          </cell>
          <cell r="G8681">
            <v>42698</v>
          </cell>
          <cell r="H8681">
            <v>12467.3775988334</v>
          </cell>
          <cell r="I8681">
            <v>12467.38</v>
          </cell>
        </row>
        <row r="8682">
          <cell r="C8682" t="str">
            <v>Physdam</v>
          </cell>
          <cell r="E8682">
            <v>42580</v>
          </cell>
          <cell r="F8682">
            <v>42786</v>
          </cell>
          <cell r="G8682">
            <v>42880</v>
          </cell>
          <cell r="H8682">
            <v>8469.6620183785944</v>
          </cell>
          <cell r="I8682">
            <v>9029.11</v>
          </cell>
        </row>
        <row r="8683">
          <cell r="C8683" t="str">
            <v>Physdam</v>
          </cell>
          <cell r="E8683">
            <v>42558</v>
          </cell>
          <cell r="F8683">
            <v>42633</v>
          </cell>
          <cell r="G8683">
            <v>42738</v>
          </cell>
          <cell r="H8683">
            <v>10362.490949338458</v>
          </cell>
          <cell r="I8683">
            <v>11326.73</v>
          </cell>
        </row>
        <row r="8684">
          <cell r="C8684" t="str">
            <v>Physdam</v>
          </cell>
          <cell r="E8684">
            <v>42554</v>
          </cell>
          <cell r="F8684">
            <v>42624</v>
          </cell>
          <cell r="G8684">
            <v>42649</v>
          </cell>
          <cell r="H8684">
            <v>8712.2991590329202</v>
          </cell>
          <cell r="I8684">
            <v>8712.2999999999993</v>
          </cell>
        </row>
        <row r="8685">
          <cell r="C8685" t="str">
            <v>Physdam</v>
          </cell>
          <cell r="E8685">
            <v>42580</v>
          </cell>
          <cell r="F8685">
            <v>42676</v>
          </cell>
          <cell r="G8685">
            <v>42898</v>
          </cell>
          <cell r="H8685">
            <v>8504.1734504479718</v>
          </cell>
          <cell r="I8685">
            <v>8923.8700000000008</v>
          </cell>
        </row>
        <row r="8686">
          <cell r="C8686" t="str">
            <v>Physdam</v>
          </cell>
          <cell r="E8686">
            <v>42572</v>
          </cell>
          <cell r="F8686">
            <v>42657</v>
          </cell>
          <cell r="G8686">
            <v>42810</v>
          </cell>
          <cell r="H8686">
            <v>7307.5360695708205</v>
          </cell>
          <cell r="I8686">
            <v>7648.04</v>
          </cell>
        </row>
        <row r="8687">
          <cell r="C8687" t="str">
            <v>Physdam</v>
          </cell>
          <cell r="E8687">
            <v>42557</v>
          </cell>
          <cell r="F8687">
            <v>42631</v>
          </cell>
          <cell r="G8687">
            <v>42731</v>
          </cell>
          <cell r="H8687">
            <v>6766.9376013053898</v>
          </cell>
          <cell r="I8687">
            <v>6766.94</v>
          </cell>
        </row>
        <row r="8688">
          <cell r="C8688" t="str">
            <v>Physdam</v>
          </cell>
          <cell r="E8688">
            <v>42562</v>
          </cell>
          <cell r="F8688">
            <v>42711</v>
          </cell>
          <cell r="G8688">
            <v>42859</v>
          </cell>
          <cell r="H8688">
            <v>8035.490084997441</v>
          </cell>
          <cell r="I8688">
            <v>8868.84</v>
          </cell>
        </row>
        <row r="8689">
          <cell r="C8689" t="str">
            <v>Physdam</v>
          </cell>
          <cell r="E8689">
            <v>42580</v>
          </cell>
          <cell r="F8689">
            <v>42689</v>
          </cell>
          <cell r="G8689">
            <v>42701</v>
          </cell>
          <cell r="H8689">
            <v>10921.208174511699</v>
          </cell>
          <cell r="I8689">
            <v>10921.21</v>
          </cell>
        </row>
        <row r="8690">
          <cell r="C8690" t="str">
            <v>Physdam</v>
          </cell>
          <cell r="E8690">
            <v>42575</v>
          </cell>
          <cell r="F8690">
            <v>42623</v>
          </cell>
          <cell r="G8690">
            <v>42665</v>
          </cell>
          <cell r="H8690">
            <v>12813.6371055775</v>
          </cell>
          <cell r="I8690">
            <v>12813.64</v>
          </cell>
        </row>
        <row r="8691">
          <cell r="C8691" t="str">
            <v>Physdam</v>
          </cell>
          <cell r="E8691">
            <v>42570</v>
          </cell>
          <cell r="F8691">
            <v>42570</v>
          </cell>
          <cell r="G8691">
            <v>42573</v>
          </cell>
          <cell r="H8691">
            <v>10671.0258103092</v>
          </cell>
          <cell r="I8691">
            <v>10671.03</v>
          </cell>
        </row>
        <row r="8692">
          <cell r="C8692" t="str">
            <v>Physdam</v>
          </cell>
          <cell r="E8692">
            <v>42570</v>
          </cell>
          <cell r="F8692">
            <v>42663</v>
          </cell>
          <cell r="G8692">
            <v>42793</v>
          </cell>
          <cell r="H8692">
            <v>9181.7807865352297</v>
          </cell>
          <cell r="I8692">
            <v>9383.82</v>
          </cell>
        </row>
        <row r="8693">
          <cell r="C8693" t="str">
            <v>Physdam</v>
          </cell>
          <cell r="E8693">
            <v>42552</v>
          </cell>
          <cell r="F8693">
            <v>42587</v>
          </cell>
          <cell r="G8693">
            <v>42633</v>
          </cell>
          <cell r="H8693">
            <v>7793.4165047574697</v>
          </cell>
          <cell r="I8693">
            <v>7793.42</v>
          </cell>
        </row>
        <row r="8694">
          <cell r="C8694" t="str">
            <v>Physdam</v>
          </cell>
          <cell r="E8694">
            <v>42564</v>
          </cell>
          <cell r="F8694">
            <v>42765</v>
          </cell>
          <cell r="G8694">
            <v>42961</v>
          </cell>
          <cell r="H8694">
            <v>9978.6690161967672</v>
          </cell>
          <cell r="I8694">
            <v>10703.5</v>
          </cell>
        </row>
        <row r="8695">
          <cell r="C8695" t="str">
            <v>Physdam</v>
          </cell>
          <cell r="E8695">
            <v>42569</v>
          </cell>
          <cell r="F8695">
            <v>42700</v>
          </cell>
          <cell r="G8695">
            <v>42769</v>
          </cell>
          <cell r="H8695">
            <v>9071.6035871879176</v>
          </cell>
          <cell r="I8695">
            <v>10225.35</v>
          </cell>
        </row>
        <row r="8696">
          <cell r="C8696" t="str">
            <v>Physdam</v>
          </cell>
          <cell r="E8696">
            <v>42566</v>
          </cell>
          <cell r="F8696">
            <v>42730</v>
          </cell>
          <cell r="G8696">
            <v>42775</v>
          </cell>
          <cell r="H8696">
            <v>6919.1851602611387</v>
          </cell>
          <cell r="I8696">
            <v>7612.5</v>
          </cell>
        </row>
        <row r="8697">
          <cell r="C8697" t="str">
            <v>Physdam</v>
          </cell>
          <cell r="E8697">
            <v>42573</v>
          </cell>
          <cell r="F8697">
            <v>42645</v>
          </cell>
          <cell r="G8697">
            <v>42718</v>
          </cell>
          <cell r="H8697">
            <v>9631.5982418335097</v>
          </cell>
          <cell r="I8697">
            <v>9631.6</v>
          </cell>
        </row>
        <row r="8698">
          <cell r="C8698" t="str">
            <v>Physdam</v>
          </cell>
          <cell r="E8698">
            <v>42572</v>
          </cell>
          <cell r="F8698">
            <v>42583</v>
          </cell>
          <cell r="G8698">
            <v>42789</v>
          </cell>
          <cell r="H8698">
            <v>9839.5785998319679</v>
          </cell>
          <cell r="I8698">
            <v>0</v>
          </cell>
        </row>
        <row r="8699">
          <cell r="C8699" t="str">
            <v>Physdam</v>
          </cell>
          <cell r="E8699">
            <v>42557</v>
          </cell>
          <cell r="F8699">
            <v>43086</v>
          </cell>
          <cell r="G8699">
            <v>43110</v>
          </cell>
          <cell r="H8699">
            <v>12650.0612860851</v>
          </cell>
          <cell r="I8699">
            <v>13396.5</v>
          </cell>
        </row>
        <row r="8700">
          <cell r="C8700" t="str">
            <v>Physdam</v>
          </cell>
          <cell r="E8700">
            <v>42557</v>
          </cell>
          <cell r="F8700">
            <v>42638</v>
          </cell>
          <cell r="G8700">
            <v>42649</v>
          </cell>
          <cell r="H8700">
            <v>9507.8365111745898</v>
          </cell>
          <cell r="I8700">
            <v>9507.84</v>
          </cell>
        </row>
        <row r="8701">
          <cell r="C8701" t="str">
            <v>Physdam</v>
          </cell>
          <cell r="E8701">
            <v>42564</v>
          </cell>
          <cell r="F8701">
            <v>42807</v>
          </cell>
          <cell r="G8701">
            <v>42821</v>
          </cell>
          <cell r="H8701">
            <v>6224.5579148633751</v>
          </cell>
          <cell r="I8701">
            <v>0</v>
          </cell>
        </row>
        <row r="8702">
          <cell r="C8702" t="str">
            <v>Physdam</v>
          </cell>
          <cell r="E8702">
            <v>42580</v>
          </cell>
          <cell r="F8702">
            <v>42690</v>
          </cell>
          <cell r="G8702">
            <v>42724</v>
          </cell>
          <cell r="H8702">
            <v>9917.5145148524807</v>
          </cell>
          <cell r="I8702">
            <v>9917.51</v>
          </cell>
        </row>
        <row r="8703">
          <cell r="C8703" t="str">
            <v>Physdam</v>
          </cell>
          <cell r="E8703">
            <v>42578</v>
          </cell>
          <cell r="F8703">
            <v>42722</v>
          </cell>
          <cell r="G8703">
            <v>42782</v>
          </cell>
          <cell r="H8703">
            <v>11923.201582578477</v>
          </cell>
          <cell r="I8703">
            <v>12340.05</v>
          </cell>
        </row>
        <row r="8704">
          <cell r="C8704" t="str">
            <v>Physdam</v>
          </cell>
          <cell r="E8704">
            <v>42564</v>
          </cell>
          <cell r="F8704">
            <v>42811</v>
          </cell>
          <cell r="G8704">
            <v>42819</v>
          </cell>
          <cell r="H8704">
            <v>8471.4716439970762</v>
          </cell>
          <cell r="I8704">
            <v>8731.2800000000007</v>
          </cell>
        </row>
        <row r="8705">
          <cell r="C8705" t="str">
            <v>Physdam</v>
          </cell>
          <cell r="E8705">
            <v>42562</v>
          </cell>
          <cell r="F8705">
            <v>42576</v>
          </cell>
          <cell r="G8705">
            <v>42581</v>
          </cell>
          <cell r="H8705">
            <v>10886.496281662299</v>
          </cell>
          <cell r="I8705">
            <v>10886.5</v>
          </cell>
        </row>
        <row r="8706">
          <cell r="C8706" t="str">
            <v>Physdam</v>
          </cell>
          <cell r="E8706">
            <v>42572</v>
          </cell>
          <cell r="F8706">
            <v>42813</v>
          </cell>
          <cell r="G8706">
            <v>42987</v>
          </cell>
          <cell r="H8706">
            <v>10218.578808437176</v>
          </cell>
          <cell r="I8706">
            <v>11643.73</v>
          </cell>
        </row>
        <row r="8707">
          <cell r="C8707" t="str">
            <v>Physdam</v>
          </cell>
          <cell r="E8707">
            <v>42571</v>
          </cell>
          <cell r="F8707">
            <v>42659</v>
          </cell>
          <cell r="G8707">
            <v>42786</v>
          </cell>
          <cell r="H8707">
            <v>9624.8366653570301</v>
          </cell>
          <cell r="I8707">
            <v>10504.85</v>
          </cell>
        </row>
        <row r="8708">
          <cell r="C8708" t="str">
            <v>Physdam</v>
          </cell>
          <cell r="E8708">
            <v>42570</v>
          </cell>
          <cell r="F8708">
            <v>42618</v>
          </cell>
          <cell r="G8708">
            <v>42701</v>
          </cell>
          <cell r="H8708">
            <v>9708.5236637078197</v>
          </cell>
          <cell r="I8708">
            <v>0</v>
          </cell>
        </row>
        <row r="8709">
          <cell r="C8709" t="str">
            <v>Physdam</v>
          </cell>
          <cell r="E8709">
            <v>42558</v>
          </cell>
          <cell r="F8709">
            <v>42790</v>
          </cell>
          <cell r="G8709">
            <v>42811</v>
          </cell>
          <cell r="H8709">
            <v>8422.3131304997387</v>
          </cell>
          <cell r="I8709">
            <v>8752.2900000000009</v>
          </cell>
        </row>
        <row r="8710">
          <cell r="C8710" t="str">
            <v>Physdam</v>
          </cell>
          <cell r="E8710">
            <v>42556</v>
          </cell>
          <cell r="F8710">
            <v>42574</v>
          </cell>
          <cell r="G8710">
            <v>42598</v>
          </cell>
          <cell r="H8710">
            <v>7871.8586027889996</v>
          </cell>
          <cell r="I8710">
            <v>7871.86</v>
          </cell>
        </row>
        <row r="8711">
          <cell r="C8711" t="str">
            <v>Physdam</v>
          </cell>
          <cell r="E8711">
            <v>42559</v>
          </cell>
          <cell r="F8711">
            <v>42657</v>
          </cell>
          <cell r="G8711">
            <v>42692</v>
          </cell>
          <cell r="H8711">
            <v>7401.8082128124497</v>
          </cell>
          <cell r="I8711">
            <v>7401.81</v>
          </cell>
        </row>
        <row r="8712">
          <cell r="C8712" t="str">
            <v>Physdam</v>
          </cell>
          <cell r="E8712">
            <v>42576</v>
          </cell>
          <cell r="F8712">
            <v>42899</v>
          </cell>
          <cell r="G8712">
            <v>42910</v>
          </cell>
          <cell r="H8712">
            <v>10384.406520539627</v>
          </cell>
          <cell r="I8712">
            <v>10940.67</v>
          </cell>
        </row>
        <row r="8713">
          <cell r="C8713" t="str">
            <v>Physdam</v>
          </cell>
          <cell r="E8713">
            <v>42572</v>
          </cell>
          <cell r="F8713">
            <v>42716</v>
          </cell>
          <cell r="G8713">
            <v>42828</v>
          </cell>
          <cell r="H8713">
            <v>11498.561285080748</v>
          </cell>
          <cell r="I8713">
            <v>11454.61</v>
          </cell>
        </row>
        <row r="8714">
          <cell r="C8714" t="str">
            <v>Physdam</v>
          </cell>
          <cell r="E8714">
            <v>42572</v>
          </cell>
          <cell r="F8714">
            <v>42586</v>
          </cell>
          <cell r="G8714">
            <v>42633</v>
          </cell>
          <cell r="H8714">
            <v>11203.6908204356</v>
          </cell>
          <cell r="I8714">
            <v>11203.69</v>
          </cell>
        </row>
        <row r="8715">
          <cell r="C8715" t="str">
            <v>Physdam</v>
          </cell>
          <cell r="E8715">
            <v>42554</v>
          </cell>
          <cell r="F8715">
            <v>42648</v>
          </cell>
          <cell r="G8715">
            <v>42679</v>
          </cell>
          <cell r="H8715">
            <v>15710.934668215101</v>
          </cell>
          <cell r="I8715">
            <v>0</v>
          </cell>
        </row>
        <row r="8716">
          <cell r="C8716" t="str">
            <v>Physdam</v>
          </cell>
          <cell r="E8716">
            <v>42563</v>
          </cell>
          <cell r="F8716">
            <v>42586</v>
          </cell>
          <cell r="G8716">
            <v>42662</v>
          </cell>
          <cell r="H8716">
            <v>12990.9778047239</v>
          </cell>
          <cell r="I8716">
            <v>12990.98</v>
          </cell>
        </row>
        <row r="8717">
          <cell r="C8717" t="str">
            <v>Physdam</v>
          </cell>
          <cell r="E8717">
            <v>42575</v>
          </cell>
          <cell r="F8717">
            <v>42591</v>
          </cell>
          <cell r="G8717">
            <v>42707</v>
          </cell>
          <cell r="H8717">
            <v>7773.0457991670601</v>
          </cell>
          <cell r="I8717">
            <v>7773.05</v>
          </cell>
        </row>
        <row r="8718">
          <cell r="C8718" t="str">
            <v>Physdam</v>
          </cell>
          <cell r="E8718">
            <v>42566</v>
          </cell>
          <cell r="F8718">
            <v>42568</v>
          </cell>
          <cell r="G8718">
            <v>42608</v>
          </cell>
          <cell r="H8718">
            <v>11981.5696043675</v>
          </cell>
          <cell r="I8718">
            <v>11981.57</v>
          </cell>
        </row>
        <row r="8719">
          <cell r="C8719" t="str">
            <v>Physdam</v>
          </cell>
          <cell r="E8719">
            <v>42561</v>
          </cell>
          <cell r="F8719">
            <v>42773</v>
          </cell>
          <cell r="G8719">
            <v>42866</v>
          </cell>
          <cell r="H8719">
            <v>8158.006257673107</v>
          </cell>
          <cell r="I8719">
            <v>7945.32</v>
          </cell>
        </row>
        <row r="8720">
          <cell r="C8720" t="str">
            <v>Physdam</v>
          </cell>
          <cell r="E8720">
            <v>42562</v>
          </cell>
          <cell r="F8720">
            <v>42657</v>
          </cell>
          <cell r="G8720">
            <v>42882</v>
          </cell>
          <cell r="H8720">
            <v>8336.3844219590919</v>
          </cell>
          <cell r="I8720">
            <v>9876.76</v>
          </cell>
        </row>
        <row r="8721">
          <cell r="C8721" t="str">
            <v>Physdam</v>
          </cell>
          <cell r="E8721">
            <v>42575</v>
          </cell>
          <cell r="F8721">
            <v>42699</v>
          </cell>
          <cell r="G8721">
            <v>42792</v>
          </cell>
          <cell r="H8721">
            <v>9410.4821205030803</v>
          </cell>
          <cell r="I8721">
            <v>9385.93</v>
          </cell>
        </row>
        <row r="8722">
          <cell r="C8722" t="str">
            <v>Physdam</v>
          </cell>
          <cell r="E8722">
            <v>42571</v>
          </cell>
          <cell r="F8722">
            <v>42626</v>
          </cell>
          <cell r="G8722">
            <v>42700</v>
          </cell>
          <cell r="H8722">
            <v>7807.79251166637</v>
          </cell>
          <cell r="I8722">
            <v>7807.79</v>
          </cell>
        </row>
        <row r="8723">
          <cell r="C8723" t="str">
            <v>Physdam</v>
          </cell>
          <cell r="E8723">
            <v>42560</v>
          </cell>
          <cell r="F8723">
            <v>42577</v>
          </cell>
          <cell r="G8723">
            <v>42613</v>
          </cell>
          <cell r="H8723">
            <v>7674.1798068028402</v>
          </cell>
          <cell r="I8723">
            <v>7674.18</v>
          </cell>
        </row>
        <row r="8724">
          <cell r="C8724" t="str">
            <v>Physdam</v>
          </cell>
          <cell r="E8724">
            <v>42560</v>
          </cell>
          <cell r="F8724">
            <v>42606</v>
          </cell>
          <cell r="G8724">
            <v>42615</v>
          </cell>
          <cell r="H8724">
            <v>8785.9353506839307</v>
          </cell>
          <cell r="I8724">
            <v>8785.94</v>
          </cell>
        </row>
        <row r="8725">
          <cell r="C8725" t="str">
            <v>Physdam</v>
          </cell>
          <cell r="E8725">
            <v>42567</v>
          </cell>
          <cell r="F8725">
            <v>42647</v>
          </cell>
          <cell r="G8725">
            <v>42808</v>
          </cell>
          <cell r="H8725">
            <v>6954.801039873114</v>
          </cell>
          <cell r="I8725">
            <v>7952.28</v>
          </cell>
        </row>
        <row r="8726">
          <cell r="C8726" t="str">
            <v>Physdam</v>
          </cell>
          <cell r="E8726">
            <v>42559</v>
          </cell>
          <cell r="F8726">
            <v>42984</v>
          </cell>
          <cell r="G8726">
            <v>43018</v>
          </cell>
          <cell r="H8726">
            <v>6502.370232356534</v>
          </cell>
          <cell r="I8726">
            <v>7130.23</v>
          </cell>
        </row>
        <row r="8727">
          <cell r="C8727" t="str">
            <v>Physdam</v>
          </cell>
          <cell r="E8727">
            <v>42556</v>
          </cell>
          <cell r="F8727">
            <v>42560</v>
          </cell>
          <cell r="G8727">
            <v>42576</v>
          </cell>
          <cell r="H8727">
            <v>10745.445274260101</v>
          </cell>
          <cell r="I8727">
            <v>10745.45</v>
          </cell>
        </row>
        <row r="8728">
          <cell r="C8728" t="str">
            <v>Physdam</v>
          </cell>
          <cell r="E8728">
            <v>42562</v>
          </cell>
          <cell r="F8728">
            <v>42573</v>
          </cell>
          <cell r="G8728">
            <v>42673</v>
          </cell>
          <cell r="H8728">
            <v>9493.2412942291794</v>
          </cell>
          <cell r="I8728">
            <v>9493.24</v>
          </cell>
        </row>
        <row r="8729">
          <cell r="C8729" t="str">
            <v>Physdam</v>
          </cell>
          <cell r="E8729">
            <v>42553</v>
          </cell>
          <cell r="F8729">
            <v>42718</v>
          </cell>
          <cell r="G8729">
            <v>43059</v>
          </cell>
          <cell r="H8729">
            <v>10975.756104100215</v>
          </cell>
          <cell r="I8729">
            <v>12082.38</v>
          </cell>
        </row>
        <row r="8730">
          <cell r="C8730" t="str">
            <v>Physdam</v>
          </cell>
          <cell r="E8730">
            <v>42552</v>
          </cell>
          <cell r="F8730">
            <v>42600</v>
          </cell>
          <cell r="G8730">
            <v>42701</v>
          </cell>
          <cell r="H8730">
            <v>10291.832479131401</v>
          </cell>
          <cell r="I8730">
            <v>10291.83</v>
          </cell>
        </row>
        <row r="8731">
          <cell r="C8731" t="str">
            <v>Physdam</v>
          </cell>
          <cell r="E8731">
            <v>42562</v>
          </cell>
          <cell r="F8731">
            <v>42693</v>
          </cell>
          <cell r="G8731">
            <v>42748</v>
          </cell>
          <cell r="H8731">
            <v>9850.5347803435561</v>
          </cell>
          <cell r="I8731">
            <v>10023.6</v>
          </cell>
        </row>
        <row r="8732">
          <cell r="C8732" t="str">
            <v>Physdam</v>
          </cell>
          <cell r="E8732">
            <v>42561</v>
          </cell>
          <cell r="F8732">
            <v>42603</v>
          </cell>
          <cell r="G8732">
            <v>42856</v>
          </cell>
          <cell r="H8732">
            <v>8504.843698395458</v>
          </cell>
          <cell r="I8732">
            <v>0</v>
          </cell>
        </row>
        <row r="8733">
          <cell r="C8733" t="str">
            <v>Physdam</v>
          </cell>
          <cell r="E8733">
            <v>42559</v>
          </cell>
          <cell r="F8733">
            <v>42573</v>
          </cell>
          <cell r="G8733">
            <v>42575</v>
          </cell>
          <cell r="H8733">
            <v>8824.7689903646897</v>
          </cell>
          <cell r="I8733">
            <v>8824.77</v>
          </cell>
        </row>
        <row r="8734">
          <cell r="C8734" t="str">
            <v>Physdam</v>
          </cell>
          <cell r="E8734">
            <v>42579</v>
          </cell>
          <cell r="F8734">
            <v>42640</v>
          </cell>
          <cell r="G8734">
            <v>42734</v>
          </cell>
          <cell r="H8734">
            <v>9941.5197796279808</v>
          </cell>
          <cell r="I8734">
            <v>9941.52</v>
          </cell>
        </row>
        <row r="8735">
          <cell r="C8735" t="str">
            <v>Physdam</v>
          </cell>
          <cell r="E8735">
            <v>42579</v>
          </cell>
          <cell r="F8735">
            <v>42782</v>
          </cell>
          <cell r="G8735">
            <v>42792</v>
          </cell>
          <cell r="H8735">
            <v>10243.923040985328</v>
          </cell>
          <cell r="I8735">
            <v>0</v>
          </cell>
        </row>
        <row r="8736">
          <cell r="C8736" t="str">
            <v>Physdam</v>
          </cell>
          <cell r="E8736">
            <v>42560</v>
          </cell>
          <cell r="F8736">
            <v>42714</v>
          </cell>
          <cell r="G8736">
            <v>42894</v>
          </cell>
          <cell r="H8736">
            <v>6711.7376133982762</v>
          </cell>
          <cell r="I8736">
            <v>7176.63</v>
          </cell>
        </row>
        <row r="8737">
          <cell r="C8737" t="str">
            <v>Physdam</v>
          </cell>
          <cell r="E8737">
            <v>42578</v>
          </cell>
          <cell r="F8737">
            <v>42615</v>
          </cell>
          <cell r="G8737">
            <v>42644</v>
          </cell>
          <cell r="H8737">
            <v>8356.8610331335894</v>
          </cell>
          <cell r="I8737">
            <v>8356.86</v>
          </cell>
        </row>
        <row r="8738">
          <cell r="C8738" t="str">
            <v>Physdam</v>
          </cell>
          <cell r="E8738">
            <v>42577</v>
          </cell>
          <cell r="F8738">
            <v>42621</v>
          </cell>
          <cell r="G8738">
            <v>42622</v>
          </cell>
          <cell r="H8738">
            <v>9970.0837003269698</v>
          </cell>
          <cell r="I8738">
            <v>9970.08</v>
          </cell>
        </row>
        <row r="8739">
          <cell r="C8739" t="str">
            <v>Physdam</v>
          </cell>
          <cell r="E8739">
            <v>42569</v>
          </cell>
          <cell r="F8739">
            <v>42701</v>
          </cell>
          <cell r="G8739">
            <v>42755</v>
          </cell>
          <cell r="H8739">
            <v>8053.7294629025664</v>
          </cell>
          <cell r="I8739">
            <v>8770.1299999999992</v>
          </cell>
        </row>
        <row r="8740">
          <cell r="C8740" t="str">
            <v>Physdam</v>
          </cell>
          <cell r="E8740">
            <v>42573</v>
          </cell>
          <cell r="F8740">
            <v>42702</v>
          </cell>
          <cell r="G8740">
            <v>42802</v>
          </cell>
          <cell r="H8740">
            <v>10858.887847123255</v>
          </cell>
          <cell r="I8740">
            <v>10816.89</v>
          </cell>
        </row>
        <row r="8741">
          <cell r="C8741" t="str">
            <v>Physdam</v>
          </cell>
          <cell r="E8741">
            <v>42556</v>
          </cell>
          <cell r="F8741">
            <v>42707</v>
          </cell>
          <cell r="G8741">
            <v>42723</v>
          </cell>
          <cell r="H8741">
            <v>10611.052979690799</v>
          </cell>
          <cell r="I8741">
            <v>10611.05</v>
          </cell>
        </row>
        <row r="8742">
          <cell r="C8742" t="str">
            <v>Physdam</v>
          </cell>
          <cell r="E8742">
            <v>42553</v>
          </cell>
          <cell r="F8742">
            <v>42730</v>
          </cell>
          <cell r="G8742">
            <v>42736</v>
          </cell>
          <cell r="H8742">
            <v>9810.4181130308571</v>
          </cell>
          <cell r="I8742">
            <v>9771.0300000000007</v>
          </cell>
        </row>
        <row r="8743">
          <cell r="C8743" t="str">
            <v>Physdam</v>
          </cell>
          <cell r="E8743">
            <v>42609</v>
          </cell>
          <cell r="F8743">
            <v>42775</v>
          </cell>
          <cell r="G8743">
            <v>42778</v>
          </cell>
          <cell r="H8743">
            <v>10071.593400817794</v>
          </cell>
          <cell r="I8743">
            <v>10958.87</v>
          </cell>
        </row>
        <row r="8744">
          <cell r="C8744" t="str">
            <v>Physdam</v>
          </cell>
          <cell r="E8744">
            <v>42586</v>
          </cell>
          <cell r="F8744">
            <v>42692</v>
          </cell>
          <cell r="G8744">
            <v>42763</v>
          </cell>
          <cell r="H8744">
            <v>3505.5999643875043</v>
          </cell>
          <cell r="I8744">
            <v>3544.5</v>
          </cell>
        </row>
        <row r="8745">
          <cell r="C8745" t="str">
            <v>Physdam</v>
          </cell>
          <cell r="E8745">
            <v>42601</v>
          </cell>
          <cell r="F8745">
            <v>42712</v>
          </cell>
          <cell r="G8745">
            <v>42837</v>
          </cell>
          <cell r="H8745">
            <v>10687.437827781729</v>
          </cell>
          <cell r="I8745">
            <v>0</v>
          </cell>
        </row>
        <row r="8746">
          <cell r="C8746" t="str">
            <v>Physdam</v>
          </cell>
          <cell r="E8746">
            <v>42606</v>
          </cell>
          <cell r="F8746">
            <v>42636</v>
          </cell>
          <cell r="G8746">
            <v>42640</v>
          </cell>
          <cell r="H8746">
            <v>9879.5498286046695</v>
          </cell>
          <cell r="I8746">
            <v>0</v>
          </cell>
        </row>
        <row r="8747">
          <cell r="C8747" t="str">
            <v>Physdam</v>
          </cell>
          <cell r="E8747">
            <v>42598</v>
          </cell>
          <cell r="F8747">
            <v>42601</v>
          </cell>
          <cell r="G8747">
            <v>43049</v>
          </cell>
          <cell r="H8747">
            <v>10878.738148924573</v>
          </cell>
          <cell r="I8747">
            <v>11495.53</v>
          </cell>
        </row>
        <row r="8748">
          <cell r="C8748" t="str">
            <v>Physdam</v>
          </cell>
          <cell r="E8748">
            <v>42598</v>
          </cell>
          <cell r="F8748">
            <v>42609</v>
          </cell>
          <cell r="G8748">
            <v>42624</v>
          </cell>
          <cell r="H8748">
            <v>12681.412437442399</v>
          </cell>
          <cell r="I8748">
            <v>12681.41</v>
          </cell>
        </row>
        <row r="8749">
          <cell r="C8749" t="str">
            <v>Physdam</v>
          </cell>
          <cell r="E8749">
            <v>42605</v>
          </cell>
          <cell r="F8749">
            <v>42702</v>
          </cell>
          <cell r="G8749">
            <v>42708</v>
          </cell>
          <cell r="H8749">
            <v>9643.5721459210999</v>
          </cell>
          <cell r="I8749">
            <v>9643.57</v>
          </cell>
        </row>
        <row r="8750">
          <cell r="C8750" t="str">
            <v>Physdam</v>
          </cell>
          <cell r="E8750">
            <v>42587</v>
          </cell>
          <cell r="F8750">
            <v>42973</v>
          </cell>
          <cell r="G8750">
            <v>42991</v>
          </cell>
          <cell r="H8750">
            <v>12940.999370145804</v>
          </cell>
          <cell r="I8750">
            <v>13539.56</v>
          </cell>
        </row>
        <row r="8751">
          <cell r="C8751" t="str">
            <v>Physdam</v>
          </cell>
          <cell r="E8751">
            <v>42606</v>
          </cell>
          <cell r="F8751">
            <v>42796</v>
          </cell>
          <cell r="G8751">
            <v>42852</v>
          </cell>
          <cell r="H8751">
            <v>7916.2055274431932</v>
          </cell>
          <cell r="I8751">
            <v>9468.15</v>
          </cell>
        </row>
        <row r="8752">
          <cell r="C8752" t="str">
            <v>Physdam</v>
          </cell>
          <cell r="E8752">
            <v>42596</v>
          </cell>
          <cell r="F8752">
            <v>42628</v>
          </cell>
          <cell r="G8752">
            <v>42744</v>
          </cell>
          <cell r="H8752">
            <v>9046.8032197010543</v>
          </cell>
          <cell r="I8752">
            <v>10492.8</v>
          </cell>
        </row>
        <row r="8753">
          <cell r="C8753" t="str">
            <v>Physdam</v>
          </cell>
          <cell r="E8753">
            <v>42586</v>
          </cell>
          <cell r="F8753">
            <v>42636</v>
          </cell>
          <cell r="G8753">
            <v>42761</v>
          </cell>
          <cell r="H8753">
            <v>6517.9735395356429</v>
          </cell>
          <cell r="I8753">
            <v>7132.93</v>
          </cell>
        </row>
        <row r="8754">
          <cell r="C8754" t="str">
            <v>Physdam</v>
          </cell>
          <cell r="E8754">
            <v>42603</v>
          </cell>
          <cell r="F8754">
            <v>42865</v>
          </cell>
          <cell r="G8754">
            <v>42938</v>
          </cell>
          <cell r="H8754">
            <v>11502.753968322133</v>
          </cell>
          <cell r="I8754">
            <v>11502.2</v>
          </cell>
        </row>
        <row r="8755">
          <cell r="C8755" t="str">
            <v>Physdam</v>
          </cell>
          <cell r="E8755">
            <v>42597</v>
          </cell>
          <cell r="F8755">
            <v>42636</v>
          </cell>
          <cell r="G8755">
            <v>42732</v>
          </cell>
          <cell r="H8755">
            <v>9025.8632876071806</v>
          </cell>
          <cell r="I8755">
            <v>9025.86</v>
          </cell>
        </row>
        <row r="8756">
          <cell r="C8756" t="str">
            <v>Physdam</v>
          </cell>
          <cell r="E8756">
            <v>42583</v>
          </cell>
          <cell r="F8756">
            <v>42643</v>
          </cell>
          <cell r="G8756">
            <v>43018</v>
          </cell>
          <cell r="H8756">
            <v>8758.9625689794575</v>
          </cell>
          <cell r="I8756">
            <v>9642.99</v>
          </cell>
        </row>
        <row r="8757">
          <cell r="C8757" t="str">
            <v>Physdam</v>
          </cell>
          <cell r="E8757">
            <v>42604</v>
          </cell>
          <cell r="F8757">
            <v>43208</v>
          </cell>
          <cell r="G8757">
            <v>43232</v>
          </cell>
          <cell r="H8757">
            <v>9134.3665503328957</v>
          </cell>
          <cell r="I8757">
            <v>9810.31</v>
          </cell>
        </row>
        <row r="8758">
          <cell r="C8758" t="str">
            <v>Physdam</v>
          </cell>
          <cell r="E8758">
            <v>42590</v>
          </cell>
          <cell r="F8758">
            <v>42604</v>
          </cell>
          <cell r="G8758">
            <v>42653</v>
          </cell>
          <cell r="H8758">
            <v>8536.6295710191498</v>
          </cell>
          <cell r="I8758">
            <v>8536.6299999999992</v>
          </cell>
        </row>
        <row r="8759">
          <cell r="C8759" t="str">
            <v>Physdam</v>
          </cell>
          <cell r="E8759">
            <v>42594</v>
          </cell>
          <cell r="F8759">
            <v>42676</v>
          </cell>
          <cell r="G8759">
            <v>42809</v>
          </cell>
          <cell r="H8759">
            <v>10696.554290573804</v>
          </cell>
          <cell r="I8759">
            <v>10561.45</v>
          </cell>
        </row>
        <row r="8760">
          <cell r="C8760" t="str">
            <v>Physdam</v>
          </cell>
          <cell r="E8760">
            <v>42610</v>
          </cell>
          <cell r="F8760">
            <v>42645</v>
          </cell>
          <cell r="G8760">
            <v>42750</v>
          </cell>
          <cell r="H8760">
            <v>7955.820107312551</v>
          </cell>
          <cell r="I8760">
            <v>8409.51</v>
          </cell>
        </row>
        <row r="8761">
          <cell r="C8761" t="str">
            <v>Physdam</v>
          </cell>
          <cell r="E8761">
            <v>42608</v>
          </cell>
          <cell r="F8761">
            <v>42680</v>
          </cell>
          <cell r="G8761">
            <v>42767</v>
          </cell>
          <cell r="H8761">
            <v>10122.874883548309</v>
          </cell>
          <cell r="I8761">
            <v>11089.97</v>
          </cell>
        </row>
        <row r="8762">
          <cell r="C8762" t="str">
            <v>Physdam</v>
          </cell>
          <cell r="E8762">
            <v>42611</v>
          </cell>
          <cell r="F8762">
            <v>42781</v>
          </cell>
          <cell r="G8762">
            <v>42830</v>
          </cell>
          <cell r="H8762">
            <v>13702.630701163946</v>
          </cell>
          <cell r="I8762">
            <v>14233.24</v>
          </cell>
        </row>
        <row r="8763">
          <cell r="C8763" t="str">
            <v>Physdam</v>
          </cell>
          <cell r="E8763">
            <v>42609</v>
          </cell>
          <cell r="F8763">
            <v>42767</v>
          </cell>
          <cell r="G8763">
            <v>42768</v>
          </cell>
          <cell r="H8763">
            <v>7170.1948454696694</v>
          </cell>
          <cell r="I8763">
            <v>7378.03</v>
          </cell>
        </row>
        <row r="8764">
          <cell r="C8764" t="str">
            <v>Physdam</v>
          </cell>
          <cell r="E8764">
            <v>42603</v>
          </cell>
          <cell r="F8764">
            <v>42678</v>
          </cell>
          <cell r="G8764">
            <v>42704</v>
          </cell>
          <cell r="H8764">
            <v>6610.5950613464502</v>
          </cell>
          <cell r="I8764">
            <v>6610.6</v>
          </cell>
        </row>
        <row r="8765">
          <cell r="C8765" t="str">
            <v>Physdam</v>
          </cell>
          <cell r="E8765">
            <v>42603</v>
          </cell>
          <cell r="F8765">
            <v>42635</v>
          </cell>
          <cell r="G8765">
            <v>42659</v>
          </cell>
          <cell r="H8765">
            <v>9248.3643423899903</v>
          </cell>
          <cell r="I8765">
            <v>9248.36</v>
          </cell>
        </row>
        <row r="8766">
          <cell r="C8766" t="str">
            <v>Physdam</v>
          </cell>
          <cell r="E8766">
            <v>42588</v>
          </cell>
          <cell r="F8766">
            <v>42672</v>
          </cell>
          <cell r="G8766">
            <v>42803</v>
          </cell>
          <cell r="H8766">
            <v>10433.164174834044</v>
          </cell>
          <cell r="I8766">
            <v>0</v>
          </cell>
        </row>
        <row r="8767">
          <cell r="C8767" t="str">
            <v>Physdam</v>
          </cell>
          <cell r="E8767">
            <v>42593</v>
          </cell>
          <cell r="F8767">
            <v>42684</v>
          </cell>
          <cell r="G8767">
            <v>42700</v>
          </cell>
          <cell r="H8767">
            <v>10628.5509562853</v>
          </cell>
          <cell r="I8767">
            <v>10628.55</v>
          </cell>
        </row>
        <row r="8768">
          <cell r="C8768" t="str">
            <v>Physdam</v>
          </cell>
          <cell r="E8768">
            <v>42585</v>
          </cell>
          <cell r="F8768">
            <v>42656</v>
          </cell>
          <cell r="G8768">
            <v>42669</v>
          </cell>
          <cell r="H8768">
            <v>7684.7813868900303</v>
          </cell>
          <cell r="I8768">
            <v>0</v>
          </cell>
        </row>
        <row r="8769">
          <cell r="C8769" t="str">
            <v>Physdam</v>
          </cell>
          <cell r="E8769">
            <v>42606</v>
          </cell>
          <cell r="F8769">
            <v>42634</v>
          </cell>
          <cell r="G8769">
            <v>42728</v>
          </cell>
          <cell r="H8769">
            <v>12516.8320478937</v>
          </cell>
          <cell r="I8769">
            <v>12516.83</v>
          </cell>
        </row>
        <row r="8770">
          <cell r="C8770" t="str">
            <v>Physdam</v>
          </cell>
          <cell r="E8770">
            <v>42601</v>
          </cell>
          <cell r="F8770">
            <v>42616</v>
          </cell>
          <cell r="G8770">
            <v>42661</v>
          </cell>
          <cell r="H8770">
            <v>8081.7958894103003</v>
          </cell>
          <cell r="I8770">
            <v>0</v>
          </cell>
        </row>
        <row r="8771">
          <cell r="C8771" t="str">
            <v>Physdam</v>
          </cell>
          <cell r="E8771">
            <v>42602</v>
          </cell>
          <cell r="F8771">
            <v>42766</v>
          </cell>
          <cell r="G8771">
            <v>42799</v>
          </cell>
          <cell r="H8771">
            <v>11253.445236534162</v>
          </cell>
          <cell r="I8771">
            <v>12101.6</v>
          </cell>
        </row>
        <row r="8772">
          <cell r="C8772" t="str">
            <v>Physdam</v>
          </cell>
          <cell r="E8772">
            <v>42595</v>
          </cell>
          <cell r="F8772">
            <v>42699</v>
          </cell>
          <cell r="G8772">
            <v>42715</v>
          </cell>
          <cell r="H8772">
            <v>6971.9735362442898</v>
          </cell>
          <cell r="I8772">
            <v>0</v>
          </cell>
        </row>
        <row r="8773">
          <cell r="C8773" t="str">
            <v>Physdam</v>
          </cell>
          <cell r="E8773">
            <v>42592</v>
          </cell>
          <cell r="F8773">
            <v>43025</v>
          </cell>
          <cell r="G8773">
            <v>43034</v>
          </cell>
          <cell r="H8773">
            <v>10682.425150138355</v>
          </cell>
          <cell r="I8773">
            <v>11587.31</v>
          </cell>
        </row>
        <row r="8774">
          <cell r="C8774" t="str">
            <v>Physdam</v>
          </cell>
          <cell r="E8774">
            <v>42609</v>
          </cell>
          <cell r="F8774">
            <v>42849</v>
          </cell>
          <cell r="G8774">
            <v>42914</v>
          </cell>
          <cell r="H8774">
            <v>10186.021454282685</v>
          </cell>
          <cell r="I8774">
            <v>12501.84</v>
          </cell>
        </row>
        <row r="8775">
          <cell r="C8775" t="str">
            <v>Physdam</v>
          </cell>
          <cell r="E8775">
            <v>42601</v>
          </cell>
          <cell r="F8775">
            <v>42642</v>
          </cell>
          <cell r="G8775">
            <v>42686</v>
          </cell>
          <cell r="H8775">
            <v>8472.4744045492207</v>
          </cell>
          <cell r="I8775">
            <v>8472.4699999999993</v>
          </cell>
        </row>
        <row r="8776">
          <cell r="C8776" t="str">
            <v>Physdam</v>
          </cell>
          <cell r="E8776">
            <v>42603</v>
          </cell>
          <cell r="F8776">
            <v>42649</v>
          </cell>
          <cell r="G8776">
            <v>42749</v>
          </cell>
          <cell r="H8776">
            <v>10709.252192586595</v>
          </cell>
          <cell r="I8776">
            <v>11295.71</v>
          </cell>
        </row>
        <row r="8777">
          <cell r="C8777" t="str">
            <v>Physdam</v>
          </cell>
          <cell r="E8777">
            <v>42599</v>
          </cell>
          <cell r="F8777">
            <v>42710</v>
          </cell>
          <cell r="G8777">
            <v>42750</v>
          </cell>
          <cell r="H8777">
            <v>8839.1012321864346</v>
          </cell>
          <cell r="I8777">
            <v>10164.59</v>
          </cell>
        </row>
        <row r="8778">
          <cell r="C8778" t="str">
            <v>Physdam</v>
          </cell>
          <cell r="E8778">
            <v>42605</v>
          </cell>
          <cell r="F8778">
            <v>42669</v>
          </cell>
          <cell r="G8778">
            <v>42811</v>
          </cell>
          <cell r="H8778">
            <v>8863.392886512398</v>
          </cell>
          <cell r="I8778">
            <v>9463.61</v>
          </cell>
        </row>
        <row r="8779">
          <cell r="C8779" t="str">
            <v>Physdam</v>
          </cell>
          <cell r="E8779">
            <v>42600</v>
          </cell>
          <cell r="F8779">
            <v>42717</v>
          </cell>
          <cell r="G8779">
            <v>42974</v>
          </cell>
          <cell r="H8779">
            <v>12678.379221490914</v>
          </cell>
          <cell r="I8779">
            <v>13584.92</v>
          </cell>
        </row>
        <row r="8780">
          <cell r="C8780" t="str">
            <v>Physdam</v>
          </cell>
          <cell r="E8780">
            <v>42607</v>
          </cell>
          <cell r="F8780">
            <v>42675</v>
          </cell>
          <cell r="G8780">
            <v>42723</v>
          </cell>
          <cell r="H8780">
            <v>8678.0557055403897</v>
          </cell>
          <cell r="I8780">
            <v>8678.06</v>
          </cell>
        </row>
        <row r="8781">
          <cell r="C8781" t="str">
            <v>Physdam</v>
          </cell>
          <cell r="E8781">
            <v>42610</v>
          </cell>
          <cell r="F8781">
            <v>42881</v>
          </cell>
          <cell r="G8781">
            <v>42887</v>
          </cell>
          <cell r="H8781">
            <v>11223.487231660456</v>
          </cell>
          <cell r="I8781">
            <v>11531.55</v>
          </cell>
        </row>
        <row r="8782">
          <cell r="C8782" t="str">
            <v>Physdam</v>
          </cell>
          <cell r="E8782">
            <v>42608</v>
          </cell>
          <cell r="F8782">
            <v>42795</v>
          </cell>
          <cell r="G8782">
            <v>42803</v>
          </cell>
          <cell r="H8782">
            <v>5328.449888081298</v>
          </cell>
          <cell r="I8782">
            <v>5481.47</v>
          </cell>
        </row>
        <row r="8783">
          <cell r="C8783" t="str">
            <v>Physdam</v>
          </cell>
          <cell r="E8783">
            <v>42604</v>
          </cell>
          <cell r="F8783">
            <v>42859</v>
          </cell>
          <cell r="G8783">
            <v>42882</v>
          </cell>
          <cell r="H8783">
            <v>8209.8095710491143</v>
          </cell>
          <cell r="I8783">
            <v>8817.8700000000008</v>
          </cell>
        </row>
        <row r="8784">
          <cell r="C8784" t="str">
            <v>Physdam</v>
          </cell>
          <cell r="E8784">
            <v>42608</v>
          </cell>
          <cell r="F8784">
            <v>42619</v>
          </cell>
          <cell r="G8784">
            <v>42641</v>
          </cell>
          <cell r="H8784">
            <v>8001.8721793948198</v>
          </cell>
          <cell r="I8784">
            <v>8001.87</v>
          </cell>
        </row>
        <row r="8785">
          <cell r="C8785" t="str">
            <v>Physdam</v>
          </cell>
          <cell r="E8785">
            <v>42587</v>
          </cell>
          <cell r="F8785">
            <v>42749</v>
          </cell>
          <cell r="G8785">
            <v>42778</v>
          </cell>
          <cell r="H8785">
            <v>12417.986312051225</v>
          </cell>
          <cell r="I8785">
            <v>12528.52</v>
          </cell>
        </row>
        <row r="8786">
          <cell r="C8786" t="str">
            <v>Physdam</v>
          </cell>
          <cell r="E8786">
            <v>42583</v>
          </cell>
          <cell r="F8786">
            <v>42672</v>
          </cell>
          <cell r="G8786">
            <v>42907</v>
          </cell>
          <cell r="H8786">
            <v>12037.898794246965</v>
          </cell>
          <cell r="I8786">
            <v>12659.57</v>
          </cell>
        </row>
        <row r="8787">
          <cell r="C8787" t="str">
            <v>Physdam</v>
          </cell>
          <cell r="E8787">
            <v>42598</v>
          </cell>
          <cell r="F8787">
            <v>42631</v>
          </cell>
          <cell r="G8787">
            <v>42644</v>
          </cell>
          <cell r="H8787">
            <v>5063.75504411359</v>
          </cell>
          <cell r="I8787">
            <v>5063.76</v>
          </cell>
        </row>
        <row r="8788">
          <cell r="C8788" t="str">
            <v>Physdam</v>
          </cell>
          <cell r="E8788">
            <v>42603</v>
          </cell>
          <cell r="F8788">
            <v>42621</v>
          </cell>
          <cell r="G8788">
            <v>42650</v>
          </cell>
          <cell r="H8788">
            <v>7551.5895345661802</v>
          </cell>
          <cell r="I8788">
            <v>7551.59</v>
          </cell>
        </row>
        <row r="8789">
          <cell r="C8789" t="str">
            <v>Physdam</v>
          </cell>
          <cell r="E8789">
            <v>42583</v>
          </cell>
          <cell r="F8789">
            <v>42641</v>
          </cell>
          <cell r="G8789">
            <v>42666</v>
          </cell>
          <cell r="H8789">
            <v>10002.2176466329</v>
          </cell>
          <cell r="I8789">
            <v>10002.219999999999</v>
          </cell>
        </row>
        <row r="8790">
          <cell r="C8790" t="str">
            <v>Physdam</v>
          </cell>
          <cell r="E8790">
            <v>42598</v>
          </cell>
          <cell r="F8790">
            <v>42927</v>
          </cell>
          <cell r="G8790">
            <v>42933</v>
          </cell>
          <cell r="H8790">
            <v>6628.8110327530367</v>
          </cell>
          <cell r="I8790">
            <v>7047.03</v>
          </cell>
        </row>
        <row r="8791">
          <cell r="C8791" t="str">
            <v>Physdam</v>
          </cell>
          <cell r="E8791">
            <v>42595</v>
          </cell>
          <cell r="F8791">
            <v>42614</v>
          </cell>
          <cell r="G8791">
            <v>42615</v>
          </cell>
          <cell r="H8791">
            <v>13271.439636949999</v>
          </cell>
          <cell r="I8791">
            <v>13271.44</v>
          </cell>
        </row>
        <row r="8792">
          <cell r="C8792" t="str">
            <v>Physdam</v>
          </cell>
          <cell r="E8792">
            <v>42587</v>
          </cell>
          <cell r="F8792">
            <v>42663</v>
          </cell>
          <cell r="G8792">
            <v>42957</v>
          </cell>
          <cell r="H8792">
            <v>7764.0802827816424</v>
          </cell>
          <cell r="I8792">
            <v>8394.4500000000007</v>
          </cell>
        </row>
        <row r="8793">
          <cell r="C8793" t="str">
            <v>Physdam</v>
          </cell>
          <cell r="E8793">
            <v>42602</v>
          </cell>
          <cell r="F8793">
            <v>42914</v>
          </cell>
          <cell r="G8793">
            <v>42965</v>
          </cell>
          <cell r="H8793">
            <v>11772.626394643667</v>
          </cell>
          <cell r="I8793">
            <v>12939.02</v>
          </cell>
        </row>
        <row r="8794">
          <cell r="C8794" t="str">
            <v>Physdam</v>
          </cell>
          <cell r="E8794">
            <v>42610</v>
          </cell>
          <cell r="F8794">
            <v>42645</v>
          </cell>
          <cell r="G8794">
            <v>42661</v>
          </cell>
          <cell r="H8794">
            <v>8592.4232387823995</v>
          </cell>
          <cell r="I8794">
            <v>0</v>
          </cell>
        </row>
        <row r="8795">
          <cell r="C8795" t="str">
            <v>Physdam</v>
          </cell>
          <cell r="E8795">
            <v>42593</v>
          </cell>
          <cell r="F8795">
            <v>42677</v>
          </cell>
          <cell r="G8795">
            <v>42818</v>
          </cell>
          <cell r="H8795">
            <v>11762.997720214667</v>
          </cell>
          <cell r="I8795">
            <v>12471.03</v>
          </cell>
        </row>
        <row r="8796">
          <cell r="C8796" t="str">
            <v>Physdam</v>
          </cell>
          <cell r="E8796">
            <v>42610</v>
          </cell>
          <cell r="F8796">
            <v>43067</v>
          </cell>
          <cell r="G8796">
            <v>43080</v>
          </cell>
          <cell r="H8796">
            <v>7896.7008968383525</v>
          </cell>
          <cell r="I8796">
            <v>0</v>
          </cell>
        </row>
        <row r="8797">
          <cell r="C8797" t="str">
            <v>Physdam</v>
          </cell>
          <cell r="E8797">
            <v>42591</v>
          </cell>
          <cell r="F8797">
            <v>42594</v>
          </cell>
          <cell r="G8797">
            <v>42626</v>
          </cell>
          <cell r="H8797">
            <v>13116.451323499299</v>
          </cell>
          <cell r="I8797">
            <v>13116.45</v>
          </cell>
        </row>
        <row r="8798">
          <cell r="C8798" t="str">
            <v>Physdam</v>
          </cell>
          <cell r="E8798">
            <v>42601</v>
          </cell>
          <cell r="F8798">
            <v>42651</v>
          </cell>
          <cell r="G8798">
            <v>42827</v>
          </cell>
          <cell r="H8798">
            <v>7895.116080043832</v>
          </cell>
          <cell r="I8798">
            <v>8111.73</v>
          </cell>
        </row>
        <row r="8799">
          <cell r="C8799" t="str">
            <v>Physdam</v>
          </cell>
          <cell r="E8799">
            <v>42596</v>
          </cell>
          <cell r="F8799">
            <v>42681</v>
          </cell>
          <cell r="G8799">
            <v>42735</v>
          </cell>
          <cell r="H8799">
            <v>10268.8563674709</v>
          </cell>
          <cell r="I8799">
            <v>10268.86</v>
          </cell>
        </row>
        <row r="8800">
          <cell r="C8800" t="str">
            <v>Physdam</v>
          </cell>
          <cell r="E8800">
            <v>42588</v>
          </cell>
          <cell r="F8800">
            <v>42643</v>
          </cell>
          <cell r="G8800">
            <v>42668</v>
          </cell>
          <cell r="H8800">
            <v>11453.7991420695</v>
          </cell>
          <cell r="I8800">
            <v>11453.8</v>
          </cell>
        </row>
        <row r="8801">
          <cell r="C8801" t="str">
            <v>Physdam</v>
          </cell>
          <cell r="E8801">
            <v>42584</v>
          </cell>
          <cell r="F8801">
            <v>42933</v>
          </cell>
          <cell r="G8801">
            <v>43017</v>
          </cell>
          <cell r="H8801">
            <v>10396.003962037128</v>
          </cell>
          <cell r="I8801">
            <v>11685.52</v>
          </cell>
        </row>
        <row r="8802">
          <cell r="C8802" t="str">
            <v>Physdam</v>
          </cell>
          <cell r="E8802">
            <v>42633</v>
          </cell>
          <cell r="F8802">
            <v>42694</v>
          </cell>
          <cell r="G8802">
            <v>42751</v>
          </cell>
          <cell r="H8802">
            <v>10612.092534741183</v>
          </cell>
          <cell r="I8802">
            <v>10745.51</v>
          </cell>
        </row>
        <row r="8803">
          <cell r="C8803" t="str">
            <v>Physdam</v>
          </cell>
          <cell r="E8803">
            <v>42625</v>
          </cell>
          <cell r="F8803">
            <v>42836</v>
          </cell>
          <cell r="G8803">
            <v>43006</v>
          </cell>
          <cell r="H8803">
            <v>8095.13452878322</v>
          </cell>
          <cell r="I8803">
            <v>8874.33</v>
          </cell>
        </row>
        <row r="8804">
          <cell r="C8804" t="str">
            <v>Physdam</v>
          </cell>
          <cell r="E8804">
            <v>42627</v>
          </cell>
          <cell r="F8804">
            <v>42817</v>
          </cell>
          <cell r="G8804">
            <v>42851</v>
          </cell>
          <cell r="H8804">
            <v>10151.73820917193</v>
          </cell>
          <cell r="I8804">
            <v>11606.02</v>
          </cell>
        </row>
        <row r="8805">
          <cell r="C8805" t="str">
            <v>Physdam</v>
          </cell>
          <cell r="E8805">
            <v>42630</v>
          </cell>
          <cell r="F8805">
            <v>42635</v>
          </cell>
          <cell r="G8805">
            <v>42906</v>
          </cell>
          <cell r="H8805">
            <v>6635.8829264587148</v>
          </cell>
          <cell r="I8805">
            <v>7121.56</v>
          </cell>
        </row>
        <row r="8806">
          <cell r="C8806" t="str">
            <v>Physdam</v>
          </cell>
          <cell r="E8806">
            <v>42630</v>
          </cell>
          <cell r="F8806">
            <v>42709</v>
          </cell>
          <cell r="G8806">
            <v>42756</v>
          </cell>
          <cell r="H8806">
            <v>12325.876285894263</v>
          </cell>
          <cell r="I8806">
            <v>13575.18</v>
          </cell>
        </row>
        <row r="8807">
          <cell r="C8807" t="str">
            <v>Physdam</v>
          </cell>
          <cell r="E8807">
            <v>42641</v>
          </cell>
          <cell r="F8807">
            <v>42652</v>
          </cell>
          <cell r="G8807">
            <v>42752</v>
          </cell>
          <cell r="H8807">
            <v>8138.4906251113271</v>
          </cell>
          <cell r="I8807">
            <v>8421.2199999999993</v>
          </cell>
        </row>
        <row r="8808">
          <cell r="C8808" t="str">
            <v>Physdam</v>
          </cell>
          <cell r="E8808">
            <v>42634</v>
          </cell>
          <cell r="F8808">
            <v>42695</v>
          </cell>
          <cell r="G8808">
            <v>42707</v>
          </cell>
          <cell r="H8808">
            <v>12919.6955699396</v>
          </cell>
          <cell r="I8808">
            <v>12919.7</v>
          </cell>
        </row>
        <row r="8809">
          <cell r="C8809" t="str">
            <v>Physdam</v>
          </cell>
          <cell r="E8809">
            <v>42631</v>
          </cell>
          <cell r="F8809">
            <v>42644</v>
          </cell>
          <cell r="G8809">
            <v>42669</v>
          </cell>
          <cell r="H8809">
            <v>12135.5277189442</v>
          </cell>
          <cell r="I8809">
            <v>12135.53</v>
          </cell>
        </row>
        <row r="8810">
          <cell r="C8810" t="str">
            <v>Physdam</v>
          </cell>
          <cell r="E8810">
            <v>42620</v>
          </cell>
          <cell r="F8810">
            <v>42641</v>
          </cell>
          <cell r="G8810">
            <v>42922</v>
          </cell>
          <cell r="H8810">
            <v>11538.90091580976</v>
          </cell>
          <cell r="I8810">
            <v>11781.08</v>
          </cell>
        </row>
        <row r="8811">
          <cell r="C8811" t="str">
            <v>Physdam</v>
          </cell>
          <cell r="E8811">
            <v>42639</v>
          </cell>
          <cell r="F8811">
            <v>42674</v>
          </cell>
          <cell r="G8811">
            <v>42696</v>
          </cell>
          <cell r="H8811">
            <v>11635.2847485439</v>
          </cell>
          <cell r="I8811">
            <v>11635.28</v>
          </cell>
        </row>
        <row r="8812">
          <cell r="C8812" t="str">
            <v>Physdam</v>
          </cell>
          <cell r="E8812">
            <v>42615</v>
          </cell>
          <cell r="F8812">
            <v>42916</v>
          </cell>
          <cell r="G8812">
            <v>42919</v>
          </cell>
          <cell r="H8812">
            <v>10987.206136888684</v>
          </cell>
          <cell r="I8812">
            <v>10969.29</v>
          </cell>
        </row>
        <row r="8813">
          <cell r="C8813" t="str">
            <v>Physdam</v>
          </cell>
          <cell r="E8813">
            <v>42619</v>
          </cell>
          <cell r="F8813">
            <v>42665</v>
          </cell>
          <cell r="G8813">
            <v>42673</v>
          </cell>
          <cell r="H8813">
            <v>10802.773135875401</v>
          </cell>
          <cell r="I8813">
            <v>10802.77</v>
          </cell>
        </row>
        <row r="8814">
          <cell r="C8814" t="str">
            <v>Physdam</v>
          </cell>
          <cell r="E8814">
            <v>42637</v>
          </cell>
          <cell r="F8814">
            <v>42701</v>
          </cell>
          <cell r="G8814">
            <v>42711</v>
          </cell>
          <cell r="H8814">
            <v>9725.1392911499006</v>
          </cell>
          <cell r="I8814">
            <v>9725.14</v>
          </cell>
        </row>
        <row r="8815">
          <cell r="C8815" t="str">
            <v>Physdam</v>
          </cell>
          <cell r="E8815">
            <v>42636</v>
          </cell>
          <cell r="F8815">
            <v>42982</v>
          </cell>
          <cell r="G8815">
            <v>43008</v>
          </cell>
          <cell r="H8815">
            <v>7624.2669090126174</v>
          </cell>
          <cell r="I8815">
            <v>8798.5</v>
          </cell>
        </row>
        <row r="8816">
          <cell r="C8816" t="str">
            <v>Physdam</v>
          </cell>
          <cell r="E8816">
            <v>42639</v>
          </cell>
          <cell r="F8816">
            <v>42643</v>
          </cell>
          <cell r="G8816">
            <v>42643</v>
          </cell>
          <cell r="H8816">
            <v>8744.74370623086</v>
          </cell>
          <cell r="I8816">
            <v>8744.74</v>
          </cell>
        </row>
        <row r="8817">
          <cell r="C8817" t="str">
            <v>Physdam</v>
          </cell>
          <cell r="E8817">
            <v>42627</v>
          </cell>
          <cell r="F8817">
            <v>42629</v>
          </cell>
          <cell r="G8817">
            <v>42683</v>
          </cell>
          <cell r="H8817">
            <v>10228.534823469599</v>
          </cell>
          <cell r="I8817">
            <v>10228.530000000001</v>
          </cell>
        </row>
        <row r="8818">
          <cell r="C8818" t="str">
            <v>Physdam</v>
          </cell>
          <cell r="E8818">
            <v>42634</v>
          </cell>
          <cell r="F8818">
            <v>42787</v>
          </cell>
          <cell r="G8818">
            <v>42904</v>
          </cell>
          <cell r="H8818">
            <v>9389.8160434021138</v>
          </cell>
          <cell r="I8818">
            <v>11650.11</v>
          </cell>
        </row>
        <row r="8819">
          <cell r="C8819" t="str">
            <v>Physdam</v>
          </cell>
          <cell r="E8819">
            <v>42628</v>
          </cell>
          <cell r="F8819">
            <v>42630</v>
          </cell>
          <cell r="G8819">
            <v>42784</v>
          </cell>
          <cell r="H8819">
            <v>10596.729610908647</v>
          </cell>
          <cell r="I8819">
            <v>12562.14</v>
          </cell>
        </row>
        <row r="8820">
          <cell r="C8820" t="str">
            <v>Physdam</v>
          </cell>
          <cell r="E8820">
            <v>42643</v>
          </cell>
          <cell r="F8820">
            <v>42827</v>
          </cell>
          <cell r="G8820">
            <v>42840</v>
          </cell>
          <cell r="H8820">
            <v>10820.596029309012</v>
          </cell>
          <cell r="I8820">
            <v>0</v>
          </cell>
        </row>
        <row r="8821">
          <cell r="C8821" t="str">
            <v>Physdam</v>
          </cell>
          <cell r="E8821">
            <v>42632</v>
          </cell>
          <cell r="F8821">
            <v>42709</v>
          </cell>
          <cell r="G8821">
            <v>42717</v>
          </cell>
          <cell r="H8821">
            <v>10076.268735083</v>
          </cell>
          <cell r="I8821">
            <v>10076.27</v>
          </cell>
        </row>
        <row r="8822">
          <cell r="C8822" t="str">
            <v>Physdam</v>
          </cell>
          <cell r="E8822">
            <v>42619</v>
          </cell>
          <cell r="F8822">
            <v>42658</v>
          </cell>
          <cell r="G8822">
            <v>42832</v>
          </cell>
          <cell r="H8822">
            <v>10920.309264284431</v>
          </cell>
          <cell r="I8822">
            <v>11033.49</v>
          </cell>
        </row>
        <row r="8823">
          <cell r="C8823" t="str">
            <v>Physdam</v>
          </cell>
          <cell r="E8823">
            <v>42629</v>
          </cell>
          <cell r="F8823">
            <v>42658</v>
          </cell>
          <cell r="G8823">
            <v>42778</v>
          </cell>
          <cell r="H8823">
            <v>5107.8962726248401</v>
          </cell>
          <cell r="I8823">
            <v>6220.57</v>
          </cell>
        </row>
        <row r="8824">
          <cell r="C8824" t="str">
            <v>Physdam</v>
          </cell>
          <cell r="E8824">
            <v>42637</v>
          </cell>
          <cell r="F8824">
            <v>42745</v>
          </cell>
          <cell r="G8824">
            <v>42777</v>
          </cell>
          <cell r="H8824">
            <v>10978.773716453097</v>
          </cell>
          <cell r="I8824">
            <v>11124.78</v>
          </cell>
        </row>
        <row r="8825">
          <cell r="C8825" t="str">
            <v>Physdam</v>
          </cell>
          <cell r="E8825">
            <v>42615</v>
          </cell>
          <cell r="F8825">
            <v>42807</v>
          </cell>
          <cell r="G8825">
            <v>42820</v>
          </cell>
          <cell r="H8825">
            <v>11178.878974143032</v>
          </cell>
          <cell r="I8825">
            <v>10964.6</v>
          </cell>
        </row>
        <row r="8826">
          <cell r="C8826" t="str">
            <v>Physdam</v>
          </cell>
          <cell r="E8826">
            <v>42625</v>
          </cell>
          <cell r="F8826">
            <v>42660</v>
          </cell>
          <cell r="G8826">
            <v>42664</v>
          </cell>
          <cell r="H8826">
            <v>6732.2478495240603</v>
          </cell>
          <cell r="I8826">
            <v>6732.25</v>
          </cell>
        </row>
        <row r="8827">
          <cell r="C8827" t="str">
            <v>Physdam</v>
          </cell>
          <cell r="E8827">
            <v>42623</v>
          </cell>
          <cell r="F8827">
            <v>42866</v>
          </cell>
          <cell r="G8827">
            <v>43100</v>
          </cell>
          <cell r="H8827">
            <v>10824.251730390944</v>
          </cell>
          <cell r="I8827">
            <v>0</v>
          </cell>
        </row>
        <row r="8828">
          <cell r="C8828" t="str">
            <v>Physdam</v>
          </cell>
          <cell r="E8828">
            <v>42622</v>
          </cell>
          <cell r="F8828">
            <v>42747</v>
          </cell>
          <cell r="G8828">
            <v>42778</v>
          </cell>
          <cell r="H8828">
            <v>10336.080729263185</v>
          </cell>
          <cell r="I8828">
            <v>10184.09</v>
          </cell>
        </row>
        <row r="8829">
          <cell r="C8829" t="str">
            <v>Physdam</v>
          </cell>
          <cell r="E8829">
            <v>42625</v>
          </cell>
          <cell r="F8829">
            <v>42676</v>
          </cell>
          <cell r="G8829">
            <v>42774</v>
          </cell>
          <cell r="H8829">
            <v>11444.728896990951</v>
          </cell>
          <cell r="I8829">
            <v>0</v>
          </cell>
        </row>
        <row r="8830">
          <cell r="C8830" t="str">
            <v>Physdam</v>
          </cell>
          <cell r="E8830">
            <v>42624</v>
          </cell>
          <cell r="F8830">
            <v>42645</v>
          </cell>
          <cell r="G8830">
            <v>42945</v>
          </cell>
          <cell r="H8830">
            <v>9370.0940907779113</v>
          </cell>
          <cell r="I8830">
            <v>10141.799999999999</v>
          </cell>
        </row>
        <row r="8831">
          <cell r="C8831" t="str">
            <v>Physdam</v>
          </cell>
          <cell r="E8831">
            <v>42638</v>
          </cell>
          <cell r="F8831">
            <v>42649</v>
          </cell>
          <cell r="G8831">
            <v>42699</v>
          </cell>
          <cell r="H8831">
            <v>9551.3023357353904</v>
          </cell>
          <cell r="I8831">
            <v>0</v>
          </cell>
        </row>
        <row r="8832">
          <cell r="C8832" t="str">
            <v>Physdam</v>
          </cell>
          <cell r="E8832">
            <v>42621</v>
          </cell>
          <cell r="F8832">
            <v>42670</v>
          </cell>
          <cell r="G8832">
            <v>42700</v>
          </cell>
          <cell r="H8832">
            <v>8983.9068034552292</v>
          </cell>
          <cell r="I8832">
            <v>8983.91</v>
          </cell>
        </row>
        <row r="8833">
          <cell r="C8833" t="str">
            <v>Physdam</v>
          </cell>
          <cell r="E8833">
            <v>42617</v>
          </cell>
          <cell r="F8833">
            <v>42644</v>
          </cell>
          <cell r="G8833">
            <v>42683</v>
          </cell>
          <cell r="H8833">
            <v>7653.2216801048799</v>
          </cell>
          <cell r="I8833">
            <v>0</v>
          </cell>
        </row>
        <row r="8834">
          <cell r="C8834" t="str">
            <v>Physdam</v>
          </cell>
          <cell r="E8834">
            <v>42635</v>
          </cell>
          <cell r="F8834">
            <v>42668</v>
          </cell>
          <cell r="G8834">
            <v>42757</v>
          </cell>
          <cell r="H8834">
            <v>5200.2851512850239</v>
          </cell>
          <cell r="I8834">
            <v>5591.54</v>
          </cell>
        </row>
        <row r="8835">
          <cell r="C8835" t="str">
            <v>Physdam</v>
          </cell>
          <cell r="E8835">
            <v>42628</v>
          </cell>
          <cell r="F8835">
            <v>42813</v>
          </cell>
          <cell r="G8835">
            <v>42862</v>
          </cell>
          <cell r="H8835">
            <v>11042.972269032272</v>
          </cell>
          <cell r="I8835">
            <v>0</v>
          </cell>
        </row>
        <row r="8836">
          <cell r="C8836" t="str">
            <v>Physdam</v>
          </cell>
          <cell r="E8836">
            <v>42614</v>
          </cell>
          <cell r="F8836">
            <v>42898</v>
          </cell>
          <cell r="G8836">
            <v>43116</v>
          </cell>
          <cell r="H8836">
            <v>10668.671356688097</v>
          </cell>
          <cell r="I8836">
            <v>11235.74</v>
          </cell>
        </row>
        <row r="8837">
          <cell r="C8837" t="str">
            <v>Physdam</v>
          </cell>
          <cell r="E8837">
            <v>42635</v>
          </cell>
          <cell r="F8837">
            <v>42658</v>
          </cell>
          <cell r="G8837">
            <v>42716</v>
          </cell>
          <cell r="H8837">
            <v>8273.3426261971108</v>
          </cell>
          <cell r="I8837">
            <v>8273.34</v>
          </cell>
        </row>
        <row r="8838">
          <cell r="C8838" t="str">
            <v>Physdam</v>
          </cell>
          <cell r="E8838">
            <v>42639</v>
          </cell>
          <cell r="F8838">
            <v>42645</v>
          </cell>
          <cell r="G8838">
            <v>42799</v>
          </cell>
          <cell r="H8838">
            <v>9436.174809619748</v>
          </cell>
          <cell r="I8838">
            <v>10312.01</v>
          </cell>
        </row>
        <row r="8839">
          <cell r="C8839" t="str">
            <v>Physdam</v>
          </cell>
          <cell r="E8839">
            <v>42616</v>
          </cell>
          <cell r="F8839">
            <v>42712</v>
          </cell>
          <cell r="G8839">
            <v>42854</v>
          </cell>
          <cell r="H8839">
            <v>10436.025498410523</v>
          </cell>
          <cell r="I8839">
            <v>10982.03</v>
          </cell>
        </row>
        <row r="8840">
          <cell r="C8840" t="str">
            <v>Physdam</v>
          </cell>
          <cell r="E8840">
            <v>42622</v>
          </cell>
          <cell r="F8840">
            <v>42928</v>
          </cell>
          <cell r="G8840">
            <v>43003</v>
          </cell>
          <cell r="H8840">
            <v>12240.224803982941</v>
          </cell>
          <cell r="I8840">
            <v>12663.56</v>
          </cell>
        </row>
        <row r="8841">
          <cell r="C8841" t="str">
            <v>Physdam</v>
          </cell>
          <cell r="E8841">
            <v>42628</v>
          </cell>
          <cell r="F8841">
            <v>42651</v>
          </cell>
          <cell r="G8841">
            <v>42655</v>
          </cell>
          <cell r="H8841">
            <v>10024.188402182401</v>
          </cell>
          <cell r="I8841">
            <v>0</v>
          </cell>
        </row>
        <row r="8842">
          <cell r="C8842" t="str">
            <v>Physdam</v>
          </cell>
          <cell r="E8842">
            <v>42616</v>
          </cell>
          <cell r="F8842">
            <v>42789</v>
          </cell>
          <cell r="G8842">
            <v>42912</v>
          </cell>
          <cell r="H8842">
            <v>12423.906388418232</v>
          </cell>
          <cell r="I8842">
            <v>12877.62</v>
          </cell>
        </row>
        <row r="8843">
          <cell r="C8843" t="str">
            <v>Physdam</v>
          </cell>
          <cell r="E8843">
            <v>42629</v>
          </cell>
          <cell r="F8843">
            <v>42662</v>
          </cell>
          <cell r="G8843">
            <v>42741</v>
          </cell>
          <cell r="H8843">
            <v>10191.507521159447</v>
          </cell>
          <cell r="I8843">
            <v>10227.81</v>
          </cell>
        </row>
        <row r="8844">
          <cell r="C8844" t="str">
            <v>Physdam</v>
          </cell>
          <cell r="E8844">
            <v>42638</v>
          </cell>
          <cell r="F8844">
            <v>42681</v>
          </cell>
          <cell r="G8844">
            <v>42897</v>
          </cell>
          <cell r="H8844">
            <v>10731.494202988655</v>
          </cell>
          <cell r="I8844">
            <v>10545.6</v>
          </cell>
        </row>
        <row r="8845">
          <cell r="C8845" t="str">
            <v>Physdam</v>
          </cell>
          <cell r="E8845">
            <v>42640</v>
          </cell>
          <cell r="F8845">
            <v>42858</v>
          </cell>
          <cell r="G8845">
            <v>42876</v>
          </cell>
          <cell r="H8845">
            <v>8477.378469964553</v>
          </cell>
          <cell r="I8845">
            <v>9223.67</v>
          </cell>
        </row>
        <row r="8846">
          <cell r="C8846" t="str">
            <v>Physdam</v>
          </cell>
          <cell r="E8846">
            <v>42630</v>
          </cell>
          <cell r="F8846">
            <v>42652</v>
          </cell>
          <cell r="G8846">
            <v>42705</v>
          </cell>
          <cell r="H8846">
            <v>6521.6835730027396</v>
          </cell>
          <cell r="I8846">
            <v>6521.68</v>
          </cell>
        </row>
        <row r="8847">
          <cell r="C8847" t="str">
            <v>Physdam</v>
          </cell>
          <cell r="E8847">
            <v>42632</v>
          </cell>
          <cell r="F8847">
            <v>42735</v>
          </cell>
          <cell r="G8847">
            <v>42872</v>
          </cell>
          <cell r="H8847">
            <v>7740.3635104712312</v>
          </cell>
          <cell r="I8847">
            <v>8072.92</v>
          </cell>
        </row>
        <row r="8848">
          <cell r="C8848" t="str">
            <v>Physdam</v>
          </cell>
          <cell r="E8848">
            <v>42623</v>
          </cell>
          <cell r="F8848">
            <v>42794</v>
          </cell>
          <cell r="G8848">
            <v>42810</v>
          </cell>
          <cell r="H8848">
            <v>11569.019599799572</v>
          </cell>
          <cell r="I8848">
            <v>12848.52</v>
          </cell>
        </row>
        <row r="8849">
          <cell r="C8849" t="str">
            <v>Physdam</v>
          </cell>
          <cell r="E8849">
            <v>42640</v>
          </cell>
          <cell r="F8849">
            <v>42763</v>
          </cell>
          <cell r="G8849">
            <v>42767</v>
          </cell>
          <cell r="H8849">
            <v>9952.6793777230159</v>
          </cell>
          <cell r="I8849">
            <v>10741.87</v>
          </cell>
        </row>
        <row r="8850">
          <cell r="C8850" t="str">
            <v>Physdam</v>
          </cell>
          <cell r="E8850">
            <v>42641</v>
          </cell>
          <cell r="F8850">
            <v>42752</v>
          </cell>
          <cell r="G8850">
            <v>42789</v>
          </cell>
          <cell r="H8850">
            <v>11877.677544458546</v>
          </cell>
          <cell r="I8850">
            <v>12254.47</v>
          </cell>
        </row>
        <row r="8851">
          <cell r="C8851" t="str">
            <v>Physdam</v>
          </cell>
          <cell r="E8851">
            <v>42619</v>
          </cell>
          <cell r="F8851">
            <v>42804</v>
          </cell>
          <cell r="G8851">
            <v>42910</v>
          </cell>
          <cell r="H8851">
            <v>11113.261617670027</v>
          </cell>
          <cell r="I8851">
            <v>11742.07</v>
          </cell>
        </row>
        <row r="8852">
          <cell r="C8852" t="str">
            <v>Physdam</v>
          </cell>
          <cell r="E8852">
            <v>42627</v>
          </cell>
          <cell r="F8852">
            <v>42668</v>
          </cell>
          <cell r="G8852">
            <v>42724</v>
          </cell>
          <cell r="H8852">
            <v>10054.5857028679</v>
          </cell>
          <cell r="I8852">
            <v>10054.59</v>
          </cell>
        </row>
        <row r="8853">
          <cell r="C8853" t="str">
            <v>Physdam</v>
          </cell>
          <cell r="E8853">
            <v>42614</v>
          </cell>
          <cell r="F8853">
            <v>42961</v>
          </cell>
          <cell r="G8853">
            <v>43094</v>
          </cell>
          <cell r="H8853">
            <v>7658.4241773357307</v>
          </cell>
          <cell r="I8853">
            <v>8123.26</v>
          </cell>
        </row>
        <row r="8854">
          <cell r="C8854" t="str">
            <v>Physdam</v>
          </cell>
          <cell r="E8854">
            <v>42616</v>
          </cell>
          <cell r="F8854">
            <v>42877</v>
          </cell>
          <cell r="G8854">
            <v>42927</v>
          </cell>
          <cell r="H8854">
            <v>11421.288499093062</v>
          </cell>
          <cell r="I8854">
            <v>11502.71</v>
          </cell>
        </row>
        <row r="8855">
          <cell r="C8855" t="str">
            <v>Physdam</v>
          </cell>
          <cell r="E8855">
            <v>42620</v>
          </cell>
          <cell r="F8855">
            <v>42696</v>
          </cell>
          <cell r="G8855">
            <v>43000</v>
          </cell>
          <cell r="H8855">
            <v>10056.605282542148</v>
          </cell>
          <cell r="I8855">
            <v>0</v>
          </cell>
        </row>
        <row r="8856">
          <cell r="C8856" t="str">
            <v>Physdam</v>
          </cell>
          <cell r="E8856">
            <v>42630</v>
          </cell>
          <cell r="F8856">
            <v>42658</v>
          </cell>
          <cell r="G8856">
            <v>42659</v>
          </cell>
          <cell r="H8856">
            <v>5584.0224126733101</v>
          </cell>
          <cell r="I8856">
            <v>5584.02</v>
          </cell>
        </row>
        <row r="8857">
          <cell r="C8857" t="str">
            <v>Physdam</v>
          </cell>
          <cell r="E8857">
            <v>42643</v>
          </cell>
          <cell r="F8857">
            <v>42730</v>
          </cell>
          <cell r="G8857">
            <v>42808</v>
          </cell>
          <cell r="H8857">
            <v>6532.7315182630346</v>
          </cell>
          <cell r="I8857">
            <v>6865.92</v>
          </cell>
        </row>
        <row r="8858">
          <cell r="C8858" t="str">
            <v>Physdam</v>
          </cell>
          <cell r="E8858">
            <v>42640</v>
          </cell>
          <cell r="F8858">
            <v>43260</v>
          </cell>
          <cell r="G8858">
            <v>43339</v>
          </cell>
          <cell r="H8858">
            <v>7042.0968450272267</v>
          </cell>
          <cell r="I8858">
            <v>7314.4</v>
          </cell>
        </row>
        <row r="8859">
          <cell r="C8859" t="str">
            <v>Physdam</v>
          </cell>
          <cell r="E8859">
            <v>42637</v>
          </cell>
          <cell r="F8859">
            <v>42782</v>
          </cell>
          <cell r="G8859">
            <v>42788</v>
          </cell>
          <cell r="H8859">
            <v>7627.3495714868432</v>
          </cell>
          <cell r="I8859">
            <v>7840.22</v>
          </cell>
        </row>
        <row r="8860">
          <cell r="C8860" t="str">
            <v>Physdam</v>
          </cell>
          <cell r="E8860">
            <v>42639</v>
          </cell>
          <cell r="F8860">
            <v>42767</v>
          </cell>
          <cell r="G8860">
            <v>43098</v>
          </cell>
          <cell r="H8860">
            <v>7156.261001193795</v>
          </cell>
          <cell r="I8860">
            <v>7291.01</v>
          </cell>
        </row>
        <row r="8861">
          <cell r="C8861" t="str">
            <v>Physdam</v>
          </cell>
          <cell r="E8861">
            <v>42625</v>
          </cell>
          <cell r="F8861">
            <v>42756</v>
          </cell>
          <cell r="G8861">
            <v>42772</v>
          </cell>
          <cell r="H8861">
            <v>11618.172070652405</v>
          </cell>
          <cell r="I8861">
            <v>12217.6</v>
          </cell>
        </row>
        <row r="8862">
          <cell r="C8862" t="str">
            <v>Physdam</v>
          </cell>
          <cell r="E8862">
            <v>42621</v>
          </cell>
          <cell r="F8862">
            <v>42720</v>
          </cell>
          <cell r="G8862">
            <v>42726</v>
          </cell>
          <cell r="H8862">
            <v>11650.6818515411</v>
          </cell>
          <cell r="I8862">
            <v>11650.68</v>
          </cell>
        </row>
        <row r="8863">
          <cell r="C8863" t="str">
            <v>Physdam</v>
          </cell>
          <cell r="E8863">
            <v>42661</v>
          </cell>
          <cell r="F8863">
            <v>42942</v>
          </cell>
          <cell r="G8863">
            <v>42946</v>
          </cell>
          <cell r="H8863">
            <v>10002.152329812854</v>
          </cell>
          <cell r="I8863">
            <v>11028.55</v>
          </cell>
        </row>
        <row r="8864">
          <cell r="C8864" t="str">
            <v>Physdam</v>
          </cell>
          <cell r="E8864">
            <v>42658</v>
          </cell>
          <cell r="F8864">
            <v>42913</v>
          </cell>
          <cell r="G8864">
            <v>43013</v>
          </cell>
          <cell r="H8864">
            <v>9066.2525430851729</v>
          </cell>
          <cell r="I8864">
            <v>9425.7999999999993</v>
          </cell>
        </row>
        <row r="8865">
          <cell r="C8865" t="str">
            <v>Physdam</v>
          </cell>
          <cell r="E8865">
            <v>42653</v>
          </cell>
          <cell r="F8865">
            <v>42697</v>
          </cell>
          <cell r="G8865">
            <v>42758</v>
          </cell>
          <cell r="H8865">
            <v>9036.556697142667</v>
          </cell>
          <cell r="I8865">
            <v>9408.9599999999991</v>
          </cell>
        </row>
        <row r="8866">
          <cell r="C8866" t="str">
            <v>Physdam</v>
          </cell>
          <cell r="E8866">
            <v>42647</v>
          </cell>
          <cell r="F8866">
            <v>42749</v>
          </cell>
          <cell r="G8866">
            <v>42777</v>
          </cell>
          <cell r="H8866">
            <v>10687.746905705017</v>
          </cell>
          <cell r="I8866">
            <v>0</v>
          </cell>
        </row>
        <row r="8867">
          <cell r="C8867" t="str">
            <v>Physdam</v>
          </cell>
          <cell r="E8867">
            <v>42658</v>
          </cell>
          <cell r="F8867">
            <v>42693</v>
          </cell>
          <cell r="G8867">
            <v>42729</v>
          </cell>
          <cell r="H8867">
            <v>8533.8301424297097</v>
          </cell>
          <cell r="I8867">
            <v>8533.83</v>
          </cell>
        </row>
        <row r="8868">
          <cell r="C8868" t="str">
            <v>Physdam</v>
          </cell>
          <cell r="E8868">
            <v>42661</v>
          </cell>
          <cell r="F8868">
            <v>42801</v>
          </cell>
          <cell r="G8868">
            <v>42846</v>
          </cell>
          <cell r="H8868">
            <v>9438.1739424331954</v>
          </cell>
          <cell r="I8868">
            <v>9650.7199999999993</v>
          </cell>
        </row>
        <row r="8869">
          <cell r="C8869" t="str">
            <v>Physdam</v>
          </cell>
          <cell r="E8869">
            <v>42647</v>
          </cell>
          <cell r="F8869">
            <v>42699</v>
          </cell>
          <cell r="G8869">
            <v>42758</v>
          </cell>
          <cell r="H8869">
            <v>7110.413828023824</v>
          </cell>
          <cell r="I8869">
            <v>7724.3</v>
          </cell>
        </row>
        <row r="8870">
          <cell r="C8870" t="str">
            <v>Physdam</v>
          </cell>
          <cell r="E8870">
            <v>42674</v>
          </cell>
          <cell r="F8870">
            <v>42784</v>
          </cell>
          <cell r="G8870">
            <v>42864</v>
          </cell>
          <cell r="H8870">
            <v>7935.1797894864112</v>
          </cell>
          <cell r="I8870">
            <v>8554.9699999999993</v>
          </cell>
        </row>
        <row r="8871">
          <cell r="C8871" t="str">
            <v>Physdam</v>
          </cell>
          <cell r="E8871">
            <v>42670</v>
          </cell>
          <cell r="F8871">
            <v>42822</v>
          </cell>
          <cell r="G8871">
            <v>42884</v>
          </cell>
          <cell r="H8871">
            <v>13850.005997730539</v>
          </cell>
          <cell r="I8871">
            <v>0</v>
          </cell>
        </row>
        <row r="8872">
          <cell r="C8872" t="str">
            <v>Physdam</v>
          </cell>
          <cell r="E8872">
            <v>42649</v>
          </cell>
          <cell r="F8872">
            <v>42806</v>
          </cell>
          <cell r="G8872">
            <v>42867</v>
          </cell>
          <cell r="H8872">
            <v>10870.322619814786</v>
          </cell>
          <cell r="I8872">
            <v>10914.81</v>
          </cell>
        </row>
        <row r="8873">
          <cell r="C8873" t="str">
            <v>Physdam</v>
          </cell>
          <cell r="E8873">
            <v>42652</v>
          </cell>
          <cell r="F8873">
            <v>42725</v>
          </cell>
          <cell r="G8873">
            <v>42726</v>
          </cell>
          <cell r="H8873">
            <v>13123.681200618799</v>
          </cell>
          <cell r="I8873">
            <v>13123.68</v>
          </cell>
        </row>
        <row r="8874">
          <cell r="C8874" t="str">
            <v>Physdam</v>
          </cell>
          <cell r="E8874">
            <v>42662</v>
          </cell>
          <cell r="F8874">
            <v>42777</v>
          </cell>
          <cell r="G8874">
            <v>42942</v>
          </cell>
          <cell r="H8874">
            <v>8919.9967760771069</v>
          </cell>
          <cell r="I8874">
            <v>9695.09</v>
          </cell>
        </row>
        <row r="8875">
          <cell r="C8875" t="str">
            <v>Physdam</v>
          </cell>
          <cell r="E8875">
            <v>42656</v>
          </cell>
          <cell r="F8875">
            <v>42665</v>
          </cell>
          <cell r="G8875">
            <v>42698</v>
          </cell>
          <cell r="H8875">
            <v>6338.9323273740802</v>
          </cell>
          <cell r="I8875">
            <v>6338.93</v>
          </cell>
        </row>
        <row r="8876">
          <cell r="C8876" t="str">
            <v>Physdam</v>
          </cell>
          <cell r="E8876">
            <v>42663</v>
          </cell>
          <cell r="F8876">
            <v>42738</v>
          </cell>
          <cell r="G8876">
            <v>42842</v>
          </cell>
          <cell r="H8876">
            <v>9949.2347051015586</v>
          </cell>
          <cell r="I8876">
            <v>10022.98</v>
          </cell>
        </row>
        <row r="8877">
          <cell r="C8877" t="str">
            <v>Physdam</v>
          </cell>
          <cell r="E8877">
            <v>42660</v>
          </cell>
          <cell r="F8877">
            <v>42684</v>
          </cell>
          <cell r="G8877">
            <v>42704</v>
          </cell>
          <cell r="H8877">
            <v>9322.4266681685604</v>
          </cell>
          <cell r="I8877">
            <v>9322.43</v>
          </cell>
        </row>
        <row r="8878">
          <cell r="C8878" t="str">
            <v>Physdam</v>
          </cell>
          <cell r="E8878">
            <v>42668</v>
          </cell>
          <cell r="F8878">
            <v>42799</v>
          </cell>
          <cell r="G8878">
            <v>42886</v>
          </cell>
          <cell r="H8878">
            <v>8481.7209026601304</v>
          </cell>
          <cell r="I8878">
            <v>8332.6</v>
          </cell>
        </row>
        <row r="8879">
          <cell r="C8879" t="str">
            <v>Physdam</v>
          </cell>
          <cell r="E8879">
            <v>42654</v>
          </cell>
          <cell r="F8879">
            <v>42657</v>
          </cell>
          <cell r="G8879">
            <v>42688</v>
          </cell>
          <cell r="H8879">
            <v>7346.1693633283603</v>
          </cell>
          <cell r="I8879">
            <v>7346.17</v>
          </cell>
        </row>
        <row r="8880">
          <cell r="C8880" t="str">
            <v>Physdam</v>
          </cell>
          <cell r="E8880">
            <v>42666</v>
          </cell>
          <cell r="F8880">
            <v>42720</v>
          </cell>
          <cell r="G8880">
            <v>42839</v>
          </cell>
          <cell r="H8880">
            <v>9938.3902081866345</v>
          </cell>
          <cell r="I8880">
            <v>10121.629999999999</v>
          </cell>
        </row>
        <row r="8881">
          <cell r="C8881" t="str">
            <v>Physdam</v>
          </cell>
          <cell r="E8881">
            <v>42670</v>
          </cell>
          <cell r="F8881">
            <v>42753</v>
          </cell>
          <cell r="G8881">
            <v>42765</v>
          </cell>
          <cell r="H8881">
            <v>10406.493622647065</v>
          </cell>
          <cell r="I8881">
            <v>11101.69</v>
          </cell>
        </row>
        <row r="8882">
          <cell r="C8882" t="str">
            <v>Physdam</v>
          </cell>
          <cell r="E8882">
            <v>42658</v>
          </cell>
          <cell r="F8882">
            <v>42673</v>
          </cell>
          <cell r="G8882">
            <v>42760</v>
          </cell>
          <cell r="H8882">
            <v>10633.217465747184</v>
          </cell>
          <cell r="I8882">
            <v>10823.35</v>
          </cell>
        </row>
        <row r="8883">
          <cell r="C8883" t="str">
            <v>Physdam</v>
          </cell>
          <cell r="E8883">
            <v>42665</v>
          </cell>
          <cell r="F8883">
            <v>42726</v>
          </cell>
          <cell r="G8883">
            <v>42858</v>
          </cell>
          <cell r="H8883">
            <v>10261.761592074499</v>
          </cell>
          <cell r="I8883">
            <v>10106.09</v>
          </cell>
        </row>
        <row r="8884">
          <cell r="C8884" t="str">
            <v>Physdam</v>
          </cell>
          <cell r="E8884">
            <v>42661</v>
          </cell>
          <cell r="F8884">
            <v>42666</v>
          </cell>
          <cell r="G8884">
            <v>42732</v>
          </cell>
          <cell r="H8884">
            <v>7737.14797132886</v>
          </cell>
          <cell r="I8884">
            <v>7737.15</v>
          </cell>
        </row>
        <row r="8885">
          <cell r="C8885" t="str">
            <v>Physdam</v>
          </cell>
          <cell r="E8885">
            <v>42664</v>
          </cell>
          <cell r="F8885">
            <v>42838</v>
          </cell>
          <cell r="G8885">
            <v>42954</v>
          </cell>
          <cell r="H8885">
            <v>8832.1021441425419</v>
          </cell>
          <cell r="I8885">
            <v>9392.5499999999993</v>
          </cell>
        </row>
        <row r="8886">
          <cell r="C8886" t="str">
            <v>Physdam</v>
          </cell>
          <cell r="E8886">
            <v>42651</v>
          </cell>
          <cell r="F8886">
            <v>42891</v>
          </cell>
          <cell r="G8886">
            <v>42995</v>
          </cell>
          <cell r="H8886">
            <v>11565.96101584634</v>
          </cell>
          <cell r="I8886">
            <v>12257.89</v>
          </cell>
        </row>
        <row r="8887">
          <cell r="C8887" t="str">
            <v>Physdam</v>
          </cell>
          <cell r="E8887">
            <v>42672</v>
          </cell>
          <cell r="F8887">
            <v>42674</v>
          </cell>
          <cell r="G8887">
            <v>42777</v>
          </cell>
          <cell r="H8887">
            <v>9530.6928968832017</v>
          </cell>
          <cell r="I8887">
            <v>10767.88</v>
          </cell>
        </row>
        <row r="8888">
          <cell r="C8888" t="str">
            <v>Physdam</v>
          </cell>
          <cell r="E8888">
            <v>42651</v>
          </cell>
          <cell r="F8888">
            <v>42802</v>
          </cell>
          <cell r="G8888">
            <v>42827</v>
          </cell>
          <cell r="H8888">
            <v>4813.8402047617101</v>
          </cell>
          <cell r="I8888">
            <v>0</v>
          </cell>
        </row>
        <row r="8889">
          <cell r="C8889" t="str">
            <v>Physdam</v>
          </cell>
          <cell r="E8889">
            <v>42667</v>
          </cell>
          <cell r="F8889">
            <v>42707</v>
          </cell>
          <cell r="G8889">
            <v>42757</v>
          </cell>
          <cell r="H8889">
            <v>10809.079566781831</v>
          </cell>
          <cell r="I8889">
            <v>10636.85</v>
          </cell>
        </row>
        <row r="8890">
          <cell r="C8890" t="str">
            <v>Physdam</v>
          </cell>
          <cell r="E8890">
            <v>42673</v>
          </cell>
          <cell r="F8890">
            <v>42709</v>
          </cell>
          <cell r="G8890">
            <v>42714</v>
          </cell>
          <cell r="H8890">
            <v>8424.3457226848404</v>
          </cell>
          <cell r="I8890">
            <v>8424.35</v>
          </cell>
        </row>
        <row r="8891">
          <cell r="C8891" t="str">
            <v>Physdam</v>
          </cell>
          <cell r="E8891">
            <v>42662</v>
          </cell>
          <cell r="F8891">
            <v>42842</v>
          </cell>
          <cell r="G8891">
            <v>42867</v>
          </cell>
          <cell r="H8891">
            <v>10565.452346607721</v>
          </cell>
          <cell r="I8891">
            <v>11635.9</v>
          </cell>
        </row>
        <row r="8892">
          <cell r="C8892" t="str">
            <v>Physdam</v>
          </cell>
          <cell r="E8892">
            <v>42658</v>
          </cell>
          <cell r="F8892">
            <v>42741</v>
          </cell>
          <cell r="G8892">
            <v>42758</v>
          </cell>
          <cell r="H8892">
            <v>11738.857323404267</v>
          </cell>
          <cell r="I8892">
            <v>12510.75</v>
          </cell>
        </row>
        <row r="8893">
          <cell r="C8893" t="str">
            <v>Physdam</v>
          </cell>
          <cell r="E8893">
            <v>42662</v>
          </cell>
          <cell r="F8893">
            <v>42792</v>
          </cell>
          <cell r="G8893">
            <v>43167</v>
          </cell>
          <cell r="H8893">
            <v>11150.68149394238</v>
          </cell>
          <cell r="I8893">
            <v>12151.21</v>
          </cell>
        </row>
        <row r="8894">
          <cell r="C8894" t="str">
            <v>Physdam</v>
          </cell>
          <cell r="E8894">
            <v>42652</v>
          </cell>
          <cell r="F8894">
            <v>42750</v>
          </cell>
          <cell r="G8894">
            <v>42792</v>
          </cell>
          <cell r="H8894">
            <v>9464.2935255476132</v>
          </cell>
          <cell r="I8894">
            <v>10059.66</v>
          </cell>
        </row>
        <row r="8895">
          <cell r="C8895" t="str">
            <v>Physdam</v>
          </cell>
          <cell r="E8895">
            <v>42650</v>
          </cell>
          <cell r="F8895">
            <v>42728</v>
          </cell>
          <cell r="G8895">
            <v>42731</v>
          </cell>
          <cell r="H8895">
            <v>9861.5886961755696</v>
          </cell>
          <cell r="I8895">
            <v>9861.59</v>
          </cell>
        </row>
        <row r="8896">
          <cell r="C8896" t="str">
            <v>Physdam</v>
          </cell>
          <cell r="E8896">
            <v>42653</v>
          </cell>
          <cell r="F8896">
            <v>42730</v>
          </cell>
          <cell r="G8896">
            <v>42807</v>
          </cell>
          <cell r="H8896">
            <v>13098.246041098333</v>
          </cell>
          <cell r="I8896">
            <v>13727.72</v>
          </cell>
        </row>
        <row r="8897">
          <cell r="C8897" t="str">
            <v>Physdam</v>
          </cell>
          <cell r="E8897">
            <v>42668</v>
          </cell>
          <cell r="F8897">
            <v>42845</v>
          </cell>
          <cell r="G8897">
            <v>42988</v>
          </cell>
          <cell r="H8897">
            <v>8949.2921020622252</v>
          </cell>
          <cell r="I8897">
            <v>10021.11</v>
          </cell>
        </row>
        <row r="8898">
          <cell r="C8898" t="str">
            <v>Physdam</v>
          </cell>
          <cell r="E8898">
            <v>42662</v>
          </cell>
          <cell r="F8898">
            <v>42759</v>
          </cell>
          <cell r="G8898">
            <v>42846</v>
          </cell>
          <cell r="H8898">
            <v>11717.569086582924</v>
          </cell>
          <cell r="I8898">
            <v>11621.84</v>
          </cell>
        </row>
        <row r="8899">
          <cell r="C8899" t="str">
            <v>Physdam</v>
          </cell>
          <cell r="E8899">
            <v>42661</v>
          </cell>
          <cell r="F8899">
            <v>43033</v>
          </cell>
          <cell r="G8899">
            <v>43087</v>
          </cell>
          <cell r="H8899">
            <v>9860.7749723152356</v>
          </cell>
          <cell r="I8899">
            <v>10726.13</v>
          </cell>
        </row>
        <row r="8900">
          <cell r="C8900" t="str">
            <v>Physdam</v>
          </cell>
          <cell r="E8900">
            <v>42663</v>
          </cell>
          <cell r="F8900">
            <v>42703</v>
          </cell>
          <cell r="G8900">
            <v>42841</v>
          </cell>
          <cell r="H8900">
            <v>6899.9204657773153</v>
          </cell>
          <cell r="I8900">
            <v>7654.26</v>
          </cell>
        </row>
        <row r="8901">
          <cell r="C8901" t="str">
            <v>Physdam</v>
          </cell>
          <cell r="E8901">
            <v>42645</v>
          </cell>
          <cell r="F8901">
            <v>42795</v>
          </cell>
          <cell r="G8901">
            <v>42902</v>
          </cell>
          <cell r="H8901">
            <v>10659.48776412681</v>
          </cell>
          <cell r="I8901">
            <v>11000.27</v>
          </cell>
        </row>
        <row r="8902">
          <cell r="C8902" t="str">
            <v>Physdam</v>
          </cell>
          <cell r="E8902">
            <v>42660</v>
          </cell>
          <cell r="F8902">
            <v>42732</v>
          </cell>
          <cell r="G8902">
            <v>42741</v>
          </cell>
          <cell r="H8902">
            <v>7715.5626918039861</v>
          </cell>
          <cell r="I8902">
            <v>7985.06</v>
          </cell>
        </row>
        <row r="8903">
          <cell r="C8903" t="str">
            <v>Physdam</v>
          </cell>
          <cell r="E8903">
            <v>42644</v>
          </cell>
          <cell r="F8903">
            <v>42665</v>
          </cell>
          <cell r="G8903">
            <v>42743</v>
          </cell>
          <cell r="H8903">
            <v>8436.3696501027716</v>
          </cell>
          <cell r="I8903">
            <v>8633.5499999999993</v>
          </cell>
        </row>
        <row r="8904">
          <cell r="C8904" t="str">
            <v>Physdam</v>
          </cell>
          <cell r="E8904">
            <v>42656</v>
          </cell>
          <cell r="F8904">
            <v>42841</v>
          </cell>
          <cell r="G8904">
            <v>42875</v>
          </cell>
          <cell r="H8904">
            <v>12723.536786000379</v>
          </cell>
          <cell r="I8904">
            <v>12807.49</v>
          </cell>
        </row>
        <row r="8905">
          <cell r="C8905" t="str">
            <v>Physdam</v>
          </cell>
          <cell r="E8905">
            <v>42657</v>
          </cell>
          <cell r="F8905">
            <v>42692</v>
          </cell>
          <cell r="G8905">
            <v>42720</v>
          </cell>
          <cell r="H8905">
            <v>12626.289568726001</v>
          </cell>
          <cell r="I8905">
            <v>12626.29</v>
          </cell>
        </row>
        <row r="8906">
          <cell r="C8906" t="str">
            <v>Physdam</v>
          </cell>
          <cell r="E8906">
            <v>42658</v>
          </cell>
          <cell r="F8906">
            <v>43071</v>
          </cell>
          <cell r="G8906">
            <v>43085</v>
          </cell>
          <cell r="H8906">
            <v>9856.7451737817464</v>
          </cell>
          <cell r="I8906">
            <v>10148.73</v>
          </cell>
        </row>
        <row r="8907">
          <cell r="C8907" t="str">
            <v>Physdam</v>
          </cell>
          <cell r="E8907">
            <v>42646</v>
          </cell>
          <cell r="F8907">
            <v>42803</v>
          </cell>
          <cell r="G8907">
            <v>42852</v>
          </cell>
          <cell r="H8907">
            <v>9237.0646961418825</v>
          </cell>
          <cell r="I8907">
            <v>0</v>
          </cell>
        </row>
        <row r="8908">
          <cell r="C8908" t="str">
            <v>Physdam</v>
          </cell>
          <cell r="E8908">
            <v>42668</v>
          </cell>
          <cell r="F8908">
            <v>42684</v>
          </cell>
          <cell r="G8908">
            <v>42723</v>
          </cell>
          <cell r="H8908">
            <v>10984.960960636599</v>
          </cell>
          <cell r="I8908">
            <v>10984.96</v>
          </cell>
        </row>
        <row r="8909">
          <cell r="C8909" t="str">
            <v>Physdam</v>
          </cell>
          <cell r="E8909">
            <v>42668</v>
          </cell>
          <cell r="F8909">
            <v>42687</v>
          </cell>
          <cell r="G8909">
            <v>42719</v>
          </cell>
          <cell r="H8909">
            <v>11802.4765800928</v>
          </cell>
          <cell r="I8909">
            <v>11802.48</v>
          </cell>
        </row>
        <row r="8910">
          <cell r="C8910" t="str">
            <v>Physdam</v>
          </cell>
          <cell r="E8910">
            <v>42656</v>
          </cell>
          <cell r="F8910">
            <v>42765</v>
          </cell>
          <cell r="G8910">
            <v>42788</v>
          </cell>
          <cell r="H8910">
            <v>10657.672309852238</v>
          </cell>
          <cell r="I8910">
            <v>11366.96</v>
          </cell>
        </row>
        <row r="8911">
          <cell r="C8911" t="str">
            <v>Physdam</v>
          </cell>
          <cell r="E8911">
            <v>42651</v>
          </cell>
          <cell r="F8911">
            <v>42697</v>
          </cell>
          <cell r="G8911">
            <v>42705</v>
          </cell>
          <cell r="H8911">
            <v>11238.1023519264</v>
          </cell>
          <cell r="I8911">
            <v>11238.1</v>
          </cell>
        </row>
        <row r="8912">
          <cell r="C8912" t="str">
            <v>Physdam</v>
          </cell>
          <cell r="E8912">
            <v>42661</v>
          </cell>
          <cell r="F8912">
            <v>42673</v>
          </cell>
          <cell r="G8912">
            <v>42732</v>
          </cell>
          <cell r="H8912">
            <v>10445.035771743</v>
          </cell>
          <cell r="I8912">
            <v>10445.040000000001</v>
          </cell>
        </row>
        <row r="8913">
          <cell r="C8913" t="str">
            <v>Physdam</v>
          </cell>
          <cell r="E8913">
            <v>42657</v>
          </cell>
          <cell r="F8913">
            <v>42718</v>
          </cell>
          <cell r="G8913">
            <v>42906</v>
          </cell>
          <cell r="H8913">
            <v>12859.656323187388</v>
          </cell>
          <cell r="I8913">
            <v>13111.35</v>
          </cell>
        </row>
        <row r="8914">
          <cell r="C8914" t="str">
            <v>Physdam</v>
          </cell>
          <cell r="E8914">
            <v>42646</v>
          </cell>
          <cell r="F8914">
            <v>42647</v>
          </cell>
          <cell r="G8914">
            <v>42759</v>
          </cell>
          <cell r="H8914">
            <v>8672.7747762019862</v>
          </cell>
          <cell r="I8914">
            <v>9160.1299999999992</v>
          </cell>
        </row>
        <row r="8915">
          <cell r="C8915" t="str">
            <v>Physdam</v>
          </cell>
          <cell r="E8915">
            <v>42648</v>
          </cell>
          <cell r="F8915">
            <v>43007</v>
          </cell>
          <cell r="G8915">
            <v>43021</v>
          </cell>
          <cell r="H8915">
            <v>11659.176456463996</v>
          </cell>
          <cell r="I8915">
            <v>12755.52</v>
          </cell>
        </row>
        <row r="8916">
          <cell r="C8916" t="str">
            <v>Physdam</v>
          </cell>
          <cell r="E8916">
            <v>42659</v>
          </cell>
          <cell r="F8916">
            <v>42837</v>
          </cell>
          <cell r="G8916">
            <v>43083</v>
          </cell>
          <cell r="H8916">
            <v>8748.5614254655557</v>
          </cell>
          <cell r="I8916">
            <v>8750.2900000000009</v>
          </cell>
        </row>
        <row r="8917">
          <cell r="C8917" t="str">
            <v>Physdam</v>
          </cell>
          <cell r="E8917">
            <v>42678</v>
          </cell>
          <cell r="F8917">
            <v>43173</v>
          </cell>
          <cell r="G8917">
            <v>43206</v>
          </cell>
          <cell r="H8917">
            <v>10523.816853182625</v>
          </cell>
          <cell r="I8917">
            <v>11184.32</v>
          </cell>
        </row>
        <row r="8918">
          <cell r="C8918" t="str">
            <v>Physdam</v>
          </cell>
          <cell r="E8918">
            <v>42697</v>
          </cell>
          <cell r="F8918">
            <v>42915</v>
          </cell>
          <cell r="G8918">
            <v>42931</v>
          </cell>
          <cell r="H8918">
            <v>10818.709556232119</v>
          </cell>
          <cell r="I8918">
            <v>12486.02</v>
          </cell>
        </row>
        <row r="8919">
          <cell r="C8919" t="str">
            <v>Physdam</v>
          </cell>
          <cell r="E8919">
            <v>42698</v>
          </cell>
          <cell r="F8919">
            <v>42829</v>
          </cell>
          <cell r="G8919">
            <v>42869</v>
          </cell>
          <cell r="H8919">
            <v>9604.7304007402872</v>
          </cell>
          <cell r="I8919">
            <v>10234.59</v>
          </cell>
        </row>
        <row r="8920">
          <cell r="C8920" t="str">
            <v>Physdam</v>
          </cell>
          <cell r="E8920">
            <v>42687</v>
          </cell>
          <cell r="F8920">
            <v>42843</v>
          </cell>
          <cell r="G8920">
            <v>42976</v>
          </cell>
          <cell r="H8920">
            <v>6023.5322704089076</v>
          </cell>
          <cell r="I8920">
            <v>6956.07</v>
          </cell>
        </row>
        <row r="8921">
          <cell r="C8921" t="str">
            <v>Physdam</v>
          </cell>
          <cell r="E8921">
            <v>42697</v>
          </cell>
          <cell r="F8921">
            <v>42727</v>
          </cell>
          <cell r="G8921">
            <v>42750</v>
          </cell>
          <cell r="H8921">
            <v>8087.6597216729806</v>
          </cell>
          <cell r="I8921">
            <v>8809.6299999999992</v>
          </cell>
        </row>
        <row r="8922">
          <cell r="C8922" t="str">
            <v>Physdam</v>
          </cell>
          <cell r="E8922">
            <v>42686</v>
          </cell>
          <cell r="F8922">
            <v>42854</v>
          </cell>
          <cell r="G8922">
            <v>42889</v>
          </cell>
          <cell r="H8922">
            <v>13053.789362788024</v>
          </cell>
          <cell r="I8922">
            <v>13359.05</v>
          </cell>
        </row>
        <row r="8923">
          <cell r="C8923" t="str">
            <v>Physdam</v>
          </cell>
          <cell r="E8923">
            <v>42681</v>
          </cell>
          <cell r="F8923">
            <v>42789</v>
          </cell>
          <cell r="G8923">
            <v>42894</v>
          </cell>
          <cell r="H8923">
            <v>12467.532177626335</v>
          </cell>
          <cell r="I8923">
            <v>12823.2</v>
          </cell>
        </row>
        <row r="8924">
          <cell r="C8924" t="str">
            <v>Physdam</v>
          </cell>
          <cell r="E8924">
            <v>42703</v>
          </cell>
          <cell r="F8924">
            <v>42771</v>
          </cell>
          <cell r="G8924">
            <v>42838</v>
          </cell>
          <cell r="H8924">
            <v>5148.8133153812205</v>
          </cell>
          <cell r="I8924">
            <v>5435.54</v>
          </cell>
        </row>
        <row r="8925">
          <cell r="C8925" t="str">
            <v>Physdam</v>
          </cell>
          <cell r="E8925">
            <v>42696</v>
          </cell>
          <cell r="F8925">
            <v>42992</v>
          </cell>
          <cell r="G8925">
            <v>43021</v>
          </cell>
          <cell r="H8925">
            <v>9241.2860418166729</v>
          </cell>
          <cell r="I8925">
            <v>9317.8700000000008</v>
          </cell>
        </row>
        <row r="8926">
          <cell r="C8926" t="str">
            <v>Physdam</v>
          </cell>
          <cell r="E8926">
            <v>42696</v>
          </cell>
          <cell r="F8926">
            <v>42803</v>
          </cell>
          <cell r="G8926">
            <v>42807</v>
          </cell>
          <cell r="H8926">
            <v>13100.358930457376</v>
          </cell>
          <cell r="I8926">
            <v>0</v>
          </cell>
        </row>
        <row r="8927">
          <cell r="C8927" t="str">
            <v>Physdam</v>
          </cell>
          <cell r="E8927">
            <v>42702</v>
          </cell>
          <cell r="F8927">
            <v>42762</v>
          </cell>
          <cell r="G8927">
            <v>42774</v>
          </cell>
          <cell r="H8927">
            <v>8721.4544348378931</v>
          </cell>
          <cell r="I8927">
            <v>10167.790000000001</v>
          </cell>
        </row>
        <row r="8928">
          <cell r="C8928" t="str">
            <v>Physdam</v>
          </cell>
          <cell r="E8928">
            <v>42690</v>
          </cell>
          <cell r="F8928">
            <v>43004</v>
          </cell>
          <cell r="G8928">
            <v>43051</v>
          </cell>
          <cell r="H8928">
            <v>11824.60229132034</v>
          </cell>
          <cell r="I8928">
            <v>11767.67</v>
          </cell>
        </row>
        <row r="8929">
          <cell r="C8929" t="str">
            <v>Physdam</v>
          </cell>
          <cell r="E8929">
            <v>42685</v>
          </cell>
          <cell r="F8929">
            <v>42740</v>
          </cell>
          <cell r="G8929">
            <v>42759</v>
          </cell>
          <cell r="H8929">
            <v>9171.5004281109232</v>
          </cell>
          <cell r="I8929">
            <v>9116.0400000000009</v>
          </cell>
        </row>
        <row r="8930">
          <cell r="C8930" t="str">
            <v>Physdam</v>
          </cell>
          <cell r="E8930">
            <v>42694</v>
          </cell>
          <cell r="F8930">
            <v>42810</v>
          </cell>
          <cell r="G8930">
            <v>42844</v>
          </cell>
          <cell r="H8930">
            <v>10196.17876961233</v>
          </cell>
          <cell r="I8930">
            <v>11238.1</v>
          </cell>
        </row>
        <row r="8931">
          <cell r="C8931" t="str">
            <v>Physdam</v>
          </cell>
          <cell r="E8931">
            <v>42699</v>
          </cell>
          <cell r="F8931">
            <v>42727</v>
          </cell>
          <cell r="G8931">
            <v>42731</v>
          </cell>
          <cell r="H8931">
            <v>9168.5350279753493</v>
          </cell>
          <cell r="I8931">
            <v>9168.5400000000009</v>
          </cell>
        </row>
        <row r="8932">
          <cell r="C8932" t="str">
            <v>Physdam</v>
          </cell>
          <cell r="E8932">
            <v>42698</v>
          </cell>
          <cell r="F8932">
            <v>42841</v>
          </cell>
          <cell r="G8932">
            <v>42914</v>
          </cell>
          <cell r="H8932">
            <v>10973.775029806751</v>
          </cell>
          <cell r="I8932">
            <v>12135.68</v>
          </cell>
        </row>
        <row r="8933">
          <cell r="C8933" t="str">
            <v>Physdam</v>
          </cell>
          <cell r="E8933">
            <v>42682</v>
          </cell>
          <cell r="F8933">
            <v>42841</v>
          </cell>
          <cell r="G8933">
            <v>42875</v>
          </cell>
          <cell r="H8933">
            <v>11237.691919557241</v>
          </cell>
          <cell r="I8933">
            <v>12223.68</v>
          </cell>
        </row>
        <row r="8934">
          <cell r="C8934" t="str">
            <v>Physdam</v>
          </cell>
          <cell r="E8934">
            <v>42693</v>
          </cell>
          <cell r="F8934">
            <v>43003</v>
          </cell>
          <cell r="G8934">
            <v>43103</v>
          </cell>
          <cell r="H8934">
            <v>7840.597876625653</v>
          </cell>
          <cell r="I8934">
            <v>8305.68</v>
          </cell>
        </row>
        <row r="8935">
          <cell r="C8935" t="str">
            <v>Physdam</v>
          </cell>
          <cell r="E8935">
            <v>42686</v>
          </cell>
          <cell r="F8935">
            <v>42838</v>
          </cell>
          <cell r="G8935">
            <v>42924</v>
          </cell>
          <cell r="H8935">
            <v>10335.010461677162</v>
          </cell>
          <cell r="I8935">
            <v>11073.07</v>
          </cell>
        </row>
        <row r="8936">
          <cell r="C8936" t="str">
            <v>Physdam</v>
          </cell>
          <cell r="E8936">
            <v>42686</v>
          </cell>
          <cell r="F8936">
            <v>42993</v>
          </cell>
          <cell r="G8936">
            <v>43296</v>
          </cell>
          <cell r="H8936">
            <v>10663.127827310027</v>
          </cell>
          <cell r="I8936">
            <v>0</v>
          </cell>
        </row>
        <row r="8937">
          <cell r="C8937" t="str">
            <v>Physdam</v>
          </cell>
          <cell r="E8937">
            <v>42679</v>
          </cell>
          <cell r="F8937">
            <v>42758</v>
          </cell>
          <cell r="G8937">
            <v>42850</v>
          </cell>
          <cell r="H8937">
            <v>9615.7329365428577</v>
          </cell>
          <cell r="I8937">
            <v>10280.73</v>
          </cell>
        </row>
        <row r="8938">
          <cell r="C8938" t="str">
            <v>Physdam</v>
          </cell>
          <cell r="E8938">
            <v>42682</v>
          </cell>
          <cell r="F8938">
            <v>42717</v>
          </cell>
          <cell r="G8938">
            <v>42754</v>
          </cell>
          <cell r="H8938">
            <v>7574.414594957273</v>
          </cell>
          <cell r="I8938">
            <v>7999.85</v>
          </cell>
        </row>
        <row r="8939">
          <cell r="C8939" t="str">
            <v>Physdam</v>
          </cell>
          <cell r="E8939">
            <v>42694</v>
          </cell>
          <cell r="F8939">
            <v>43016</v>
          </cell>
          <cell r="G8939">
            <v>43024</v>
          </cell>
          <cell r="H8939">
            <v>8017.1368179029478</v>
          </cell>
          <cell r="I8939">
            <v>8031.81</v>
          </cell>
        </row>
        <row r="8940">
          <cell r="C8940" t="str">
            <v>Physdam</v>
          </cell>
          <cell r="E8940">
            <v>42685</v>
          </cell>
          <cell r="F8940">
            <v>42718</v>
          </cell>
          <cell r="G8940">
            <v>42821</v>
          </cell>
          <cell r="H8940">
            <v>8872.0828721220078</v>
          </cell>
          <cell r="I8940">
            <v>9767.51</v>
          </cell>
        </row>
        <row r="8941">
          <cell r="C8941" t="str">
            <v>Physdam</v>
          </cell>
          <cell r="E8941">
            <v>42679</v>
          </cell>
          <cell r="F8941">
            <v>42711</v>
          </cell>
          <cell r="G8941">
            <v>42717</v>
          </cell>
          <cell r="H8941">
            <v>12098.0191996824</v>
          </cell>
          <cell r="I8941">
            <v>0</v>
          </cell>
        </row>
        <row r="8942">
          <cell r="C8942" t="str">
            <v>Physdam</v>
          </cell>
          <cell r="E8942">
            <v>42704</v>
          </cell>
          <cell r="F8942">
            <v>42807</v>
          </cell>
          <cell r="G8942">
            <v>43169</v>
          </cell>
          <cell r="H8942">
            <v>8522.6088361770744</v>
          </cell>
          <cell r="I8942">
            <v>8747.08</v>
          </cell>
        </row>
        <row r="8943">
          <cell r="C8943" t="str">
            <v>Physdam</v>
          </cell>
          <cell r="E8943">
            <v>42681</v>
          </cell>
          <cell r="F8943">
            <v>42702</v>
          </cell>
          <cell r="G8943">
            <v>42723</v>
          </cell>
          <cell r="H8943">
            <v>7598.6815830674404</v>
          </cell>
          <cell r="I8943">
            <v>7598.68</v>
          </cell>
        </row>
        <row r="8944">
          <cell r="C8944" t="str">
            <v>Physdam</v>
          </cell>
          <cell r="E8944">
            <v>42692</v>
          </cell>
          <cell r="F8944">
            <v>42725</v>
          </cell>
          <cell r="G8944">
            <v>42757</v>
          </cell>
          <cell r="H8944">
            <v>7714.0009141059845</v>
          </cell>
          <cell r="I8944">
            <v>8132.71</v>
          </cell>
        </row>
        <row r="8945">
          <cell r="C8945" t="str">
            <v>Physdam</v>
          </cell>
          <cell r="E8945">
            <v>42677</v>
          </cell>
          <cell r="F8945">
            <v>42684</v>
          </cell>
          <cell r="G8945">
            <v>42715</v>
          </cell>
          <cell r="H8945">
            <v>10702.7668847444</v>
          </cell>
          <cell r="I8945">
            <v>10702.77</v>
          </cell>
        </row>
        <row r="8946">
          <cell r="C8946" t="str">
            <v>Physdam</v>
          </cell>
          <cell r="E8946">
            <v>42695</v>
          </cell>
          <cell r="F8946">
            <v>42759</v>
          </cell>
          <cell r="G8946">
            <v>42764</v>
          </cell>
          <cell r="H8946">
            <v>5927.9054681506941</v>
          </cell>
          <cell r="I8946">
            <v>6772.34</v>
          </cell>
        </row>
        <row r="8947">
          <cell r="C8947" t="str">
            <v>Physdam</v>
          </cell>
          <cell r="E8947">
            <v>42702</v>
          </cell>
          <cell r="F8947">
            <v>42888</v>
          </cell>
          <cell r="G8947">
            <v>43053</v>
          </cell>
          <cell r="H8947">
            <v>12592.265436838023</v>
          </cell>
          <cell r="I8947">
            <v>13197.53</v>
          </cell>
        </row>
        <row r="8948">
          <cell r="C8948" t="str">
            <v>Physdam</v>
          </cell>
          <cell r="E8948">
            <v>42689</v>
          </cell>
          <cell r="F8948">
            <v>42944</v>
          </cell>
          <cell r="G8948">
            <v>42961</v>
          </cell>
          <cell r="H8948">
            <v>6872.3803812864398</v>
          </cell>
          <cell r="I8948">
            <v>7041.42</v>
          </cell>
        </row>
        <row r="8949">
          <cell r="C8949" t="str">
            <v>Physdam</v>
          </cell>
          <cell r="E8949">
            <v>42685</v>
          </cell>
          <cell r="F8949">
            <v>42716</v>
          </cell>
          <cell r="G8949">
            <v>42821</v>
          </cell>
          <cell r="H8949">
            <v>10350.974025460375</v>
          </cell>
          <cell r="I8949">
            <v>10246.1</v>
          </cell>
        </row>
        <row r="8950">
          <cell r="C8950" t="str">
            <v>Physdam</v>
          </cell>
          <cell r="E8950">
            <v>42680</v>
          </cell>
          <cell r="F8950">
            <v>42805</v>
          </cell>
          <cell r="G8950">
            <v>42839</v>
          </cell>
          <cell r="H8950">
            <v>5657.3493497398831</v>
          </cell>
          <cell r="I8950">
            <v>5668.68</v>
          </cell>
        </row>
        <row r="8951">
          <cell r="C8951" t="str">
            <v>Physdam</v>
          </cell>
          <cell r="E8951">
            <v>42677</v>
          </cell>
          <cell r="F8951">
            <v>42723</v>
          </cell>
          <cell r="G8951">
            <v>42739</v>
          </cell>
          <cell r="H8951">
            <v>9594.0330764341434</v>
          </cell>
          <cell r="I8951">
            <v>0</v>
          </cell>
        </row>
        <row r="8952">
          <cell r="C8952" t="str">
            <v>Physdam</v>
          </cell>
          <cell r="E8952">
            <v>42685</v>
          </cell>
          <cell r="F8952">
            <v>42696</v>
          </cell>
          <cell r="G8952">
            <v>42783</v>
          </cell>
          <cell r="H8952">
            <v>9993.2758041769139</v>
          </cell>
          <cell r="I8952">
            <v>11001.31</v>
          </cell>
        </row>
        <row r="8953">
          <cell r="C8953" t="str">
            <v>Physdam</v>
          </cell>
          <cell r="E8953">
            <v>42685</v>
          </cell>
          <cell r="F8953">
            <v>42719</v>
          </cell>
          <cell r="G8953">
            <v>42740</v>
          </cell>
          <cell r="H8953">
            <v>12245.834450584694</v>
          </cell>
          <cell r="I8953">
            <v>12112.2</v>
          </cell>
        </row>
        <row r="8954">
          <cell r="C8954" t="str">
            <v>Physdam</v>
          </cell>
          <cell r="E8954">
            <v>42677</v>
          </cell>
          <cell r="F8954">
            <v>42699</v>
          </cell>
          <cell r="G8954">
            <v>42725</v>
          </cell>
          <cell r="H8954">
            <v>11019.124038014899</v>
          </cell>
          <cell r="I8954">
            <v>11019.12</v>
          </cell>
        </row>
        <row r="8955">
          <cell r="C8955" t="str">
            <v>Physdam</v>
          </cell>
          <cell r="E8955">
            <v>42680</v>
          </cell>
          <cell r="F8955">
            <v>42706</v>
          </cell>
          <cell r="G8955">
            <v>42746</v>
          </cell>
          <cell r="H8955">
            <v>11074.148282496277</v>
          </cell>
          <cell r="I8955">
            <v>11700.32</v>
          </cell>
        </row>
        <row r="8956">
          <cell r="C8956" t="str">
            <v>Physdam</v>
          </cell>
          <cell r="E8956">
            <v>42691</v>
          </cell>
          <cell r="F8956">
            <v>42870</v>
          </cell>
          <cell r="G8956">
            <v>42922</v>
          </cell>
          <cell r="H8956">
            <v>5562.965033782436</v>
          </cell>
          <cell r="I8956">
            <v>6355.57</v>
          </cell>
        </row>
        <row r="8957">
          <cell r="C8957" t="str">
            <v>Physdam</v>
          </cell>
          <cell r="E8957">
            <v>42679</v>
          </cell>
          <cell r="F8957">
            <v>42707</v>
          </cell>
          <cell r="G8957">
            <v>42894</v>
          </cell>
          <cell r="H8957">
            <v>6058.8010466436635</v>
          </cell>
          <cell r="I8957">
            <v>6599.62</v>
          </cell>
        </row>
        <row r="8958">
          <cell r="C8958" t="str">
            <v>Physdam</v>
          </cell>
          <cell r="E8958">
            <v>42677</v>
          </cell>
          <cell r="F8958">
            <v>42748</v>
          </cell>
          <cell r="G8958">
            <v>42773</v>
          </cell>
          <cell r="H8958">
            <v>9992.2278311952614</v>
          </cell>
          <cell r="I8958">
            <v>10692.13</v>
          </cell>
        </row>
        <row r="8959">
          <cell r="C8959" t="str">
            <v>Physdam</v>
          </cell>
          <cell r="E8959">
            <v>42695</v>
          </cell>
          <cell r="F8959">
            <v>42827</v>
          </cell>
          <cell r="G8959">
            <v>42861</v>
          </cell>
          <cell r="H8959">
            <v>12429.797785086512</v>
          </cell>
          <cell r="I8959">
            <v>13358.92</v>
          </cell>
        </row>
        <row r="8960">
          <cell r="C8960" t="str">
            <v>Physdam</v>
          </cell>
          <cell r="E8960">
            <v>42700</v>
          </cell>
          <cell r="F8960">
            <v>42931</v>
          </cell>
          <cell r="G8960">
            <v>42979</v>
          </cell>
          <cell r="H8960">
            <v>8996.3026805560385</v>
          </cell>
          <cell r="I8960">
            <v>10150.59</v>
          </cell>
        </row>
        <row r="8961">
          <cell r="C8961" t="str">
            <v>Physdam</v>
          </cell>
          <cell r="E8961">
            <v>42699</v>
          </cell>
          <cell r="F8961">
            <v>42714</v>
          </cell>
          <cell r="G8961">
            <v>42734</v>
          </cell>
          <cell r="H8961">
            <v>9793.9189232820208</v>
          </cell>
          <cell r="I8961">
            <v>9793.92</v>
          </cell>
        </row>
        <row r="8962">
          <cell r="C8962" t="str">
            <v>Physdam</v>
          </cell>
          <cell r="E8962">
            <v>42692</v>
          </cell>
          <cell r="F8962">
            <v>42763</v>
          </cell>
          <cell r="G8962">
            <v>42776</v>
          </cell>
          <cell r="H8962">
            <v>11688.296852727721</v>
          </cell>
          <cell r="I8962">
            <v>12846.64</v>
          </cell>
        </row>
        <row r="8963">
          <cell r="C8963" t="str">
            <v>Physdam</v>
          </cell>
          <cell r="E8963">
            <v>42692</v>
          </cell>
          <cell r="F8963">
            <v>42727</v>
          </cell>
          <cell r="G8963">
            <v>42755</v>
          </cell>
          <cell r="H8963">
            <v>11194.073875729968</v>
          </cell>
          <cell r="I8963">
            <v>12026.41</v>
          </cell>
        </row>
        <row r="8964">
          <cell r="C8964" t="str">
            <v>Physdam</v>
          </cell>
          <cell r="E8964">
            <v>42685</v>
          </cell>
          <cell r="F8964">
            <v>42725</v>
          </cell>
          <cell r="G8964">
            <v>42912</v>
          </cell>
          <cell r="H8964">
            <v>15176.531879147027</v>
          </cell>
          <cell r="I8964">
            <v>16344.72</v>
          </cell>
        </row>
        <row r="8965">
          <cell r="C8965" t="str">
            <v>Physdam</v>
          </cell>
          <cell r="E8965">
            <v>42696</v>
          </cell>
          <cell r="F8965">
            <v>42746</v>
          </cell>
          <cell r="G8965">
            <v>42833</v>
          </cell>
          <cell r="H8965">
            <v>12509.673622706463</v>
          </cell>
          <cell r="I8965">
            <v>12887.55</v>
          </cell>
        </row>
        <row r="8966">
          <cell r="C8966" t="str">
            <v>Physdam</v>
          </cell>
          <cell r="E8966">
            <v>42702</v>
          </cell>
          <cell r="F8966">
            <v>42966</v>
          </cell>
          <cell r="G8966">
            <v>43016</v>
          </cell>
          <cell r="H8966">
            <v>11879.906354803386</v>
          </cell>
          <cell r="I8966">
            <v>12587.97</v>
          </cell>
        </row>
        <row r="8967">
          <cell r="C8967" t="str">
            <v>Physdam</v>
          </cell>
          <cell r="E8967">
            <v>42679</v>
          </cell>
          <cell r="F8967">
            <v>43405</v>
          </cell>
          <cell r="G8967">
            <v>43568</v>
          </cell>
          <cell r="H8967">
            <v>11598.767405108889</v>
          </cell>
          <cell r="I8967">
            <v>12192.73</v>
          </cell>
        </row>
        <row r="8968">
          <cell r="C8968" t="str">
            <v>Physdam</v>
          </cell>
          <cell r="E8968">
            <v>42691</v>
          </cell>
          <cell r="F8968">
            <v>42707</v>
          </cell>
          <cell r="G8968">
            <v>42710</v>
          </cell>
          <cell r="H8968">
            <v>8350.3314786019801</v>
          </cell>
          <cell r="I8968">
            <v>8350.33</v>
          </cell>
        </row>
        <row r="8969">
          <cell r="C8969" t="str">
            <v>Physdam</v>
          </cell>
          <cell r="E8969">
            <v>42677</v>
          </cell>
          <cell r="F8969">
            <v>42742</v>
          </cell>
          <cell r="G8969">
            <v>42803</v>
          </cell>
          <cell r="H8969">
            <v>11002.498784218969</v>
          </cell>
          <cell r="I8969">
            <v>11936.67</v>
          </cell>
        </row>
        <row r="8970">
          <cell r="C8970" t="str">
            <v>Physdam</v>
          </cell>
          <cell r="E8970">
            <v>42692</v>
          </cell>
          <cell r="F8970">
            <v>42738</v>
          </cell>
          <cell r="G8970">
            <v>42749</v>
          </cell>
          <cell r="H8970">
            <v>10083.499677181524</v>
          </cell>
          <cell r="I8970">
            <v>10189.27</v>
          </cell>
        </row>
        <row r="8971">
          <cell r="C8971" t="str">
            <v>Physdam</v>
          </cell>
          <cell r="E8971">
            <v>42716</v>
          </cell>
          <cell r="F8971">
            <v>42738</v>
          </cell>
          <cell r="G8971">
            <v>42772</v>
          </cell>
          <cell r="H8971">
            <v>11353.93573215478</v>
          </cell>
          <cell r="I8971">
            <v>0</v>
          </cell>
        </row>
        <row r="8972">
          <cell r="C8972" t="str">
            <v>Physdam</v>
          </cell>
          <cell r="E8972">
            <v>42734</v>
          </cell>
          <cell r="F8972">
            <v>42760</v>
          </cell>
          <cell r="G8972">
            <v>42860</v>
          </cell>
          <cell r="H8972">
            <v>9012.0434202032939</v>
          </cell>
          <cell r="I8972">
            <v>9667.44</v>
          </cell>
        </row>
        <row r="8973">
          <cell r="C8973" t="str">
            <v>Physdam</v>
          </cell>
          <cell r="E8973">
            <v>42717</v>
          </cell>
          <cell r="F8973">
            <v>42822</v>
          </cell>
          <cell r="G8973">
            <v>42846</v>
          </cell>
          <cell r="H8973">
            <v>8666.7330503998328</v>
          </cell>
          <cell r="I8973">
            <v>0</v>
          </cell>
        </row>
        <row r="8974">
          <cell r="C8974" t="str">
            <v>Physdam</v>
          </cell>
          <cell r="E8974">
            <v>42710</v>
          </cell>
          <cell r="F8974">
            <v>42799</v>
          </cell>
          <cell r="G8974">
            <v>43145</v>
          </cell>
          <cell r="H8974">
            <v>11082.209492941218</v>
          </cell>
          <cell r="I8974">
            <v>0</v>
          </cell>
        </row>
        <row r="8975">
          <cell r="C8975" t="str">
            <v>Physdam</v>
          </cell>
          <cell r="E8975">
            <v>42719</v>
          </cell>
          <cell r="F8975">
            <v>42946</v>
          </cell>
          <cell r="G8975">
            <v>43037</v>
          </cell>
          <cell r="H8975">
            <v>12919.806257291695</v>
          </cell>
          <cell r="I8975">
            <v>0</v>
          </cell>
        </row>
        <row r="8976">
          <cell r="C8976" t="str">
            <v>Physdam</v>
          </cell>
          <cell r="E8976">
            <v>42708</v>
          </cell>
          <cell r="F8976">
            <v>42738</v>
          </cell>
          <cell r="G8976">
            <v>42747</v>
          </cell>
          <cell r="H8976">
            <v>9017.3790264949894</v>
          </cell>
          <cell r="I8976">
            <v>9525.52</v>
          </cell>
        </row>
        <row r="8977">
          <cell r="C8977" t="str">
            <v>Physdam</v>
          </cell>
          <cell r="E8977">
            <v>42723</v>
          </cell>
          <cell r="F8977">
            <v>42898</v>
          </cell>
          <cell r="G8977">
            <v>42947</v>
          </cell>
          <cell r="H8977">
            <v>10753.659925428865</v>
          </cell>
          <cell r="I8977">
            <v>10695.68</v>
          </cell>
        </row>
        <row r="8978">
          <cell r="C8978" t="str">
            <v>Physdam</v>
          </cell>
          <cell r="E8978">
            <v>42709</v>
          </cell>
          <cell r="F8978">
            <v>42815</v>
          </cell>
          <cell r="G8978">
            <v>42984</v>
          </cell>
          <cell r="H8978">
            <v>9724.7054746064787</v>
          </cell>
          <cell r="I8978">
            <v>9987.11</v>
          </cell>
        </row>
        <row r="8979">
          <cell r="C8979" t="str">
            <v>Physdam</v>
          </cell>
          <cell r="E8979">
            <v>42724</v>
          </cell>
          <cell r="F8979">
            <v>43094</v>
          </cell>
          <cell r="G8979">
            <v>43109</v>
          </cell>
          <cell r="H8979">
            <v>10098.315741046848</v>
          </cell>
          <cell r="I8979">
            <v>10500.23</v>
          </cell>
        </row>
        <row r="8980">
          <cell r="C8980" t="str">
            <v>Physdam</v>
          </cell>
          <cell r="E8980">
            <v>42727</v>
          </cell>
          <cell r="F8980">
            <v>42729</v>
          </cell>
          <cell r="G8980">
            <v>42766</v>
          </cell>
          <cell r="H8980">
            <v>8899.1845443852526</v>
          </cell>
          <cell r="I8980">
            <v>9143.5400000000009</v>
          </cell>
        </row>
        <row r="8981">
          <cell r="C8981" t="str">
            <v>Physdam</v>
          </cell>
          <cell r="E8981">
            <v>42724</v>
          </cell>
          <cell r="F8981">
            <v>42751</v>
          </cell>
          <cell r="G8981">
            <v>42853</v>
          </cell>
          <cell r="H8981">
            <v>10121.866014525996</v>
          </cell>
          <cell r="I8981">
            <v>10302.870000000001</v>
          </cell>
        </row>
        <row r="8982">
          <cell r="C8982" t="str">
            <v>Physdam</v>
          </cell>
          <cell r="E8982">
            <v>42711</v>
          </cell>
          <cell r="F8982">
            <v>42774</v>
          </cell>
          <cell r="G8982">
            <v>42839</v>
          </cell>
          <cell r="H8982">
            <v>10026.677149275043</v>
          </cell>
          <cell r="I8982">
            <v>11154.02</v>
          </cell>
        </row>
        <row r="8983">
          <cell r="C8983" t="str">
            <v>Physdam</v>
          </cell>
          <cell r="E8983">
            <v>42718</v>
          </cell>
          <cell r="F8983">
            <v>42791</v>
          </cell>
          <cell r="G8983">
            <v>42881</v>
          </cell>
          <cell r="H8983">
            <v>9195.3618840642521</v>
          </cell>
          <cell r="I8983">
            <v>9129.17</v>
          </cell>
        </row>
        <row r="8984">
          <cell r="C8984" t="str">
            <v>Physdam</v>
          </cell>
          <cell r="E8984">
            <v>42715</v>
          </cell>
          <cell r="F8984">
            <v>42773</v>
          </cell>
          <cell r="G8984">
            <v>42969</v>
          </cell>
          <cell r="H8984">
            <v>9063.0383865078529</v>
          </cell>
          <cell r="I8984">
            <v>10426.68</v>
          </cell>
        </row>
        <row r="8985">
          <cell r="C8985" t="str">
            <v>Physdam</v>
          </cell>
          <cell r="E8985">
            <v>42708</v>
          </cell>
          <cell r="F8985">
            <v>42905</v>
          </cell>
          <cell r="G8985">
            <v>43036</v>
          </cell>
          <cell r="H8985">
            <v>10419.423728307005</v>
          </cell>
          <cell r="I8985">
            <v>11489.07</v>
          </cell>
        </row>
        <row r="8986">
          <cell r="C8986" t="str">
            <v>Physdam</v>
          </cell>
          <cell r="E8986">
            <v>42721</v>
          </cell>
          <cell r="F8986">
            <v>42946</v>
          </cell>
          <cell r="G8986">
            <v>43087</v>
          </cell>
          <cell r="H8986">
            <v>10070.68688428719</v>
          </cell>
          <cell r="I8986">
            <v>11219.79</v>
          </cell>
        </row>
        <row r="8987">
          <cell r="C8987" t="str">
            <v>Physdam</v>
          </cell>
          <cell r="E8987">
            <v>42724</v>
          </cell>
          <cell r="F8987">
            <v>42753</v>
          </cell>
          <cell r="G8987">
            <v>42789</v>
          </cell>
          <cell r="H8987">
            <v>8370.6413861728724</v>
          </cell>
          <cell r="I8987">
            <v>0</v>
          </cell>
        </row>
        <row r="8988">
          <cell r="C8988" t="str">
            <v>Physdam</v>
          </cell>
          <cell r="E8988">
            <v>42707</v>
          </cell>
          <cell r="F8988">
            <v>42727</v>
          </cell>
          <cell r="G8988">
            <v>42750</v>
          </cell>
          <cell r="H8988">
            <v>7105.5533201827566</v>
          </cell>
          <cell r="I8988">
            <v>7236.35</v>
          </cell>
        </row>
        <row r="8989">
          <cell r="C8989" t="str">
            <v>Physdam</v>
          </cell>
          <cell r="E8989">
            <v>42709</v>
          </cell>
          <cell r="F8989">
            <v>42742</v>
          </cell>
          <cell r="G8989">
            <v>42854</v>
          </cell>
          <cell r="H8989">
            <v>10375.87903263208</v>
          </cell>
          <cell r="I8989">
            <v>10808.76</v>
          </cell>
        </row>
        <row r="8990">
          <cell r="C8990" t="str">
            <v>Physdam</v>
          </cell>
          <cell r="E8990">
            <v>42712</v>
          </cell>
          <cell r="F8990">
            <v>42817</v>
          </cell>
          <cell r="G8990">
            <v>42857</v>
          </cell>
          <cell r="H8990">
            <v>10814.532346366947</v>
          </cell>
          <cell r="I8990">
            <v>12119.98</v>
          </cell>
        </row>
        <row r="8991">
          <cell r="C8991" t="str">
            <v>Physdam</v>
          </cell>
          <cell r="E8991">
            <v>42707</v>
          </cell>
          <cell r="F8991">
            <v>42719</v>
          </cell>
          <cell r="G8991">
            <v>42844</v>
          </cell>
          <cell r="H8991">
            <v>7965.1014930332376</v>
          </cell>
          <cell r="I8991">
            <v>7974.33</v>
          </cell>
        </row>
        <row r="8992">
          <cell r="C8992" t="str">
            <v>Physdam</v>
          </cell>
          <cell r="E8992">
            <v>42730</v>
          </cell>
          <cell r="F8992">
            <v>42814</v>
          </cell>
          <cell r="G8992">
            <v>42822</v>
          </cell>
          <cell r="H8992">
            <v>9622.0358280653036</v>
          </cell>
          <cell r="I8992">
            <v>10218.969999999999</v>
          </cell>
        </row>
        <row r="8993">
          <cell r="C8993" t="str">
            <v>Physdam</v>
          </cell>
          <cell r="E8993">
            <v>42719</v>
          </cell>
          <cell r="F8993">
            <v>43085</v>
          </cell>
          <cell r="G8993">
            <v>43106</v>
          </cell>
          <cell r="H8993">
            <v>8595.8814362358225</v>
          </cell>
          <cell r="I8993">
            <v>9178.44</v>
          </cell>
        </row>
        <row r="8994">
          <cell r="C8994" t="str">
            <v>Physdam</v>
          </cell>
          <cell r="E8994">
            <v>42720</v>
          </cell>
          <cell r="F8994">
            <v>42748</v>
          </cell>
          <cell r="G8994">
            <v>42838</v>
          </cell>
          <cell r="H8994">
            <v>8215.6494460420799</v>
          </cell>
          <cell r="I8994">
            <v>8552.26</v>
          </cell>
        </row>
        <row r="8995">
          <cell r="C8995" t="str">
            <v>Physdam</v>
          </cell>
          <cell r="E8995">
            <v>42721</v>
          </cell>
          <cell r="F8995">
            <v>42818</v>
          </cell>
          <cell r="G8995">
            <v>42840</v>
          </cell>
          <cell r="H8995">
            <v>6767.8091528010746</v>
          </cell>
          <cell r="I8995">
            <v>7961.17</v>
          </cell>
        </row>
        <row r="8996">
          <cell r="C8996" t="str">
            <v>Physdam</v>
          </cell>
          <cell r="E8996">
            <v>42718</v>
          </cell>
          <cell r="F8996">
            <v>42822</v>
          </cell>
          <cell r="G8996">
            <v>42957</v>
          </cell>
          <cell r="H8996">
            <v>11119.048262054153</v>
          </cell>
          <cell r="I8996">
            <v>11860.68</v>
          </cell>
        </row>
        <row r="8997">
          <cell r="C8997" t="str">
            <v>Physdam</v>
          </cell>
          <cell r="E8997">
            <v>42708</v>
          </cell>
          <cell r="F8997">
            <v>43102</v>
          </cell>
          <cell r="G8997">
            <v>43107</v>
          </cell>
          <cell r="H8997">
            <v>12205.853057915383</v>
          </cell>
          <cell r="I8997">
            <v>12683.08</v>
          </cell>
        </row>
        <row r="8998">
          <cell r="C8998" t="str">
            <v>Physdam</v>
          </cell>
          <cell r="E8998">
            <v>42715</v>
          </cell>
          <cell r="F8998">
            <v>42889</v>
          </cell>
          <cell r="G8998">
            <v>42947</v>
          </cell>
          <cell r="H8998">
            <v>8799.7978770693444</v>
          </cell>
          <cell r="I8998">
            <v>9128.4</v>
          </cell>
        </row>
        <row r="8999">
          <cell r="C8999" t="str">
            <v>Physdam</v>
          </cell>
          <cell r="E8999">
            <v>42716</v>
          </cell>
          <cell r="F8999">
            <v>42827</v>
          </cell>
          <cell r="G8999">
            <v>42861</v>
          </cell>
          <cell r="H8999">
            <v>11575.234090333945</v>
          </cell>
          <cell r="I8999">
            <v>0</v>
          </cell>
        </row>
        <row r="9000">
          <cell r="C9000" t="str">
            <v>Physdam</v>
          </cell>
          <cell r="E9000">
            <v>42734</v>
          </cell>
          <cell r="F9000">
            <v>42788</v>
          </cell>
          <cell r="G9000">
            <v>42789</v>
          </cell>
          <cell r="H9000">
            <v>12200.534977352687</v>
          </cell>
          <cell r="I9000">
            <v>12505.9</v>
          </cell>
        </row>
        <row r="9001">
          <cell r="C9001" t="str">
            <v>Physdam</v>
          </cell>
          <cell r="E9001">
            <v>42710</v>
          </cell>
          <cell r="F9001">
            <v>42761</v>
          </cell>
          <cell r="G9001">
            <v>42844</v>
          </cell>
          <cell r="H9001">
            <v>10014.634231887161</v>
          </cell>
          <cell r="I9001">
            <v>10041.77</v>
          </cell>
        </row>
        <row r="9002">
          <cell r="C9002" t="str">
            <v>Physdam</v>
          </cell>
          <cell r="E9002">
            <v>42724</v>
          </cell>
          <cell r="F9002">
            <v>42794</v>
          </cell>
          <cell r="G9002">
            <v>42838</v>
          </cell>
          <cell r="H9002">
            <v>14361.364531828642</v>
          </cell>
          <cell r="I9002">
            <v>15256.57</v>
          </cell>
        </row>
        <row r="9003">
          <cell r="C9003" t="str">
            <v>Physdam</v>
          </cell>
          <cell r="E9003">
            <v>42713</v>
          </cell>
          <cell r="F9003">
            <v>42749</v>
          </cell>
          <cell r="G9003">
            <v>42754</v>
          </cell>
          <cell r="H9003">
            <v>14226.750075517608</v>
          </cell>
          <cell r="I9003">
            <v>15111.27</v>
          </cell>
        </row>
        <row r="9004">
          <cell r="C9004" t="str">
            <v>Physdam</v>
          </cell>
          <cell r="E9004">
            <v>42733</v>
          </cell>
          <cell r="F9004">
            <v>42832</v>
          </cell>
          <cell r="G9004">
            <v>42946</v>
          </cell>
          <cell r="H9004">
            <v>10836.188478478021</v>
          </cell>
          <cell r="I9004">
            <v>11386.56</v>
          </cell>
        </row>
        <row r="9005">
          <cell r="C9005" t="str">
            <v>Physdam</v>
          </cell>
          <cell r="E9005">
            <v>42721</v>
          </cell>
          <cell r="F9005">
            <v>42937</v>
          </cell>
          <cell r="G9005">
            <v>42943</v>
          </cell>
          <cell r="H9005">
            <v>10710.81916739541</v>
          </cell>
          <cell r="I9005">
            <v>11700.9</v>
          </cell>
        </row>
        <row r="9006">
          <cell r="C9006" t="str">
            <v>Physdam</v>
          </cell>
          <cell r="E9006">
            <v>42730</v>
          </cell>
          <cell r="F9006">
            <v>42732</v>
          </cell>
          <cell r="G9006">
            <v>42861</v>
          </cell>
          <cell r="H9006">
            <v>7716.1079316171745</v>
          </cell>
          <cell r="I9006">
            <v>0</v>
          </cell>
        </row>
        <row r="9007">
          <cell r="C9007" t="str">
            <v>Physdam</v>
          </cell>
          <cell r="E9007">
            <v>42709</v>
          </cell>
          <cell r="F9007">
            <v>42953</v>
          </cell>
          <cell r="G9007">
            <v>42978</v>
          </cell>
          <cell r="H9007">
            <v>12192.066617244389</v>
          </cell>
          <cell r="I9007">
            <v>12457.39</v>
          </cell>
        </row>
        <row r="9008">
          <cell r="C9008" t="str">
            <v>Physdam</v>
          </cell>
          <cell r="E9008">
            <v>42734</v>
          </cell>
          <cell r="F9008">
            <v>42918</v>
          </cell>
          <cell r="G9008">
            <v>42999</v>
          </cell>
          <cell r="H9008">
            <v>8132.6896037029564</v>
          </cell>
          <cell r="I9008">
            <v>8370.67</v>
          </cell>
        </row>
        <row r="9009">
          <cell r="C9009" t="str">
            <v>Physdam</v>
          </cell>
          <cell r="E9009">
            <v>42729</v>
          </cell>
          <cell r="F9009">
            <v>43076</v>
          </cell>
          <cell r="G9009">
            <v>43115</v>
          </cell>
          <cell r="H9009">
            <v>8951.370250145028</v>
          </cell>
          <cell r="I9009">
            <v>9082.2199999999993</v>
          </cell>
        </row>
        <row r="9010">
          <cell r="C9010" t="str">
            <v>Physdam</v>
          </cell>
          <cell r="E9010">
            <v>42722</v>
          </cell>
          <cell r="F9010">
            <v>42770</v>
          </cell>
          <cell r="G9010">
            <v>42816</v>
          </cell>
          <cell r="H9010">
            <v>10843.947711194589</v>
          </cell>
          <cell r="I9010">
            <v>11227.33</v>
          </cell>
        </row>
        <row r="9011">
          <cell r="C9011" t="str">
            <v>Physdam</v>
          </cell>
          <cell r="E9011">
            <v>42716</v>
          </cell>
          <cell r="F9011">
            <v>43426</v>
          </cell>
          <cell r="G9011">
            <v>43496</v>
          </cell>
          <cell r="H9011">
            <v>10102.603809786182</v>
          </cell>
          <cell r="I9011">
            <v>10935.23</v>
          </cell>
        </row>
        <row r="9012">
          <cell r="C9012" t="str">
            <v>Physdam</v>
          </cell>
          <cell r="E9012">
            <v>42708</v>
          </cell>
          <cell r="F9012">
            <v>42716</v>
          </cell>
          <cell r="G9012">
            <v>42744</v>
          </cell>
          <cell r="H9012">
            <v>9274.3580505378432</v>
          </cell>
          <cell r="I9012">
            <v>9624.5300000000007</v>
          </cell>
        </row>
        <row r="9013">
          <cell r="C9013" t="str">
            <v>Physdam</v>
          </cell>
          <cell r="E9013">
            <v>42726</v>
          </cell>
          <cell r="F9013">
            <v>42765</v>
          </cell>
          <cell r="G9013">
            <v>42793</v>
          </cell>
          <cell r="H9013">
            <v>5268.5414213492004</v>
          </cell>
          <cell r="I9013">
            <v>5719.75</v>
          </cell>
        </row>
        <row r="9014">
          <cell r="C9014" t="str">
            <v>Physdam</v>
          </cell>
          <cell r="E9014">
            <v>42725</v>
          </cell>
          <cell r="F9014">
            <v>43183</v>
          </cell>
          <cell r="G9014">
            <v>43401</v>
          </cell>
          <cell r="H9014">
            <v>9751.4501491864849</v>
          </cell>
          <cell r="I9014">
            <v>10318.6</v>
          </cell>
        </row>
        <row r="9015">
          <cell r="C9015" t="str">
            <v>Physdam</v>
          </cell>
          <cell r="E9015">
            <v>42710</v>
          </cell>
          <cell r="F9015">
            <v>42945</v>
          </cell>
          <cell r="G9015">
            <v>43014</v>
          </cell>
          <cell r="H9015">
            <v>9071.8951215697707</v>
          </cell>
          <cell r="I9015">
            <v>9739.25</v>
          </cell>
        </row>
        <row r="9016">
          <cell r="C9016" t="str">
            <v>Physdam</v>
          </cell>
          <cell r="E9016">
            <v>42708</v>
          </cell>
          <cell r="F9016">
            <v>42754</v>
          </cell>
          <cell r="G9016">
            <v>42833</v>
          </cell>
          <cell r="H9016">
            <v>10265.015587405589</v>
          </cell>
          <cell r="I9016">
            <v>10436.44</v>
          </cell>
        </row>
        <row r="9017">
          <cell r="C9017" t="str">
            <v>Physdam</v>
          </cell>
          <cell r="E9017">
            <v>42707</v>
          </cell>
          <cell r="F9017">
            <v>42715</v>
          </cell>
          <cell r="G9017">
            <v>42745</v>
          </cell>
          <cell r="H9017">
            <v>11641.974265425117</v>
          </cell>
          <cell r="I9017">
            <v>11627.83</v>
          </cell>
        </row>
        <row r="9018">
          <cell r="C9018" t="str">
            <v>Physdam</v>
          </cell>
          <cell r="E9018">
            <v>42712</v>
          </cell>
          <cell r="F9018">
            <v>42766</v>
          </cell>
          <cell r="G9018">
            <v>42794</v>
          </cell>
          <cell r="H9018">
            <v>10644.930118103546</v>
          </cell>
          <cell r="I9018">
            <v>10776.95</v>
          </cell>
        </row>
        <row r="9019">
          <cell r="C9019" t="str">
            <v>Physdam</v>
          </cell>
          <cell r="E9019">
            <v>42711</v>
          </cell>
          <cell r="F9019">
            <v>42719</v>
          </cell>
          <cell r="G9019">
            <v>42890</v>
          </cell>
          <cell r="H9019">
            <v>14158.464386196132</v>
          </cell>
          <cell r="I9019">
            <v>14394.64</v>
          </cell>
        </row>
        <row r="9020">
          <cell r="C9020" t="str">
            <v>Physdam</v>
          </cell>
          <cell r="E9020">
            <v>42724</v>
          </cell>
          <cell r="F9020">
            <v>42998</v>
          </cell>
          <cell r="G9020">
            <v>43047</v>
          </cell>
          <cell r="H9020">
            <v>7422.4402149953539</v>
          </cell>
          <cell r="I9020">
            <v>0</v>
          </cell>
        </row>
        <row r="9021">
          <cell r="C9021" t="str">
            <v>Physdam</v>
          </cell>
          <cell r="E9021">
            <v>42723</v>
          </cell>
          <cell r="F9021">
            <v>42785</v>
          </cell>
          <cell r="G9021">
            <v>42819</v>
          </cell>
          <cell r="H9021">
            <v>9732.8900296829524</v>
          </cell>
          <cell r="I9021">
            <v>9838.07</v>
          </cell>
        </row>
        <row r="9022">
          <cell r="C9022" t="str">
            <v>Physdam</v>
          </cell>
          <cell r="E9022">
            <v>42729</v>
          </cell>
          <cell r="F9022">
            <v>42860</v>
          </cell>
          <cell r="G9022">
            <v>42970</v>
          </cell>
          <cell r="H9022">
            <v>8061.8663111280848</v>
          </cell>
          <cell r="I9022">
            <v>8874.0300000000007</v>
          </cell>
        </row>
        <row r="9023">
          <cell r="C9023" t="str">
            <v>Physdam</v>
          </cell>
          <cell r="E9023">
            <v>42708</v>
          </cell>
          <cell r="F9023">
            <v>42790</v>
          </cell>
          <cell r="G9023">
            <v>42873</v>
          </cell>
          <cell r="H9023">
            <v>8799.6238723696188</v>
          </cell>
          <cell r="I9023">
            <v>9187.09</v>
          </cell>
        </row>
        <row r="9024">
          <cell r="C9024" t="str">
            <v>Physdam</v>
          </cell>
          <cell r="E9024">
            <v>42725</v>
          </cell>
          <cell r="F9024">
            <v>42753</v>
          </cell>
          <cell r="G9024">
            <v>42792</v>
          </cell>
          <cell r="H9024">
            <v>9248.3240603034919</v>
          </cell>
          <cell r="I9024">
            <v>9146.43</v>
          </cell>
        </row>
        <row r="9025">
          <cell r="C9025" t="str">
            <v>Physdam</v>
          </cell>
          <cell r="E9025">
            <v>42718</v>
          </cell>
          <cell r="F9025">
            <v>42790</v>
          </cell>
          <cell r="G9025">
            <v>42821</v>
          </cell>
          <cell r="H9025">
            <v>4343.8603876703346</v>
          </cell>
          <cell r="I9025">
            <v>4673.74</v>
          </cell>
        </row>
        <row r="9026">
          <cell r="C9026" t="str">
            <v>Physdam</v>
          </cell>
          <cell r="E9026">
            <v>42733</v>
          </cell>
          <cell r="F9026">
            <v>42788</v>
          </cell>
          <cell r="G9026">
            <v>42801</v>
          </cell>
          <cell r="H9026">
            <v>10091.585017607817</v>
          </cell>
          <cell r="I9026">
            <v>10470.84</v>
          </cell>
        </row>
        <row r="9027">
          <cell r="C9027" t="str">
            <v>Physdam</v>
          </cell>
          <cell r="E9027">
            <v>42712</v>
          </cell>
          <cell r="F9027">
            <v>42827</v>
          </cell>
          <cell r="G9027">
            <v>42985</v>
          </cell>
          <cell r="H9027">
            <v>8764.4001724546397</v>
          </cell>
          <cell r="I9027">
            <v>0</v>
          </cell>
        </row>
        <row r="9028">
          <cell r="C9028" t="str">
            <v>Physdam</v>
          </cell>
          <cell r="E9028">
            <v>42709</v>
          </cell>
          <cell r="F9028">
            <v>42896</v>
          </cell>
          <cell r="G9028">
            <v>42953</v>
          </cell>
          <cell r="H9028">
            <v>9536.2730674068989</v>
          </cell>
          <cell r="I9028">
            <v>10322.77</v>
          </cell>
        </row>
        <row r="9029">
          <cell r="C9029" t="str">
            <v>Physdam</v>
          </cell>
          <cell r="E9029">
            <v>42716</v>
          </cell>
          <cell r="F9029">
            <v>42873</v>
          </cell>
          <cell r="G9029">
            <v>42899</v>
          </cell>
          <cell r="H9029">
            <v>9367.7583933880142</v>
          </cell>
          <cell r="I9029">
            <v>9644.08</v>
          </cell>
        </row>
        <row r="9030">
          <cell r="C9030" t="str">
            <v>Physdam</v>
          </cell>
          <cell r="E9030">
            <v>42715</v>
          </cell>
          <cell r="F9030">
            <v>42745</v>
          </cell>
          <cell r="G9030">
            <v>42888</v>
          </cell>
          <cell r="H9030">
            <v>7735.7554992742125</v>
          </cell>
          <cell r="I9030">
            <v>8989.14</v>
          </cell>
        </row>
        <row r="9031">
          <cell r="C9031" t="str">
            <v>Physdam</v>
          </cell>
          <cell r="E9031">
            <v>42716</v>
          </cell>
          <cell r="F9031">
            <v>42717</v>
          </cell>
          <cell r="G9031">
            <v>42781</v>
          </cell>
          <cell r="H9031">
            <v>10337.216705048277</v>
          </cell>
          <cell r="I9031">
            <v>0</v>
          </cell>
        </row>
        <row r="9032">
          <cell r="C9032" t="str">
            <v>Physdam</v>
          </cell>
          <cell r="E9032">
            <v>42718</v>
          </cell>
          <cell r="F9032">
            <v>42801</v>
          </cell>
          <cell r="G9032">
            <v>42836</v>
          </cell>
          <cell r="H9032">
            <v>11514.326268237968</v>
          </cell>
          <cell r="I9032">
            <v>11953.38</v>
          </cell>
        </row>
        <row r="9033">
          <cell r="C9033" t="str">
            <v>Physdam</v>
          </cell>
          <cell r="E9033">
            <v>42738</v>
          </cell>
          <cell r="F9033">
            <v>42798</v>
          </cell>
          <cell r="G9033">
            <v>42998</v>
          </cell>
          <cell r="H9033">
            <v>8222.4795652849407</v>
          </cell>
          <cell r="I9033">
            <v>8222.48</v>
          </cell>
        </row>
        <row r="9034">
          <cell r="C9034" t="str">
            <v>Physdam</v>
          </cell>
          <cell r="E9034">
            <v>42756</v>
          </cell>
          <cell r="F9034">
            <v>42774</v>
          </cell>
          <cell r="G9034">
            <v>42946</v>
          </cell>
          <cell r="H9034">
            <v>9371.4264196444692</v>
          </cell>
          <cell r="I9034">
            <v>9371.43</v>
          </cell>
        </row>
        <row r="9035">
          <cell r="C9035" t="str">
            <v>Physdam</v>
          </cell>
          <cell r="E9035">
            <v>42757</v>
          </cell>
          <cell r="F9035">
            <v>42863</v>
          </cell>
          <cell r="G9035">
            <v>42864</v>
          </cell>
          <cell r="H9035">
            <v>12899.9474021649</v>
          </cell>
          <cell r="I9035">
            <v>12899.95</v>
          </cell>
        </row>
        <row r="9036">
          <cell r="C9036" t="str">
            <v>Physdam</v>
          </cell>
          <cell r="E9036">
            <v>42750</v>
          </cell>
          <cell r="F9036">
            <v>43023</v>
          </cell>
          <cell r="G9036">
            <v>43083</v>
          </cell>
          <cell r="H9036">
            <v>11014.801259563001</v>
          </cell>
          <cell r="I9036">
            <v>11014.8</v>
          </cell>
        </row>
        <row r="9037">
          <cell r="C9037" t="str">
            <v>Physdam</v>
          </cell>
          <cell r="E9037">
            <v>42738</v>
          </cell>
          <cell r="F9037">
            <v>43036</v>
          </cell>
          <cell r="G9037">
            <v>43054</v>
          </cell>
          <cell r="H9037">
            <v>10529.291533424601</v>
          </cell>
          <cell r="I9037">
            <v>10529.29</v>
          </cell>
        </row>
        <row r="9038">
          <cell r="C9038" t="str">
            <v>Physdam</v>
          </cell>
          <cell r="E9038">
            <v>42756</v>
          </cell>
          <cell r="F9038">
            <v>42812</v>
          </cell>
          <cell r="G9038">
            <v>42831</v>
          </cell>
          <cell r="H9038">
            <v>10768.546812828799</v>
          </cell>
          <cell r="I9038">
            <v>10768.55</v>
          </cell>
        </row>
        <row r="9039">
          <cell r="C9039" t="str">
            <v>Physdam</v>
          </cell>
          <cell r="E9039">
            <v>42756</v>
          </cell>
          <cell r="F9039">
            <v>42765</v>
          </cell>
          <cell r="G9039">
            <v>42773</v>
          </cell>
          <cell r="H9039">
            <v>10022.863484040499</v>
          </cell>
          <cell r="I9039">
            <v>10022.86</v>
          </cell>
        </row>
        <row r="9040">
          <cell r="C9040" t="str">
            <v>Physdam</v>
          </cell>
          <cell r="E9040">
            <v>42739</v>
          </cell>
          <cell r="F9040">
            <v>42921</v>
          </cell>
          <cell r="G9040">
            <v>43155</v>
          </cell>
          <cell r="H9040">
            <v>9106.1804933125804</v>
          </cell>
          <cell r="I9040">
            <v>10883.32</v>
          </cell>
        </row>
        <row r="9041">
          <cell r="C9041" t="str">
            <v>Physdam</v>
          </cell>
          <cell r="E9041">
            <v>42754</v>
          </cell>
          <cell r="F9041">
            <v>42877</v>
          </cell>
          <cell r="G9041">
            <v>42901</v>
          </cell>
          <cell r="H9041">
            <v>7406.4511136845904</v>
          </cell>
          <cell r="I9041">
            <v>7406.45</v>
          </cell>
        </row>
        <row r="9042">
          <cell r="C9042" t="str">
            <v>Physdam</v>
          </cell>
          <cell r="E9042">
            <v>42743</v>
          </cell>
          <cell r="F9042">
            <v>42806</v>
          </cell>
          <cell r="G9042">
            <v>42959</v>
          </cell>
          <cell r="H9042">
            <v>6755.0258085984196</v>
          </cell>
          <cell r="I9042">
            <v>6755.03</v>
          </cell>
        </row>
        <row r="9043">
          <cell r="C9043" t="str">
            <v>Physdam</v>
          </cell>
          <cell r="E9043">
            <v>42750</v>
          </cell>
          <cell r="F9043">
            <v>42884</v>
          </cell>
          <cell r="G9043">
            <v>43023</v>
          </cell>
          <cell r="H9043">
            <v>13460.004086283599</v>
          </cell>
          <cell r="I9043">
            <v>13460</v>
          </cell>
        </row>
        <row r="9044">
          <cell r="C9044" t="str">
            <v>Physdam</v>
          </cell>
          <cell r="E9044">
            <v>42757</v>
          </cell>
          <cell r="F9044">
            <v>42802</v>
          </cell>
          <cell r="G9044">
            <v>42845</v>
          </cell>
          <cell r="H9044">
            <v>14983.3617125575</v>
          </cell>
          <cell r="I9044">
            <v>14983.36</v>
          </cell>
        </row>
        <row r="9045">
          <cell r="C9045" t="str">
            <v>Physdam</v>
          </cell>
          <cell r="E9045">
            <v>42762</v>
          </cell>
          <cell r="F9045">
            <v>42836</v>
          </cell>
          <cell r="G9045">
            <v>42868</v>
          </cell>
          <cell r="H9045">
            <v>11918.308985639</v>
          </cell>
          <cell r="I9045">
            <v>11918.31</v>
          </cell>
        </row>
        <row r="9046">
          <cell r="C9046" t="str">
            <v>Physdam</v>
          </cell>
          <cell r="E9046">
            <v>42739</v>
          </cell>
          <cell r="F9046">
            <v>42826</v>
          </cell>
          <cell r="G9046">
            <v>42875</v>
          </cell>
          <cell r="H9046">
            <v>10886.569227419001</v>
          </cell>
          <cell r="I9046">
            <v>10886.57</v>
          </cell>
        </row>
        <row r="9047">
          <cell r="C9047" t="str">
            <v>Physdam</v>
          </cell>
          <cell r="E9047">
            <v>42759</v>
          </cell>
          <cell r="F9047">
            <v>43112</v>
          </cell>
          <cell r="G9047">
            <v>43228</v>
          </cell>
          <cell r="H9047">
            <v>7582.3649987341532</v>
          </cell>
          <cell r="I9047">
            <v>7728.06</v>
          </cell>
        </row>
        <row r="9048">
          <cell r="C9048" t="str">
            <v>Physdam</v>
          </cell>
          <cell r="E9048">
            <v>42748</v>
          </cell>
          <cell r="F9048">
            <v>42808</v>
          </cell>
          <cell r="G9048">
            <v>42817</v>
          </cell>
          <cell r="H9048">
            <v>10308.9011213473</v>
          </cell>
          <cell r="I9048">
            <v>0</v>
          </cell>
        </row>
        <row r="9049">
          <cell r="C9049" t="str">
            <v>Physdam</v>
          </cell>
          <cell r="E9049">
            <v>42748</v>
          </cell>
          <cell r="F9049">
            <v>43279</v>
          </cell>
          <cell r="G9049">
            <v>43341</v>
          </cell>
          <cell r="H9049">
            <v>7255.4281146417807</v>
          </cell>
          <cell r="I9049">
            <v>7782.77</v>
          </cell>
        </row>
        <row r="9050">
          <cell r="C9050" t="str">
            <v>Physdam</v>
          </cell>
          <cell r="E9050">
            <v>42745</v>
          </cell>
          <cell r="F9050">
            <v>42876</v>
          </cell>
          <cell r="G9050">
            <v>43009</v>
          </cell>
          <cell r="H9050">
            <v>13311.218155866</v>
          </cell>
          <cell r="I9050">
            <v>13311.22</v>
          </cell>
        </row>
        <row r="9051">
          <cell r="C9051" t="str">
            <v>Physdam</v>
          </cell>
          <cell r="E9051">
            <v>42750</v>
          </cell>
          <cell r="F9051">
            <v>43043</v>
          </cell>
          <cell r="G9051">
            <v>43110</v>
          </cell>
          <cell r="H9051">
            <v>11630.787461534834</v>
          </cell>
          <cell r="I9051">
            <v>11956.26</v>
          </cell>
        </row>
        <row r="9052">
          <cell r="C9052" t="str">
            <v>Physdam</v>
          </cell>
          <cell r="E9052">
            <v>42758</v>
          </cell>
          <cell r="F9052">
            <v>42771</v>
          </cell>
          <cell r="G9052">
            <v>42823</v>
          </cell>
          <cell r="H9052">
            <v>8782.2106351693692</v>
          </cell>
          <cell r="I9052">
            <v>0</v>
          </cell>
        </row>
        <row r="9053">
          <cell r="C9053" t="str">
            <v>Physdam</v>
          </cell>
          <cell r="E9053">
            <v>42745</v>
          </cell>
          <cell r="F9053">
            <v>42886</v>
          </cell>
          <cell r="G9053">
            <v>42887</v>
          </cell>
          <cell r="H9053">
            <v>7655.3031931260603</v>
          </cell>
          <cell r="I9053">
            <v>7655.3</v>
          </cell>
        </row>
        <row r="9054">
          <cell r="C9054" t="str">
            <v>Physdam</v>
          </cell>
          <cell r="E9054">
            <v>42759</v>
          </cell>
          <cell r="F9054">
            <v>42891</v>
          </cell>
          <cell r="G9054">
            <v>42901</v>
          </cell>
          <cell r="H9054">
            <v>11456.7073984093</v>
          </cell>
          <cell r="I9054">
            <v>11456.71</v>
          </cell>
        </row>
        <row r="9055">
          <cell r="C9055" t="str">
            <v>Physdam</v>
          </cell>
          <cell r="E9055">
            <v>42756</v>
          </cell>
          <cell r="F9055">
            <v>43100</v>
          </cell>
          <cell r="G9055">
            <v>43126</v>
          </cell>
          <cell r="H9055">
            <v>11163.909173808805</v>
          </cell>
          <cell r="I9055">
            <v>0</v>
          </cell>
        </row>
        <row r="9056">
          <cell r="C9056" t="str">
            <v>Physdam</v>
          </cell>
          <cell r="E9056">
            <v>42737</v>
          </cell>
          <cell r="F9056">
            <v>42765</v>
          </cell>
          <cell r="G9056">
            <v>42767</v>
          </cell>
          <cell r="H9056">
            <v>8230.6050064985993</v>
          </cell>
          <cell r="I9056">
            <v>8230.61</v>
          </cell>
        </row>
        <row r="9057">
          <cell r="C9057" t="str">
            <v>Physdam</v>
          </cell>
          <cell r="E9057">
            <v>42745</v>
          </cell>
          <cell r="F9057">
            <v>42757</v>
          </cell>
          <cell r="G9057">
            <v>42913</v>
          </cell>
          <cell r="H9057">
            <v>9597.01872075764</v>
          </cell>
          <cell r="I9057">
            <v>9597.02</v>
          </cell>
        </row>
        <row r="9058">
          <cell r="C9058" t="str">
            <v>Physdam</v>
          </cell>
          <cell r="E9058">
            <v>42738</v>
          </cell>
          <cell r="F9058">
            <v>42778</v>
          </cell>
          <cell r="G9058">
            <v>42795</v>
          </cell>
          <cell r="H9058">
            <v>10993.260796958601</v>
          </cell>
          <cell r="I9058">
            <v>10993.26</v>
          </cell>
        </row>
        <row r="9059">
          <cell r="C9059" t="str">
            <v>Physdam</v>
          </cell>
          <cell r="E9059">
            <v>42738</v>
          </cell>
          <cell r="F9059">
            <v>42762</v>
          </cell>
          <cell r="G9059">
            <v>42770</v>
          </cell>
          <cell r="H9059">
            <v>12025.9305370038</v>
          </cell>
          <cell r="I9059">
            <v>0</v>
          </cell>
        </row>
        <row r="9060">
          <cell r="C9060" t="str">
            <v>Physdam</v>
          </cell>
          <cell r="E9060">
            <v>42739</v>
          </cell>
          <cell r="F9060">
            <v>42764</v>
          </cell>
          <cell r="G9060">
            <v>42918</v>
          </cell>
          <cell r="H9060">
            <v>12339.507892694501</v>
          </cell>
          <cell r="I9060">
            <v>12339.51</v>
          </cell>
        </row>
        <row r="9061">
          <cell r="C9061" t="str">
            <v>Physdam</v>
          </cell>
          <cell r="E9061">
            <v>42749</v>
          </cell>
          <cell r="F9061">
            <v>42939</v>
          </cell>
          <cell r="G9061">
            <v>43051</v>
          </cell>
          <cell r="H9061">
            <v>10250.306714246301</v>
          </cell>
          <cell r="I9061">
            <v>10250.31</v>
          </cell>
        </row>
        <row r="9062">
          <cell r="C9062" t="str">
            <v>Physdam</v>
          </cell>
          <cell r="E9062">
            <v>42755</v>
          </cell>
          <cell r="F9062">
            <v>43207</v>
          </cell>
          <cell r="G9062">
            <v>43228</v>
          </cell>
          <cell r="H9062">
            <v>9746.6935623257959</v>
          </cell>
          <cell r="I9062">
            <v>10235.48</v>
          </cell>
        </row>
        <row r="9063">
          <cell r="C9063" t="str">
            <v>Physdam</v>
          </cell>
          <cell r="E9063">
            <v>42739</v>
          </cell>
          <cell r="F9063">
            <v>42759</v>
          </cell>
          <cell r="G9063">
            <v>42840</v>
          </cell>
          <cell r="H9063">
            <v>10139.3890412283</v>
          </cell>
          <cell r="I9063">
            <v>10139.39</v>
          </cell>
        </row>
        <row r="9064">
          <cell r="C9064" t="str">
            <v>Physdam</v>
          </cell>
          <cell r="E9064">
            <v>42758</v>
          </cell>
          <cell r="F9064">
            <v>42843</v>
          </cell>
          <cell r="G9064">
            <v>42870</v>
          </cell>
          <cell r="H9064">
            <v>9769.2080203669102</v>
          </cell>
          <cell r="I9064">
            <v>9769.2099999999991</v>
          </cell>
        </row>
        <row r="9065">
          <cell r="C9065" t="str">
            <v>Physdam</v>
          </cell>
          <cell r="E9065">
            <v>42753</v>
          </cell>
          <cell r="F9065">
            <v>42834</v>
          </cell>
          <cell r="G9065">
            <v>42879</v>
          </cell>
          <cell r="H9065">
            <v>11341.859221934799</v>
          </cell>
          <cell r="I9065">
            <v>0</v>
          </cell>
        </row>
        <row r="9066">
          <cell r="C9066" t="str">
            <v>Physdam</v>
          </cell>
          <cell r="E9066">
            <v>42751</v>
          </cell>
          <cell r="F9066">
            <v>43097</v>
          </cell>
          <cell r="G9066">
            <v>43184</v>
          </cell>
          <cell r="H9066">
            <v>9662.3270016167444</v>
          </cell>
          <cell r="I9066">
            <v>10124.23</v>
          </cell>
        </row>
        <row r="9067">
          <cell r="C9067" t="str">
            <v>Physdam</v>
          </cell>
          <cell r="E9067">
            <v>42760</v>
          </cell>
          <cell r="F9067">
            <v>42766</v>
          </cell>
          <cell r="G9067">
            <v>42771</v>
          </cell>
          <cell r="H9067">
            <v>11575.611988242499</v>
          </cell>
          <cell r="I9067">
            <v>11575.61</v>
          </cell>
        </row>
        <row r="9068">
          <cell r="C9068" t="str">
            <v>Physdam</v>
          </cell>
          <cell r="E9068">
            <v>42748</v>
          </cell>
          <cell r="F9068">
            <v>42790</v>
          </cell>
          <cell r="G9068">
            <v>42865</v>
          </cell>
          <cell r="H9068">
            <v>9381.4323161863103</v>
          </cell>
          <cell r="I9068">
            <v>9381.43</v>
          </cell>
        </row>
        <row r="9069">
          <cell r="C9069" t="str">
            <v>Physdam</v>
          </cell>
          <cell r="E9069">
            <v>42750</v>
          </cell>
          <cell r="F9069">
            <v>42788</v>
          </cell>
          <cell r="G9069">
            <v>42842</v>
          </cell>
          <cell r="H9069">
            <v>8239.0172834250097</v>
          </cell>
          <cell r="I9069">
            <v>8239.02</v>
          </cell>
        </row>
        <row r="9070">
          <cell r="C9070" t="str">
            <v>Physdam</v>
          </cell>
          <cell r="E9070">
            <v>42745</v>
          </cell>
          <cell r="F9070">
            <v>42764</v>
          </cell>
          <cell r="G9070">
            <v>42810</v>
          </cell>
          <cell r="H9070">
            <v>8690.6850628151296</v>
          </cell>
          <cell r="I9070">
            <v>8690.69</v>
          </cell>
        </row>
        <row r="9071">
          <cell r="C9071" t="str">
            <v>Physdam</v>
          </cell>
          <cell r="E9071">
            <v>42744</v>
          </cell>
          <cell r="F9071">
            <v>42775</v>
          </cell>
          <cell r="G9071">
            <v>42874</v>
          </cell>
          <cell r="H9071">
            <v>9316.8476002154093</v>
          </cell>
          <cell r="I9071">
            <v>9316.85</v>
          </cell>
        </row>
        <row r="9072">
          <cell r="C9072" t="str">
            <v>Physdam</v>
          </cell>
          <cell r="E9072">
            <v>42745</v>
          </cell>
          <cell r="F9072">
            <v>42761</v>
          </cell>
          <cell r="G9072">
            <v>42800</v>
          </cell>
          <cell r="H9072">
            <v>11353.2187014724</v>
          </cell>
          <cell r="I9072">
            <v>11353.22</v>
          </cell>
        </row>
        <row r="9073">
          <cell r="C9073" t="str">
            <v>Physdam</v>
          </cell>
          <cell r="E9073">
            <v>42763</v>
          </cell>
          <cell r="F9073">
            <v>43091</v>
          </cell>
          <cell r="G9073">
            <v>43101</v>
          </cell>
          <cell r="H9073">
            <v>10601.33918677264</v>
          </cell>
          <cell r="I9073">
            <v>11865.83</v>
          </cell>
        </row>
        <row r="9074">
          <cell r="C9074" t="str">
            <v>Physdam</v>
          </cell>
          <cell r="E9074">
            <v>42751</v>
          </cell>
          <cell r="F9074">
            <v>42802</v>
          </cell>
          <cell r="G9074">
            <v>42838</v>
          </cell>
          <cell r="H9074">
            <v>9137.9807532137402</v>
          </cell>
          <cell r="I9074">
            <v>9137.98</v>
          </cell>
        </row>
        <row r="9075">
          <cell r="C9075" t="str">
            <v>Physdam</v>
          </cell>
          <cell r="E9075">
            <v>42744</v>
          </cell>
          <cell r="F9075">
            <v>42781</v>
          </cell>
          <cell r="G9075">
            <v>42829</v>
          </cell>
          <cell r="H9075">
            <v>8714.4656693227298</v>
          </cell>
          <cell r="I9075">
            <v>8714.4699999999993</v>
          </cell>
        </row>
        <row r="9076">
          <cell r="C9076" t="str">
            <v>Physdam</v>
          </cell>
          <cell r="E9076">
            <v>42741</v>
          </cell>
          <cell r="F9076">
            <v>43045</v>
          </cell>
          <cell r="G9076">
            <v>43254</v>
          </cell>
          <cell r="H9076">
            <v>11010.166242140163</v>
          </cell>
          <cell r="I9076">
            <v>10688.69</v>
          </cell>
        </row>
        <row r="9077">
          <cell r="C9077" t="str">
            <v>Physdam</v>
          </cell>
          <cell r="E9077">
            <v>42739</v>
          </cell>
          <cell r="F9077">
            <v>42859</v>
          </cell>
          <cell r="G9077">
            <v>42860</v>
          </cell>
          <cell r="H9077">
            <v>8666.6859187991504</v>
          </cell>
          <cell r="I9077">
            <v>8666.69</v>
          </cell>
        </row>
        <row r="9078">
          <cell r="C9078" t="str">
            <v>Physdam</v>
          </cell>
          <cell r="E9078">
            <v>42758</v>
          </cell>
          <cell r="F9078">
            <v>43068</v>
          </cell>
          <cell r="G9078">
            <v>43078</v>
          </cell>
          <cell r="H9078">
            <v>9644.0575642899203</v>
          </cell>
          <cell r="I9078">
            <v>9644.06</v>
          </cell>
        </row>
        <row r="9079">
          <cell r="C9079" t="str">
            <v>Physdam</v>
          </cell>
          <cell r="E9079">
            <v>42740</v>
          </cell>
          <cell r="F9079">
            <v>43124</v>
          </cell>
          <cell r="G9079">
            <v>43187</v>
          </cell>
          <cell r="H9079">
            <v>5376.1727177468256</v>
          </cell>
          <cell r="I9079">
            <v>5955.93</v>
          </cell>
        </row>
        <row r="9080">
          <cell r="C9080" t="str">
            <v>Physdam</v>
          </cell>
          <cell r="E9080">
            <v>42755</v>
          </cell>
          <cell r="F9080">
            <v>42791</v>
          </cell>
          <cell r="G9080">
            <v>42852</v>
          </cell>
          <cell r="H9080">
            <v>8541.6368777977004</v>
          </cell>
          <cell r="I9080">
            <v>8541.64</v>
          </cell>
        </row>
        <row r="9081">
          <cell r="C9081" t="str">
            <v>Physdam</v>
          </cell>
          <cell r="E9081">
            <v>42752</v>
          </cell>
          <cell r="F9081">
            <v>42991</v>
          </cell>
          <cell r="G9081">
            <v>43018</v>
          </cell>
          <cell r="H9081">
            <v>10470.6214846888</v>
          </cell>
          <cell r="I9081">
            <v>10470.620000000001</v>
          </cell>
        </row>
        <row r="9082">
          <cell r="C9082" t="str">
            <v>Physdam</v>
          </cell>
          <cell r="E9082">
            <v>42753</v>
          </cell>
          <cell r="F9082">
            <v>42925</v>
          </cell>
          <cell r="G9082">
            <v>43106</v>
          </cell>
          <cell r="H9082">
            <v>10961.712716367289</v>
          </cell>
          <cell r="I9082">
            <v>11302.23</v>
          </cell>
        </row>
        <row r="9083">
          <cell r="C9083" t="str">
            <v>Physdam</v>
          </cell>
          <cell r="E9083">
            <v>42747</v>
          </cell>
          <cell r="F9083">
            <v>42955</v>
          </cell>
          <cell r="G9083">
            <v>42983</v>
          </cell>
          <cell r="H9083">
            <v>11724.709521500499</v>
          </cell>
          <cell r="I9083">
            <v>11724.71</v>
          </cell>
        </row>
        <row r="9084">
          <cell r="C9084" t="str">
            <v>Physdam</v>
          </cell>
          <cell r="E9084">
            <v>42746</v>
          </cell>
          <cell r="F9084">
            <v>42805</v>
          </cell>
          <cell r="G9084">
            <v>42935</v>
          </cell>
          <cell r="H9084">
            <v>10469.0904224888</v>
          </cell>
          <cell r="I9084">
            <v>10469.09</v>
          </cell>
        </row>
        <row r="9085">
          <cell r="C9085" t="str">
            <v>Physdam</v>
          </cell>
          <cell r="E9085">
            <v>42743</v>
          </cell>
          <cell r="F9085">
            <v>42876</v>
          </cell>
          <cell r="G9085">
            <v>42889</v>
          </cell>
          <cell r="H9085">
            <v>10156.399600459699</v>
          </cell>
          <cell r="I9085">
            <v>10156.4</v>
          </cell>
        </row>
        <row r="9086">
          <cell r="C9086" t="str">
            <v>Physdam</v>
          </cell>
          <cell r="E9086">
            <v>42758</v>
          </cell>
          <cell r="F9086">
            <v>42810</v>
          </cell>
          <cell r="G9086">
            <v>43230</v>
          </cell>
          <cell r="H9086">
            <v>11505.242235370641</v>
          </cell>
          <cell r="I9086">
            <v>12516.5</v>
          </cell>
        </row>
        <row r="9087">
          <cell r="C9087" t="str">
            <v>Physdam</v>
          </cell>
          <cell r="E9087">
            <v>42747</v>
          </cell>
          <cell r="F9087">
            <v>42755</v>
          </cell>
          <cell r="G9087">
            <v>42829</v>
          </cell>
          <cell r="H9087">
            <v>8223.3087767797406</v>
          </cell>
          <cell r="I9087">
            <v>8223.31</v>
          </cell>
        </row>
        <row r="9088">
          <cell r="C9088" t="str">
            <v>Physdam</v>
          </cell>
          <cell r="E9088">
            <v>42746</v>
          </cell>
          <cell r="F9088">
            <v>42995</v>
          </cell>
          <cell r="G9088">
            <v>43005</v>
          </cell>
          <cell r="H9088">
            <v>9640.5871129773404</v>
          </cell>
          <cell r="I9088">
            <v>9640.59</v>
          </cell>
        </row>
        <row r="9089">
          <cell r="C9089" t="str">
            <v>Physdam</v>
          </cell>
          <cell r="E9089">
            <v>42757</v>
          </cell>
          <cell r="F9089">
            <v>42890</v>
          </cell>
          <cell r="G9089">
            <v>42893</v>
          </cell>
          <cell r="H9089">
            <v>12237.734242995701</v>
          </cell>
          <cell r="I9089">
            <v>12237.73</v>
          </cell>
        </row>
        <row r="9090">
          <cell r="C9090" t="str">
            <v>Physdam</v>
          </cell>
          <cell r="E9090">
            <v>42739</v>
          </cell>
          <cell r="F9090">
            <v>42922</v>
          </cell>
          <cell r="G9090">
            <v>42944</v>
          </cell>
          <cell r="H9090">
            <v>9626.5609298212094</v>
          </cell>
          <cell r="I9090">
            <v>9626.56</v>
          </cell>
        </row>
        <row r="9091">
          <cell r="C9091" t="str">
            <v>Physdam</v>
          </cell>
          <cell r="E9091">
            <v>42782</v>
          </cell>
          <cell r="F9091">
            <v>42898</v>
          </cell>
          <cell r="G9091">
            <v>42939</v>
          </cell>
          <cell r="H9091">
            <v>11334.4181107605</v>
          </cell>
          <cell r="I9091">
            <v>11334.42</v>
          </cell>
        </row>
        <row r="9092">
          <cell r="C9092" t="str">
            <v>Physdam</v>
          </cell>
          <cell r="E9092">
            <v>42790</v>
          </cell>
          <cell r="F9092">
            <v>42927</v>
          </cell>
          <cell r="G9092">
            <v>43032</v>
          </cell>
          <cell r="H9092">
            <v>13107.1037899199</v>
          </cell>
          <cell r="I9092">
            <v>13107.1</v>
          </cell>
        </row>
        <row r="9093">
          <cell r="C9093" t="str">
            <v>Physdam</v>
          </cell>
          <cell r="E9093">
            <v>42786</v>
          </cell>
          <cell r="F9093">
            <v>42892</v>
          </cell>
          <cell r="G9093">
            <v>42903</v>
          </cell>
          <cell r="H9093">
            <v>10824.3896706335</v>
          </cell>
          <cell r="I9093">
            <v>10824.39</v>
          </cell>
        </row>
        <row r="9094">
          <cell r="C9094" t="str">
            <v>Physdam</v>
          </cell>
          <cell r="E9094">
            <v>42780</v>
          </cell>
          <cell r="F9094">
            <v>42794</v>
          </cell>
          <cell r="G9094">
            <v>42885</v>
          </cell>
          <cell r="H9094">
            <v>10356.243870005999</v>
          </cell>
          <cell r="I9094">
            <v>10356.24</v>
          </cell>
        </row>
        <row r="9095">
          <cell r="C9095" t="str">
            <v>Physdam</v>
          </cell>
          <cell r="E9095">
            <v>42783</v>
          </cell>
          <cell r="F9095">
            <v>42838</v>
          </cell>
          <cell r="G9095">
            <v>42940</v>
          </cell>
          <cell r="H9095">
            <v>10631.297941364101</v>
          </cell>
          <cell r="I9095">
            <v>10631.3</v>
          </cell>
        </row>
        <row r="9096">
          <cell r="C9096" t="str">
            <v>Physdam</v>
          </cell>
          <cell r="E9096">
            <v>42768</v>
          </cell>
          <cell r="F9096">
            <v>42800</v>
          </cell>
          <cell r="G9096">
            <v>42814</v>
          </cell>
          <cell r="H9096">
            <v>10248.0443333112</v>
          </cell>
          <cell r="I9096">
            <v>0</v>
          </cell>
        </row>
        <row r="9097">
          <cell r="C9097" t="str">
            <v>Physdam</v>
          </cell>
          <cell r="E9097">
            <v>42767</v>
          </cell>
          <cell r="F9097">
            <v>43209</v>
          </cell>
          <cell r="G9097">
            <v>43213</v>
          </cell>
          <cell r="H9097">
            <v>8738.5597102719894</v>
          </cell>
          <cell r="I9097">
            <v>0</v>
          </cell>
        </row>
        <row r="9098">
          <cell r="C9098" t="str">
            <v>Physdam</v>
          </cell>
          <cell r="E9098">
            <v>42773</v>
          </cell>
          <cell r="F9098">
            <v>42830</v>
          </cell>
          <cell r="G9098">
            <v>42876</v>
          </cell>
          <cell r="H9098">
            <v>11345.7263838858</v>
          </cell>
          <cell r="I9098">
            <v>11345.73</v>
          </cell>
        </row>
        <row r="9099">
          <cell r="C9099" t="str">
            <v>Physdam</v>
          </cell>
          <cell r="E9099">
            <v>42777</v>
          </cell>
          <cell r="F9099">
            <v>43182</v>
          </cell>
          <cell r="G9099">
            <v>43195</v>
          </cell>
          <cell r="H9099">
            <v>9485.9105710930016</v>
          </cell>
          <cell r="I9099">
            <v>10509.27</v>
          </cell>
        </row>
        <row r="9100">
          <cell r="C9100" t="str">
            <v>Physdam</v>
          </cell>
          <cell r="E9100">
            <v>42778</v>
          </cell>
          <cell r="F9100">
            <v>43157</v>
          </cell>
          <cell r="G9100">
            <v>43308</v>
          </cell>
          <cell r="H9100">
            <v>9531.0656139965504</v>
          </cell>
          <cell r="I9100">
            <v>9956.43</v>
          </cell>
        </row>
        <row r="9101">
          <cell r="C9101" t="str">
            <v>Physdam</v>
          </cell>
          <cell r="E9101">
            <v>42791</v>
          </cell>
          <cell r="F9101">
            <v>42862</v>
          </cell>
          <cell r="G9101">
            <v>43039</v>
          </cell>
          <cell r="H9101">
            <v>10917.4760730366</v>
          </cell>
          <cell r="I9101">
            <v>10917.48</v>
          </cell>
        </row>
        <row r="9102">
          <cell r="C9102" t="str">
            <v>Physdam</v>
          </cell>
          <cell r="E9102">
            <v>42768</v>
          </cell>
          <cell r="F9102">
            <v>42996</v>
          </cell>
          <cell r="G9102">
            <v>43041</v>
          </cell>
          <cell r="H9102">
            <v>10926.4285575227</v>
          </cell>
          <cell r="I9102">
            <v>10926.43</v>
          </cell>
        </row>
        <row r="9103">
          <cell r="C9103" t="str">
            <v>Physdam</v>
          </cell>
          <cell r="E9103">
            <v>42776</v>
          </cell>
          <cell r="F9103">
            <v>42787</v>
          </cell>
          <cell r="G9103">
            <v>42901</v>
          </cell>
          <cell r="H9103">
            <v>12026.710672756</v>
          </cell>
          <cell r="I9103">
            <v>12026.71</v>
          </cell>
        </row>
        <row r="9104">
          <cell r="C9104" t="str">
            <v>Physdam</v>
          </cell>
          <cell r="E9104">
            <v>42774</v>
          </cell>
          <cell r="F9104">
            <v>42836</v>
          </cell>
          <cell r="G9104">
            <v>42886</v>
          </cell>
          <cell r="H9104">
            <v>10203.080053978199</v>
          </cell>
          <cell r="I9104">
            <v>10203.08</v>
          </cell>
        </row>
        <row r="9105">
          <cell r="C9105" t="str">
            <v>Physdam</v>
          </cell>
          <cell r="E9105">
            <v>42769</v>
          </cell>
          <cell r="F9105">
            <v>42833</v>
          </cell>
          <cell r="G9105">
            <v>42947</v>
          </cell>
          <cell r="H9105">
            <v>12322.697228029199</v>
          </cell>
          <cell r="I9105">
            <v>12322.7</v>
          </cell>
        </row>
        <row r="9106">
          <cell r="C9106" t="str">
            <v>Physdam</v>
          </cell>
          <cell r="E9106">
            <v>42780</v>
          </cell>
          <cell r="F9106">
            <v>42854</v>
          </cell>
          <cell r="G9106">
            <v>42861</v>
          </cell>
          <cell r="H9106">
            <v>9529.8133296211709</v>
          </cell>
          <cell r="I9106">
            <v>9529.81</v>
          </cell>
        </row>
        <row r="9107">
          <cell r="C9107" t="str">
            <v>Physdam</v>
          </cell>
          <cell r="E9107">
            <v>42788</v>
          </cell>
          <cell r="F9107">
            <v>42789</v>
          </cell>
          <cell r="G9107">
            <v>42858</v>
          </cell>
          <cell r="H9107">
            <v>10364.032550284701</v>
          </cell>
          <cell r="I9107">
            <v>10364.030000000001</v>
          </cell>
        </row>
        <row r="9108">
          <cell r="C9108" t="str">
            <v>Physdam</v>
          </cell>
          <cell r="E9108">
            <v>42779</v>
          </cell>
          <cell r="F9108">
            <v>42869</v>
          </cell>
          <cell r="G9108">
            <v>43014</v>
          </cell>
          <cell r="H9108">
            <v>12296.915112406399</v>
          </cell>
          <cell r="I9108">
            <v>12296.92</v>
          </cell>
        </row>
        <row r="9109">
          <cell r="C9109" t="str">
            <v>Physdam</v>
          </cell>
          <cell r="E9109">
            <v>42776</v>
          </cell>
          <cell r="F9109">
            <v>42993</v>
          </cell>
          <cell r="G9109">
            <v>43013</v>
          </cell>
          <cell r="H9109">
            <v>8714.5580655947997</v>
          </cell>
          <cell r="I9109">
            <v>8714.56</v>
          </cell>
        </row>
        <row r="9110">
          <cell r="C9110" t="str">
            <v>Physdam</v>
          </cell>
          <cell r="E9110">
            <v>42790</v>
          </cell>
          <cell r="F9110">
            <v>42860</v>
          </cell>
          <cell r="G9110">
            <v>42867</v>
          </cell>
          <cell r="H9110">
            <v>8644.3898154572198</v>
          </cell>
          <cell r="I9110">
            <v>8644.39</v>
          </cell>
        </row>
        <row r="9111">
          <cell r="C9111" t="str">
            <v>Physdam</v>
          </cell>
          <cell r="E9111">
            <v>42777</v>
          </cell>
          <cell r="F9111">
            <v>42803</v>
          </cell>
          <cell r="G9111">
            <v>42940</v>
          </cell>
          <cell r="H9111">
            <v>12896.316224967801</v>
          </cell>
          <cell r="I9111">
            <v>12896.32</v>
          </cell>
        </row>
        <row r="9112">
          <cell r="C9112" t="str">
            <v>Physdam</v>
          </cell>
          <cell r="E9112">
            <v>42774</v>
          </cell>
          <cell r="F9112">
            <v>42995</v>
          </cell>
          <cell r="G9112">
            <v>43083</v>
          </cell>
          <cell r="H9112">
            <v>10530.990651436599</v>
          </cell>
          <cell r="I9112">
            <v>10530.99</v>
          </cell>
        </row>
        <row r="9113">
          <cell r="C9113" t="str">
            <v>Physdam</v>
          </cell>
          <cell r="E9113">
            <v>42785</v>
          </cell>
          <cell r="F9113">
            <v>42939</v>
          </cell>
          <cell r="G9113">
            <v>43008</v>
          </cell>
          <cell r="H9113">
            <v>12112.1245946696</v>
          </cell>
          <cell r="I9113">
            <v>12112.12</v>
          </cell>
        </row>
        <row r="9114">
          <cell r="C9114" t="str">
            <v>Physdam</v>
          </cell>
          <cell r="E9114">
            <v>42773</v>
          </cell>
          <cell r="F9114">
            <v>42799</v>
          </cell>
          <cell r="G9114">
            <v>42923</v>
          </cell>
          <cell r="H9114">
            <v>12603.3718865133</v>
          </cell>
          <cell r="I9114">
            <v>12603.37</v>
          </cell>
        </row>
        <row r="9115">
          <cell r="C9115" t="str">
            <v>Physdam</v>
          </cell>
          <cell r="E9115">
            <v>42774</v>
          </cell>
          <cell r="F9115">
            <v>43279</v>
          </cell>
          <cell r="G9115">
            <v>43444</v>
          </cell>
          <cell r="H9115">
            <v>8342.8059497730501</v>
          </cell>
          <cell r="I9115">
            <v>8997.7000000000007</v>
          </cell>
        </row>
        <row r="9116">
          <cell r="C9116" t="str">
            <v>Physdam</v>
          </cell>
          <cell r="E9116">
            <v>42786</v>
          </cell>
          <cell r="F9116">
            <v>42841</v>
          </cell>
          <cell r="G9116">
            <v>42891</v>
          </cell>
          <cell r="H9116">
            <v>7605.3739670324303</v>
          </cell>
          <cell r="I9116">
            <v>0</v>
          </cell>
        </row>
        <row r="9117">
          <cell r="C9117" t="str">
            <v>Physdam</v>
          </cell>
          <cell r="E9117">
            <v>42792</v>
          </cell>
          <cell r="F9117">
            <v>43152</v>
          </cell>
          <cell r="G9117">
            <v>43157</v>
          </cell>
          <cell r="H9117">
            <v>7702.5533468919557</v>
          </cell>
          <cell r="I9117">
            <v>7912.7</v>
          </cell>
        </row>
        <row r="9118">
          <cell r="C9118" t="str">
            <v>Physdam</v>
          </cell>
          <cell r="E9118">
            <v>42773</v>
          </cell>
          <cell r="F9118">
            <v>42891</v>
          </cell>
          <cell r="G9118">
            <v>42914</v>
          </cell>
          <cell r="H9118">
            <v>8468.7980132328394</v>
          </cell>
          <cell r="I9118">
            <v>8468.7999999999993</v>
          </cell>
        </row>
        <row r="9119">
          <cell r="C9119" t="str">
            <v>Physdam</v>
          </cell>
          <cell r="E9119">
            <v>42774</v>
          </cell>
          <cell r="F9119">
            <v>42840</v>
          </cell>
          <cell r="G9119">
            <v>42871</v>
          </cell>
          <cell r="H9119">
            <v>7241.9553511695303</v>
          </cell>
          <cell r="I9119">
            <v>0</v>
          </cell>
        </row>
        <row r="9120">
          <cell r="C9120" t="str">
            <v>Physdam</v>
          </cell>
          <cell r="E9120">
            <v>42770</v>
          </cell>
          <cell r="F9120">
            <v>42954</v>
          </cell>
          <cell r="G9120">
            <v>43091</v>
          </cell>
          <cell r="H9120">
            <v>9791.1605740331106</v>
          </cell>
          <cell r="I9120">
            <v>9791.16</v>
          </cell>
        </row>
        <row r="9121">
          <cell r="C9121" t="str">
            <v>Physdam</v>
          </cell>
          <cell r="E9121">
            <v>42787</v>
          </cell>
          <cell r="F9121">
            <v>42825</v>
          </cell>
          <cell r="G9121">
            <v>42921</v>
          </cell>
          <cell r="H9121">
            <v>11535.178944814401</v>
          </cell>
          <cell r="I9121">
            <v>11535.18</v>
          </cell>
        </row>
        <row r="9122">
          <cell r="C9122" t="str">
            <v>Physdam</v>
          </cell>
          <cell r="E9122">
            <v>42775</v>
          </cell>
          <cell r="F9122">
            <v>43014</v>
          </cell>
          <cell r="G9122">
            <v>43096</v>
          </cell>
          <cell r="H9122">
            <v>9220.45670386235</v>
          </cell>
          <cell r="I9122">
            <v>9220.4599999999991</v>
          </cell>
        </row>
        <row r="9123">
          <cell r="C9123" t="str">
            <v>Physdam</v>
          </cell>
          <cell r="E9123">
            <v>42782</v>
          </cell>
          <cell r="F9123">
            <v>42883</v>
          </cell>
          <cell r="G9123">
            <v>42898</v>
          </cell>
          <cell r="H9123">
            <v>8989.04663520332</v>
          </cell>
          <cell r="I9123">
            <v>8989.0499999999993</v>
          </cell>
        </row>
        <row r="9124">
          <cell r="C9124" t="str">
            <v>Physdam</v>
          </cell>
          <cell r="E9124">
            <v>42779</v>
          </cell>
          <cell r="F9124">
            <v>42822</v>
          </cell>
          <cell r="G9124">
            <v>42824</v>
          </cell>
          <cell r="H9124">
            <v>6548.53798167894</v>
          </cell>
          <cell r="I9124">
            <v>6548.54</v>
          </cell>
        </row>
        <row r="9125">
          <cell r="C9125" t="str">
            <v>Physdam</v>
          </cell>
          <cell r="E9125">
            <v>42774</v>
          </cell>
          <cell r="F9125">
            <v>42808</v>
          </cell>
          <cell r="G9125">
            <v>42812</v>
          </cell>
          <cell r="H9125">
            <v>11198.780698603099</v>
          </cell>
          <cell r="I9125">
            <v>11198.78</v>
          </cell>
        </row>
        <row r="9126">
          <cell r="C9126" t="str">
            <v>Physdam</v>
          </cell>
          <cell r="E9126">
            <v>42784</v>
          </cell>
          <cell r="F9126">
            <v>43146</v>
          </cell>
          <cell r="G9126">
            <v>43207</v>
          </cell>
          <cell r="H9126">
            <v>9770.3950051440952</v>
          </cell>
          <cell r="I9126">
            <v>10725.21</v>
          </cell>
        </row>
        <row r="9127">
          <cell r="C9127" t="str">
            <v>Physdam</v>
          </cell>
          <cell r="E9127">
            <v>42782</v>
          </cell>
          <cell r="F9127">
            <v>43154</v>
          </cell>
          <cell r="G9127">
            <v>43221</v>
          </cell>
          <cell r="H9127">
            <v>7841.0636781363473</v>
          </cell>
          <cell r="I9127">
            <v>8787.31</v>
          </cell>
        </row>
        <row r="9128">
          <cell r="C9128" t="str">
            <v>Physdam</v>
          </cell>
          <cell r="E9128">
            <v>42790</v>
          </cell>
          <cell r="F9128">
            <v>42840</v>
          </cell>
          <cell r="G9128">
            <v>42893</v>
          </cell>
          <cell r="H9128">
            <v>9610.1308024819791</v>
          </cell>
          <cell r="I9128">
            <v>9610.1299999999992</v>
          </cell>
        </row>
        <row r="9129">
          <cell r="C9129" t="str">
            <v>Physdam</v>
          </cell>
          <cell r="E9129">
            <v>42792</v>
          </cell>
          <cell r="F9129">
            <v>42793</v>
          </cell>
          <cell r="G9129">
            <v>42814</v>
          </cell>
          <cell r="H9129">
            <v>10941.217329338</v>
          </cell>
          <cell r="I9129">
            <v>10941.22</v>
          </cell>
        </row>
        <row r="9130">
          <cell r="C9130" t="str">
            <v>Physdam</v>
          </cell>
          <cell r="E9130">
            <v>42773</v>
          </cell>
          <cell r="F9130">
            <v>42803</v>
          </cell>
          <cell r="G9130">
            <v>42846</v>
          </cell>
          <cell r="H9130">
            <v>10591.235767353701</v>
          </cell>
          <cell r="I9130">
            <v>10591.24</v>
          </cell>
        </row>
        <row r="9131">
          <cell r="C9131" t="str">
            <v>Physdam</v>
          </cell>
          <cell r="E9131">
            <v>42789</v>
          </cell>
          <cell r="F9131">
            <v>42866</v>
          </cell>
          <cell r="G9131">
            <v>42962</v>
          </cell>
          <cell r="H9131">
            <v>12313.454076735001</v>
          </cell>
          <cell r="I9131">
            <v>12313.45</v>
          </cell>
        </row>
        <row r="9132">
          <cell r="C9132" t="str">
            <v>Physdam</v>
          </cell>
          <cell r="E9132">
            <v>42791</v>
          </cell>
          <cell r="F9132">
            <v>43480</v>
          </cell>
          <cell r="G9132">
            <v>43513</v>
          </cell>
          <cell r="H9132">
            <v>7832.2337652999431</v>
          </cell>
          <cell r="I9132">
            <v>8461.7000000000007</v>
          </cell>
        </row>
        <row r="9133">
          <cell r="C9133" t="str">
            <v>Physdam</v>
          </cell>
          <cell r="E9133">
            <v>42793</v>
          </cell>
          <cell r="F9133">
            <v>42858</v>
          </cell>
          <cell r="G9133">
            <v>42890</v>
          </cell>
          <cell r="H9133">
            <v>10235.150135264699</v>
          </cell>
          <cell r="I9133">
            <v>10235.15</v>
          </cell>
        </row>
        <row r="9134">
          <cell r="C9134" t="str">
            <v>Physdam</v>
          </cell>
          <cell r="E9134">
            <v>42772</v>
          </cell>
          <cell r="F9134">
            <v>43116</v>
          </cell>
          <cell r="G9134">
            <v>43225</v>
          </cell>
          <cell r="H9134">
            <v>7527.2423075742827</v>
          </cell>
          <cell r="I9134">
            <v>8268.7999999999993</v>
          </cell>
        </row>
        <row r="9135">
          <cell r="C9135" t="str">
            <v>Physdam</v>
          </cell>
          <cell r="E9135">
            <v>42779</v>
          </cell>
          <cell r="F9135">
            <v>42859</v>
          </cell>
          <cell r="G9135">
            <v>42882</v>
          </cell>
          <cell r="H9135">
            <v>9518.1606480913506</v>
          </cell>
          <cell r="I9135">
            <v>9518.16</v>
          </cell>
        </row>
        <row r="9136">
          <cell r="C9136" t="str">
            <v>Physdam</v>
          </cell>
          <cell r="E9136">
            <v>42771</v>
          </cell>
          <cell r="F9136">
            <v>42913</v>
          </cell>
          <cell r="G9136">
            <v>42919</v>
          </cell>
          <cell r="H9136">
            <v>9957.6478478121808</v>
          </cell>
          <cell r="I9136">
            <v>9957.65</v>
          </cell>
        </row>
        <row r="9137">
          <cell r="C9137" t="str">
            <v>Physdam</v>
          </cell>
          <cell r="E9137">
            <v>42791</v>
          </cell>
          <cell r="F9137">
            <v>42881</v>
          </cell>
          <cell r="G9137">
            <v>42899</v>
          </cell>
          <cell r="H9137">
            <v>10829.841576307101</v>
          </cell>
          <cell r="I9137">
            <v>0</v>
          </cell>
        </row>
        <row r="9138">
          <cell r="C9138" t="str">
            <v>Physdam</v>
          </cell>
          <cell r="E9138">
            <v>42784</v>
          </cell>
          <cell r="F9138">
            <v>43059</v>
          </cell>
          <cell r="G9138">
            <v>43226</v>
          </cell>
          <cell r="H9138">
            <v>11884.471439074929</v>
          </cell>
          <cell r="I9138">
            <v>12676.35</v>
          </cell>
        </row>
        <row r="9139">
          <cell r="C9139" t="str">
            <v>Physdam</v>
          </cell>
          <cell r="E9139">
            <v>42772</v>
          </cell>
          <cell r="F9139">
            <v>42814</v>
          </cell>
          <cell r="G9139">
            <v>42853</v>
          </cell>
          <cell r="H9139">
            <v>11885.9686446793</v>
          </cell>
          <cell r="I9139">
            <v>11885.97</v>
          </cell>
        </row>
        <row r="9140">
          <cell r="C9140" t="str">
            <v>Physdam</v>
          </cell>
          <cell r="E9140">
            <v>42780</v>
          </cell>
          <cell r="F9140">
            <v>42938</v>
          </cell>
          <cell r="G9140">
            <v>43287</v>
          </cell>
          <cell r="H9140">
            <v>11940.263937336669</v>
          </cell>
          <cell r="I9140">
            <v>13094.46</v>
          </cell>
        </row>
        <row r="9141">
          <cell r="C9141" t="str">
            <v>Physdam</v>
          </cell>
          <cell r="E9141">
            <v>42793</v>
          </cell>
          <cell r="F9141">
            <v>42945</v>
          </cell>
          <cell r="G9141">
            <v>43066</v>
          </cell>
          <cell r="H9141">
            <v>8758.1937271713796</v>
          </cell>
          <cell r="I9141">
            <v>0</v>
          </cell>
        </row>
        <row r="9142">
          <cell r="C9142" t="str">
            <v>Physdam</v>
          </cell>
          <cell r="E9142">
            <v>42774</v>
          </cell>
          <cell r="F9142">
            <v>42794</v>
          </cell>
          <cell r="G9142">
            <v>42814</v>
          </cell>
          <cell r="H9142">
            <v>6764.0971893788501</v>
          </cell>
          <cell r="I9142">
            <v>6764.1</v>
          </cell>
        </row>
        <row r="9143">
          <cell r="C9143" t="str">
            <v>Physdam</v>
          </cell>
          <cell r="E9143">
            <v>42772</v>
          </cell>
          <cell r="F9143">
            <v>42848</v>
          </cell>
          <cell r="G9143">
            <v>42886</v>
          </cell>
          <cell r="H9143">
            <v>10631.3248572428</v>
          </cell>
          <cell r="I9143">
            <v>10631.32</v>
          </cell>
        </row>
        <row r="9144">
          <cell r="C9144" t="str">
            <v>Physdam</v>
          </cell>
          <cell r="E9144">
            <v>42776</v>
          </cell>
          <cell r="F9144">
            <v>42914</v>
          </cell>
          <cell r="G9144">
            <v>42919</v>
          </cell>
          <cell r="H9144">
            <v>8421.9604359358891</v>
          </cell>
          <cell r="I9144">
            <v>8421.9599999999991</v>
          </cell>
        </row>
        <row r="9145">
          <cell r="C9145" t="str">
            <v>Physdam</v>
          </cell>
          <cell r="E9145">
            <v>42788</v>
          </cell>
          <cell r="F9145">
            <v>42812</v>
          </cell>
          <cell r="G9145">
            <v>42873</v>
          </cell>
          <cell r="H9145">
            <v>10628.252308150901</v>
          </cell>
          <cell r="I9145">
            <v>10628.25</v>
          </cell>
        </row>
        <row r="9146">
          <cell r="C9146" t="str">
            <v>Physdam</v>
          </cell>
          <cell r="E9146">
            <v>42781</v>
          </cell>
          <cell r="F9146">
            <v>42820</v>
          </cell>
          <cell r="G9146">
            <v>42862</v>
          </cell>
          <cell r="H9146">
            <v>10560.4076854747</v>
          </cell>
          <cell r="I9146">
            <v>10560.41</v>
          </cell>
        </row>
        <row r="9147">
          <cell r="C9147" t="str">
            <v>Physdam</v>
          </cell>
          <cell r="E9147">
            <v>42780</v>
          </cell>
          <cell r="F9147">
            <v>42782</v>
          </cell>
          <cell r="G9147">
            <v>42803</v>
          </cell>
          <cell r="H9147">
            <v>10900.156774052901</v>
          </cell>
          <cell r="I9147">
            <v>10900.16</v>
          </cell>
        </row>
        <row r="9148">
          <cell r="C9148" t="str">
            <v>Physdam</v>
          </cell>
          <cell r="E9148">
            <v>42784</v>
          </cell>
          <cell r="F9148">
            <v>43011</v>
          </cell>
          <cell r="G9148">
            <v>43041</v>
          </cell>
          <cell r="H9148">
            <v>14351.9454307138</v>
          </cell>
          <cell r="I9148">
            <v>14351.95</v>
          </cell>
        </row>
        <row r="9149">
          <cell r="C9149" t="str">
            <v>Physdam</v>
          </cell>
          <cell r="E9149">
            <v>42782</v>
          </cell>
          <cell r="F9149">
            <v>42851</v>
          </cell>
          <cell r="G9149">
            <v>42908</v>
          </cell>
          <cell r="H9149">
            <v>12465.036863459</v>
          </cell>
          <cell r="I9149">
            <v>12465.04</v>
          </cell>
        </row>
        <row r="9150">
          <cell r="C9150" t="str">
            <v>Physdam</v>
          </cell>
          <cell r="E9150">
            <v>42789</v>
          </cell>
          <cell r="F9150">
            <v>42795</v>
          </cell>
          <cell r="G9150">
            <v>43043</v>
          </cell>
          <cell r="H9150">
            <v>9624.46387839614</v>
          </cell>
          <cell r="I9150">
            <v>9624.4599999999991</v>
          </cell>
        </row>
        <row r="9151">
          <cell r="C9151" t="str">
            <v>Physdam</v>
          </cell>
          <cell r="E9151">
            <v>42772</v>
          </cell>
          <cell r="F9151">
            <v>43242</v>
          </cell>
          <cell r="G9151">
            <v>43245</v>
          </cell>
          <cell r="H9151">
            <v>9419.1656549607633</v>
          </cell>
          <cell r="I9151">
            <v>0</v>
          </cell>
        </row>
        <row r="9152">
          <cell r="C9152" t="str">
            <v>Physdam</v>
          </cell>
          <cell r="E9152">
            <v>42779</v>
          </cell>
          <cell r="F9152">
            <v>42822</v>
          </cell>
          <cell r="G9152">
            <v>42830</v>
          </cell>
          <cell r="H9152">
            <v>12191.4591291914</v>
          </cell>
          <cell r="I9152">
            <v>12191.46</v>
          </cell>
        </row>
        <row r="9153">
          <cell r="C9153" t="str">
            <v>Physdam</v>
          </cell>
          <cell r="E9153">
            <v>42811</v>
          </cell>
          <cell r="F9153">
            <v>42863</v>
          </cell>
          <cell r="G9153">
            <v>42981</v>
          </cell>
          <cell r="H9153">
            <v>11492.2141754188</v>
          </cell>
          <cell r="I9153">
            <v>11492.21</v>
          </cell>
        </row>
        <row r="9154">
          <cell r="C9154" t="str">
            <v>Physdam</v>
          </cell>
          <cell r="E9154">
            <v>42801</v>
          </cell>
          <cell r="F9154">
            <v>42852</v>
          </cell>
          <cell r="G9154">
            <v>42964</v>
          </cell>
          <cell r="H9154">
            <v>8741.1197302685705</v>
          </cell>
          <cell r="I9154">
            <v>8741.1200000000008</v>
          </cell>
        </row>
        <row r="9155">
          <cell r="C9155" t="str">
            <v>Physdam</v>
          </cell>
          <cell r="E9155">
            <v>42822</v>
          </cell>
          <cell r="F9155">
            <v>42888</v>
          </cell>
          <cell r="G9155">
            <v>42936</v>
          </cell>
          <cell r="H9155">
            <v>11358.529086324301</v>
          </cell>
          <cell r="I9155">
            <v>11358.53</v>
          </cell>
        </row>
        <row r="9156">
          <cell r="C9156" t="str">
            <v>Physdam</v>
          </cell>
          <cell r="E9156">
            <v>42819</v>
          </cell>
          <cell r="F9156">
            <v>43128</v>
          </cell>
          <cell r="G9156">
            <v>43245</v>
          </cell>
          <cell r="H9156">
            <v>10403.499446604879</v>
          </cell>
          <cell r="I9156">
            <v>11356.73</v>
          </cell>
        </row>
        <row r="9157">
          <cell r="C9157" t="str">
            <v>Physdam</v>
          </cell>
          <cell r="E9157">
            <v>42814</v>
          </cell>
          <cell r="F9157">
            <v>42869</v>
          </cell>
          <cell r="G9157">
            <v>42980</v>
          </cell>
          <cell r="H9157">
            <v>10361.260045380601</v>
          </cell>
          <cell r="I9157">
            <v>10361.26</v>
          </cell>
        </row>
        <row r="9158">
          <cell r="C9158" t="str">
            <v>Physdam</v>
          </cell>
          <cell r="E9158">
            <v>42796</v>
          </cell>
          <cell r="F9158">
            <v>43062</v>
          </cell>
          <cell r="G9158">
            <v>43106</v>
          </cell>
          <cell r="H9158">
            <v>7846.3489712402179</v>
          </cell>
          <cell r="I9158">
            <v>7877.25</v>
          </cell>
        </row>
        <row r="9159">
          <cell r="C9159" t="str">
            <v>Physdam</v>
          </cell>
          <cell r="E9159">
            <v>42820</v>
          </cell>
          <cell r="F9159">
            <v>42880</v>
          </cell>
          <cell r="G9159">
            <v>42925</v>
          </cell>
          <cell r="H9159">
            <v>8780.3693906583794</v>
          </cell>
          <cell r="I9159">
            <v>8780.3700000000008</v>
          </cell>
        </row>
        <row r="9160">
          <cell r="C9160" t="str">
            <v>Physdam</v>
          </cell>
          <cell r="E9160">
            <v>42799</v>
          </cell>
          <cell r="F9160">
            <v>42832</v>
          </cell>
          <cell r="G9160">
            <v>42917</v>
          </cell>
          <cell r="H9160">
            <v>13940.766663648499</v>
          </cell>
          <cell r="I9160">
            <v>13940.77</v>
          </cell>
        </row>
        <row r="9161">
          <cell r="C9161" t="str">
            <v>Physdam</v>
          </cell>
          <cell r="E9161">
            <v>42801</v>
          </cell>
          <cell r="F9161">
            <v>42959</v>
          </cell>
          <cell r="G9161">
            <v>42974</v>
          </cell>
          <cell r="H9161">
            <v>10003.063429820801</v>
          </cell>
          <cell r="I9161">
            <v>10003.06</v>
          </cell>
        </row>
        <row r="9162">
          <cell r="C9162" t="str">
            <v>Physdam</v>
          </cell>
          <cell r="E9162">
            <v>42801</v>
          </cell>
          <cell r="F9162">
            <v>43018</v>
          </cell>
          <cell r="G9162">
            <v>43230</v>
          </cell>
          <cell r="H9162">
            <v>12945.802575082473</v>
          </cell>
          <cell r="I9162">
            <v>13431.72</v>
          </cell>
        </row>
        <row r="9163">
          <cell r="C9163" t="str">
            <v>Physdam</v>
          </cell>
          <cell r="E9163">
            <v>42797</v>
          </cell>
          <cell r="F9163">
            <v>42821</v>
          </cell>
          <cell r="G9163">
            <v>43007</v>
          </cell>
          <cell r="H9163">
            <v>13062.014353828499</v>
          </cell>
          <cell r="I9163">
            <v>13062.01</v>
          </cell>
        </row>
        <row r="9164">
          <cell r="C9164" t="str">
            <v>Physdam</v>
          </cell>
          <cell r="E9164">
            <v>42822</v>
          </cell>
          <cell r="F9164">
            <v>42859</v>
          </cell>
          <cell r="G9164">
            <v>42901</v>
          </cell>
          <cell r="H9164">
            <v>10716.346685336999</v>
          </cell>
          <cell r="I9164">
            <v>10716.35</v>
          </cell>
        </row>
        <row r="9165">
          <cell r="C9165" t="str">
            <v>Physdam</v>
          </cell>
          <cell r="E9165">
            <v>42810</v>
          </cell>
          <cell r="F9165">
            <v>42820</v>
          </cell>
          <cell r="G9165">
            <v>42875</v>
          </cell>
          <cell r="H9165">
            <v>10348.346069126899</v>
          </cell>
          <cell r="I9165">
            <v>10348.35</v>
          </cell>
        </row>
        <row r="9166">
          <cell r="C9166" t="str">
            <v>Physdam</v>
          </cell>
          <cell r="E9166">
            <v>42817</v>
          </cell>
          <cell r="F9166">
            <v>42900</v>
          </cell>
          <cell r="G9166">
            <v>42915</v>
          </cell>
          <cell r="H9166">
            <v>7460.2439752170003</v>
          </cell>
          <cell r="I9166">
            <v>7460.24</v>
          </cell>
        </row>
        <row r="9167">
          <cell r="C9167" t="str">
            <v>Physdam</v>
          </cell>
          <cell r="E9167">
            <v>42820</v>
          </cell>
          <cell r="F9167">
            <v>42922</v>
          </cell>
          <cell r="G9167">
            <v>42962</v>
          </cell>
          <cell r="H9167">
            <v>11589.545736862799</v>
          </cell>
          <cell r="I9167">
            <v>11589.55</v>
          </cell>
        </row>
        <row r="9168">
          <cell r="C9168" t="str">
            <v>Physdam</v>
          </cell>
          <cell r="E9168">
            <v>42808</v>
          </cell>
          <cell r="F9168">
            <v>42812</v>
          </cell>
          <cell r="G9168">
            <v>42824</v>
          </cell>
          <cell r="H9168">
            <v>10426.593348414901</v>
          </cell>
          <cell r="I9168">
            <v>10426.59</v>
          </cell>
        </row>
        <row r="9169">
          <cell r="C9169" t="str">
            <v>Physdam</v>
          </cell>
          <cell r="E9169">
            <v>42813</v>
          </cell>
          <cell r="F9169">
            <v>42975</v>
          </cell>
          <cell r="G9169">
            <v>43099</v>
          </cell>
          <cell r="H9169">
            <v>8865.5371837354505</v>
          </cell>
          <cell r="I9169">
            <v>8865.5400000000009</v>
          </cell>
        </row>
        <row r="9170">
          <cell r="C9170" t="str">
            <v>Physdam</v>
          </cell>
          <cell r="E9170">
            <v>42810</v>
          </cell>
          <cell r="F9170">
            <v>42838</v>
          </cell>
          <cell r="G9170">
            <v>42877</v>
          </cell>
          <cell r="H9170">
            <v>10587.969393539501</v>
          </cell>
          <cell r="I9170">
            <v>10587.97</v>
          </cell>
        </row>
        <row r="9171">
          <cell r="C9171" t="str">
            <v>Physdam</v>
          </cell>
          <cell r="E9171">
            <v>42821</v>
          </cell>
          <cell r="F9171">
            <v>42902</v>
          </cell>
          <cell r="G9171">
            <v>42994</v>
          </cell>
          <cell r="H9171">
            <v>11346.8226411704</v>
          </cell>
          <cell r="I9171">
            <v>11346.82</v>
          </cell>
        </row>
        <row r="9172">
          <cell r="C9172" t="str">
            <v>Physdam</v>
          </cell>
          <cell r="E9172">
            <v>42821</v>
          </cell>
          <cell r="F9172">
            <v>42893</v>
          </cell>
          <cell r="G9172">
            <v>42899</v>
          </cell>
          <cell r="H9172">
            <v>10724.6494294979</v>
          </cell>
          <cell r="I9172">
            <v>10724.65</v>
          </cell>
        </row>
        <row r="9173">
          <cell r="C9173" t="str">
            <v>Physdam</v>
          </cell>
          <cell r="E9173">
            <v>42810</v>
          </cell>
          <cell r="F9173">
            <v>42865</v>
          </cell>
          <cell r="G9173">
            <v>42961</v>
          </cell>
          <cell r="H9173">
            <v>6784.0783565443899</v>
          </cell>
          <cell r="I9173">
            <v>6784.08</v>
          </cell>
        </row>
        <row r="9174">
          <cell r="C9174" t="str">
            <v>Physdam</v>
          </cell>
          <cell r="E9174">
            <v>42796</v>
          </cell>
          <cell r="F9174">
            <v>42798</v>
          </cell>
          <cell r="G9174">
            <v>42925</v>
          </cell>
          <cell r="H9174">
            <v>11091.8915935023</v>
          </cell>
          <cell r="I9174">
            <v>11091.89</v>
          </cell>
        </row>
        <row r="9175">
          <cell r="C9175" t="str">
            <v>Physdam</v>
          </cell>
          <cell r="E9175">
            <v>42816</v>
          </cell>
          <cell r="F9175">
            <v>42845</v>
          </cell>
          <cell r="G9175">
            <v>42963</v>
          </cell>
          <cell r="H9175">
            <v>11522.3765498539</v>
          </cell>
          <cell r="I9175">
            <v>0</v>
          </cell>
        </row>
        <row r="9176">
          <cell r="C9176" t="str">
            <v>Physdam</v>
          </cell>
          <cell r="E9176">
            <v>42810</v>
          </cell>
          <cell r="F9176">
            <v>42865</v>
          </cell>
          <cell r="G9176">
            <v>42879</v>
          </cell>
          <cell r="H9176">
            <v>5609.1816651035897</v>
          </cell>
          <cell r="I9176">
            <v>5609.18</v>
          </cell>
        </row>
        <row r="9177">
          <cell r="C9177" t="str">
            <v>Physdam</v>
          </cell>
          <cell r="E9177">
            <v>42798</v>
          </cell>
          <cell r="F9177">
            <v>42804</v>
          </cell>
          <cell r="G9177">
            <v>42830</v>
          </cell>
          <cell r="H9177">
            <v>8770.8423616898308</v>
          </cell>
          <cell r="I9177">
            <v>8770.84</v>
          </cell>
        </row>
        <row r="9178">
          <cell r="C9178" t="str">
            <v>Physdam</v>
          </cell>
          <cell r="E9178">
            <v>42806</v>
          </cell>
          <cell r="F9178">
            <v>42869</v>
          </cell>
          <cell r="G9178">
            <v>43001</v>
          </cell>
          <cell r="H9178">
            <v>6525.6261171878996</v>
          </cell>
          <cell r="I9178">
            <v>6525.63</v>
          </cell>
        </row>
        <row r="9179">
          <cell r="C9179" t="str">
            <v>Physdam</v>
          </cell>
          <cell r="E9179">
            <v>42821</v>
          </cell>
          <cell r="F9179">
            <v>42891</v>
          </cell>
          <cell r="G9179">
            <v>42941</v>
          </cell>
          <cell r="H9179">
            <v>9551.9604983943009</v>
          </cell>
          <cell r="I9179">
            <v>9551.9599999999991</v>
          </cell>
        </row>
        <row r="9180">
          <cell r="C9180" t="str">
            <v>Physdam</v>
          </cell>
          <cell r="E9180">
            <v>42800</v>
          </cell>
          <cell r="F9180">
            <v>42852</v>
          </cell>
          <cell r="G9180">
            <v>42880</v>
          </cell>
          <cell r="H9180">
            <v>10226.5198021416</v>
          </cell>
          <cell r="I9180">
            <v>10226.52</v>
          </cell>
        </row>
        <row r="9181">
          <cell r="C9181" t="str">
            <v>Physdam</v>
          </cell>
          <cell r="E9181">
            <v>42818</v>
          </cell>
          <cell r="F9181">
            <v>42975</v>
          </cell>
          <cell r="G9181">
            <v>42989</v>
          </cell>
          <cell r="H9181">
            <v>9143.8055677616903</v>
          </cell>
          <cell r="I9181">
            <v>9143.81</v>
          </cell>
        </row>
        <row r="9182">
          <cell r="C9182" t="str">
            <v>Physdam</v>
          </cell>
          <cell r="E9182">
            <v>42804</v>
          </cell>
          <cell r="F9182">
            <v>42881</v>
          </cell>
          <cell r="G9182">
            <v>42942</v>
          </cell>
          <cell r="H9182">
            <v>12779.013650925801</v>
          </cell>
          <cell r="I9182">
            <v>12779.01</v>
          </cell>
        </row>
        <row r="9183">
          <cell r="C9183" t="str">
            <v>Physdam</v>
          </cell>
          <cell r="E9183">
            <v>42803</v>
          </cell>
          <cell r="F9183">
            <v>42918</v>
          </cell>
          <cell r="G9183">
            <v>42987</v>
          </cell>
          <cell r="H9183">
            <v>10827.449426462201</v>
          </cell>
          <cell r="I9183">
            <v>10827.45</v>
          </cell>
        </row>
        <row r="9184">
          <cell r="C9184" t="str">
            <v>Physdam</v>
          </cell>
          <cell r="E9184">
            <v>42809</v>
          </cell>
          <cell r="F9184">
            <v>42825</v>
          </cell>
          <cell r="G9184">
            <v>42889</v>
          </cell>
          <cell r="H9184">
            <v>8682.4198566283303</v>
          </cell>
          <cell r="I9184">
            <v>8682.42</v>
          </cell>
        </row>
        <row r="9185">
          <cell r="C9185" t="str">
            <v>Physdam</v>
          </cell>
          <cell r="E9185">
            <v>42799</v>
          </cell>
          <cell r="F9185">
            <v>42806</v>
          </cell>
          <cell r="G9185">
            <v>42837</v>
          </cell>
          <cell r="H9185">
            <v>8838.3510436156794</v>
          </cell>
          <cell r="I9185">
            <v>8838.35</v>
          </cell>
        </row>
        <row r="9186">
          <cell r="C9186" t="str">
            <v>Physdam</v>
          </cell>
          <cell r="E9186">
            <v>42808</v>
          </cell>
          <cell r="F9186">
            <v>42823</v>
          </cell>
          <cell r="G9186">
            <v>43059</v>
          </cell>
          <cell r="H9186">
            <v>5280.9927610150298</v>
          </cell>
          <cell r="I9186">
            <v>5280.99</v>
          </cell>
        </row>
        <row r="9187">
          <cell r="C9187" t="str">
            <v>Physdam</v>
          </cell>
          <cell r="E9187">
            <v>42823</v>
          </cell>
          <cell r="F9187">
            <v>42857</v>
          </cell>
          <cell r="G9187">
            <v>42866</v>
          </cell>
          <cell r="H9187">
            <v>9827.8542009231405</v>
          </cell>
          <cell r="I9187">
            <v>9827.85</v>
          </cell>
        </row>
        <row r="9188">
          <cell r="C9188" t="str">
            <v>Physdam</v>
          </cell>
          <cell r="E9188">
            <v>42804</v>
          </cell>
          <cell r="F9188">
            <v>42859</v>
          </cell>
          <cell r="G9188">
            <v>42933</v>
          </cell>
          <cell r="H9188">
            <v>9562.4604999146104</v>
          </cell>
          <cell r="I9188">
            <v>9562.4599999999991</v>
          </cell>
        </row>
        <row r="9189">
          <cell r="C9189" t="str">
            <v>Physdam</v>
          </cell>
          <cell r="E9189">
            <v>42812</v>
          </cell>
          <cell r="F9189">
            <v>43543</v>
          </cell>
          <cell r="G9189">
            <v>43579</v>
          </cell>
          <cell r="H9189">
            <v>6860.7648068917961</v>
          </cell>
          <cell r="I9189">
            <v>7965.66</v>
          </cell>
        </row>
        <row r="9190">
          <cell r="C9190" t="str">
            <v>Physdam</v>
          </cell>
          <cell r="E9190">
            <v>42824</v>
          </cell>
          <cell r="F9190">
            <v>42840</v>
          </cell>
          <cell r="G9190">
            <v>42873</v>
          </cell>
          <cell r="H9190">
            <v>9778.8000902781696</v>
          </cell>
          <cell r="I9190">
            <v>9778.7999999999993</v>
          </cell>
        </row>
        <row r="9191">
          <cell r="C9191" t="str">
            <v>Physdam</v>
          </cell>
          <cell r="E9191">
            <v>42824</v>
          </cell>
          <cell r="F9191">
            <v>43172</v>
          </cell>
          <cell r="G9191">
            <v>43222</v>
          </cell>
          <cell r="H9191">
            <v>8720.4050566217684</v>
          </cell>
          <cell r="I9191">
            <v>9206.85</v>
          </cell>
        </row>
        <row r="9192">
          <cell r="C9192" t="str">
            <v>Physdam</v>
          </cell>
          <cell r="E9192">
            <v>42806</v>
          </cell>
          <cell r="F9192">
            <v>42812</v>
          </cell>
          <cell r="G9192">
            <v>42875</v>
          </cell>
          <cell r="H9192">
            <v>11878.4557265439</v>
          </cell>
          <cell r="I9192">
            <v>11878.46</v>
          </cell>
        </row>
        <row r="9193">
          <cell r="C9193" t="str">
            <v>Physdam</v>
          </cell>
          <cell r="E9193">
            <v>42806</v>
          </cell>
          <cell r="F9193">
            <v>42857</v>
          </cell>
          <cell r="G9193">
            <v>42912</v>
          </cell>
          <cell r="H9193">
            <v>10433.2954995447</v>
          </cell>
          <cell r="I9193">
            <v>10433.299999999999</v>
          </cell>
        </row>
        <row r="9194">
          <cell r="C9194" t="str">
            <v>Physdam</v>
          </cell>
          <cell r="E9194">
            <v>42822</v>
          </cell>
          <cell r="F9194">
            <v>42824</v>
          </cell>
          <cell r="G9194">
            <v>42869</v>
          </cell>
          <cell r="H9194">
            <v>7463.3955287327399</v>
          </cell>
          <cell r="I9194">
            <v>7463.4</v>
          </cell>
        </row>
        <row r="9195">
          <cell r="C9195" t="str">
            <v>Physdam</v>
          </cell>
          <cell r="E9195">
            <v>42800</v>
          </cell>
          <cell r="F9195">
            <v>42854</v>
          </cell>
          <cell r="G9195">
            <v>42866</v>
          </cell>
          <cell r="H9195">
            <v>6388.8613128490897</v>
          </cell>
          <cell r="I9195">
            <v>0</v>
          </cell>
        </row>
        <row r="9196">
          <cell r="C9196" t="str">
            <v>Physdam</v>
          </cell>
          <cell r="E9196">
            <v>42807</v>
          </cell>
          <cell r="F9196">
            <v>42890</v>
          </cell>
          <cell r="G9196">
            <v>43158</v>
          </cell>
          <cell r="H9196">
            <v>14806.909345815813</v>
          </cell>
          <cell r="I9196">
            <v>14706.97</v>
          </cell>
        </row>
        <row r="9197">
          <cell r="C9197" t="str">
            <v>Physdam</v>
          </cell>
          <cell r="E9197">
            <v>42796</v>
          </cell>
          <cell r="F9197">
            <v>42844</v>
          </cell>
          <cell r="G9197">
            <v>42954</v>
          </cell>
          <cell r="H9197">
            <v>10623.4596421643</v>
          </cell>
          <cell r="I9197">
            <v>10623.46</v>
          </cell>
        </row>
        <row r="9198">
          <cell r="C9198" t="str">
            <v>Physdam</v>
          </cell>
          <cell r="E9198">
            <v>42809</v>
          </cell>
          <cell r="F9198">
            <v>43190</v>
          </cell>
          <cell r="G9198">
            <v>43237</v>
          </cell>
          <cell r="H9198">
            <v>8033.3260614214723</v>
          </cell>
          <cell r="I9198">
            <v>9199.49</v>
          </cell>
        </row>
        <row r="9199">
          <cell r="C9199" t="str">
            <v>Physdam</v>
          </cell>
          <cell r="E9199">
            <v>42822</v>
          </cell>
          <cell r="F9199">
            <v>42913</v>
          </cell>
          <cell r="G9199">
            <v>42989</v>
          </cell>
          <cell r="H9199">
            <v>4878.5279078430303</v>
          </cell>
          <cell r="I9199">
            <v>4878.53</v>
          </cell>
        </row>
        <row r="9200">
          <cell r="C9200" t="str">
            <v>Physdam</v>
          </cell>
          <cell r="E9200">
            <v>42804</v>
          </cell>
          <cell r="F9200">
            <v>42820</v>
          </cell>
          <cell r="G9200">
            <v>42825</v>
          </cell>
          <cell r="H9200">
            <v>4636.6819302858703</v>
          </cell>
          <cell r="I9200">
            <v>4636.68</v>
          </cell>
        </row>
        <row r="9201">
          <cell r="C9201" t="str">
            <v>Physdam</v>
          </cell>
          <cell r="E9201">
            <v>42818</v>
          </cell>
          <cell r="F9201">
            <v>42842</v>
          </cell>
          <cell r="G9201">
            <v>42994</v>
          </cell>
          <cell r="H9201">
            <v>9440.1262688689094</v>
          </cell>
          <cell r="I9201">
            <v>9440.1299999999992</v>
          </cell>
        </row>
        <row r="9202">
          <cell r="C9202" t="str">
            <v>Physdam</v>
          </cell>
          <cell r="E9202">
            <v>42806</v>
          </cell>
          <cell r="F9202">
            <v>43477</v>
          </cell>
          <cell r="G9202">
            <v>43596</v>
          </cell>
          <cell r="H9202">
            <v>8277.5429691867357</v>
          </cell>
          <cell r="I9202">
            <v>8541.68</v>
          </cell>
        </row>
        <row r="9203">
          <cell r="C9203" t="str">
            <v>Physdam</v>
          </cell>
          <cell r="E9203">
            <v>42824</v>
          </cell>
          <cell r="F9203">
            <v>42834</v>
          </cell>
          <cell r="G9203">
            <v>43048</v>
          </cell>
          <cell r="H9203">
            <v>6060.0904292468203</v>
          </cell>
          <cell r="I9203">
            <v>6060.09</v>
          </cell>
        </row>
        <row r="9204">
          <cell r="C9204" t="str">
            <v>Physdam</v>
          </cell>
          <cell r="E9204">
            <v>42806</v>
          </cell>
          <cell r="F9204">
            <v>42811</v>
          </cell>
          <cell r="G9204">
            <v>42898</v>
          </cell>
          <cell r="H9204">
            <v>7836.1328764696</v>
          </cell>
          <cell r="I9204">
            <v>7836.13</v>
          </cell>
        </row>
        <row r="9205">
          <cell r="C9205" t="str">
            <v>Physdam</v>
          </cell>
          <cell r="E9205">
            <v>42806</v>
          </cell>
          <cell r="F9205">
            <v>42912</v>
          </cell>
          <cell r="G9205">
            <v>42930</v>
          </cell>
          <cell r="H9205">
            <v>11999.6554876065</v>
          </cell>
          <cell r="I9205">
            <v>0</v>
          </cell>
        </row>
        <row r="9206">
          <cell r="C9206" t="str">
            <v>Physdam</v>
          </cell>
          <cell r="E9206">
            <v>42854</v>
          </cell>
          <cell r="F9206">
            <v>42873</v>
          </cell>
          <cell r="G9206">
            <v>42888</v>
          </cell>
          <cell r="H9206">
            <v>9293.8638490600097</v>
          </cell>
          <cell r="I9206">
            <v>9293.86</v>
          </cell>
        </row>
        <row r="9207">
          <cell r="C9207" t="str">
            <v>Physdam</v>
          </cell>
          <cell r="E9207">
            <v>42834</v>
          </cell>
          <cell r="F9207">
            <v>43117</v>
          </cell>
          <cell r="G9207">
            <v>43121</v>
          </cell>
          <cell r="H9207">
            <v>8985.9303470176546</v>
          </cell>
          <cell r="I9207">
            <v>10235.969999999999</v>
          </cell>
        </row>
        <row r="9208">
          <cell r="C9208" t="str">
            <v>Physdam</v>
          </cell>
          <cell r="E9208">
            <v>42844</v>
          </cell>
          <cell r="F9208">
            <v>43072</v>
          </cell>
          <cell r="G9208">
            <v>43075</v>
          </cell>
          <cell r="H9208">
            <v>11123.0396949118</v>
          </cell>
          <cell r="I9208">
            <v>0</v>
          </cell>
        </row>
        <row r="9209">
          <cell r="C9209" t="str">
            <v>Physdam</v>
          </cell>
          <cell r="E9209">
            <v>42832</v>
          </cell>
          <cell r="F9209">
            <v>43125</v>
          </cell>
          <cell r="G9209">
            <v>43200</v>
          </cell>
          <cell r="H9209">
            <v>9938.9748780780301</v>
          </cell>
          <cell r="I9209">
            <v>11202.95</v>
          </cell>
        </row>
        <row r="9210">
          <cell r="C9210" t="str">
            <v>Physdam</v>
          </cell>
          <cell r="E9210">
            <v>42838</v>
          </cell>
          <cell r="F9210">
            <v>42879</v>
          </cell>
          <cell r="G9210">
            <v>43010</v>
          </cell>
          <cell r="H9210">
            <v>9440.3117774447292</v>
          </cell>
          <cell r="I9210">
            <v>9440.31</v>
          </cell>
        </row>
        <row r="9211">
          <cell r="C9211" t="str">
            <v>Physdam</v>
          </cell>
          <cell r="E9211">
            <v>42830</v>
          </cell>
          <cell r="F9211">
            <v>43264</v>
          </cell>
          <cell r="G9211">
            <v>43272</v>
          </cell>
          <cell r="H9211">
            <v>10163.788184399369</v>
          </cell>
          <cell r="I9211">
            <v>10447.19</v>
          </cell>
        </row>
        <row r="9212">
          <cell r="C9212" t="str">
            <v>Physdam</v>
          </cell>
          <cell r="E9212">
            <v>42827</v>
          </cell>
          <cell r="F9212">
            <v>43309</v>
          </cell>
          <cell r="G9212">
            <v>43310</v>
          </cell>
          <cell r="H9212">
            <v>10474.803824446293</v>
          </cell>
          <cell r="I9212">
            <v>11822.96</v>
          </cell>
        </row>
        <row r="9213">
          <cell r="C9213" t="str">
            <v>Physdam</v>
          </cell>
          <cell r="E9213">
            <v>42854</v>
          </cell>
          <cell r="F9213">
            <v>42860</v>
          </cell>
          <cell r="G9213">
            <v>42935</v>
          </cell>
          <cell r="H9213">
            <v>9981.7560800156807</v>
          </cell>
          <cell r="I9213">
            <v>9981.76</v>
          </cell>
        </row>
        <row r="9214">
          <cell r="C9214" t="str">
            <v>Physdam</v>
          </cell>
          <cell r="E9214">
            <v>42849</v>
          </cell>
          <cell r="F9214">
            <v>42863</v>
          </cell>
          <cell r="G9214">
            <v>43039</v>
          </cell>
          <cell r="H9214">
            <v>13101.452727952699</v>
          </cell>
          <cell r="I9214">
            <v>13101.45</v>
          </cell>
        </row>
        <row r="9215">
          <cell r="C9215" t="str">
            <v>Physdam</v>
          </cell>
          <cell r="E9215">
            <v>42827</v>
          </cell>
          <cell r="F9215">
            <v>42896</v>
          </cell>
          <cell r="G9215">
            <v>42961</v>
          </cell>
          <cell r="H9215">
            <v>11255.226293162101</v>
          </cell>
          <cell r="I9215">
            <v>0</v>
          </cell>
        </row>
        <row r="9216">
          <cell r="C9216" t="str">
            <v>Physdam</v>
          </cell>
          <cell r="E9216">
            <v>42831</v>
          </cell>
          <cell r="F9216">
            <v>42836</v>
          </cell>
          <cell r="G9216">
            <v>42839</v>
          </cell>
          <cell r="H9216">
            <v>9010.4916126593598</v>
          </cell>
          <cell r="I9216">
            <v>9010.49</v>
          </cell>
        </row>
        <row r="9217">
          <cell r="C9217" t="str">
            <v>Physdam</v>
          </cell>
          <cell r="E9217">
            <v>42848</v>
          </cell>
          <cell r="F9217">
            <v>42864</v>
          </cell>
          <cell r="G9217">
            <v>43012</v>
          </cell>
          <cell r="H9217">
            <v>6304.9812867056198</v>
          </cell>
          <cell r="I9217">
            <v>6304.98</v>
          </cell>
        </row>
        <row r="9218">
          <cell r="C9218" t="str">
            <v>Physdam</v>
          </cell>
          <cell r="E9218">
            <v>42843</v>
          </cell>
          <cell r="F9218">
            <v>42846</v>
          </cell>
          <cell r="G9218">
            <v>42851</v>
          </cell>
          <cell r="H9218">
            <v>9158.5064794421105</v>
          </cell>
          <cell r="I9218">
            <v>9158.51</v>
          </cell>
        </row>
        <row r="9219">
          <cell r="C9219" t="str">
            <v>Physdam</v>
          </cell>
          <cell r="E9219">
            <v>42853</v>
          </cell>
          <cell r="F9219">
            <v>43010</v>
          </cell>
          <cell r="G9219">
            <v>43017</v>
          </cell>
          <cell r="H9219">
            <v>6149.51680804444</v>
          </cell>
          <cell r="I9219">
            <v>6149.52</v>
          </cell>
        </row>
        <row r="9220">
          <cell r="C9220" t="str">
            <v>Physdam</v>
          </cell>
          <cell r="E9220">
            <v>42854</v>
          </cell>
          <cell r="F9220">
            <v>42942</v>
          </cell>
          <cell r="G9220">
            <v>43024</v>
          </cell>
          <cell r="H9220">
            <v>7761.8787907568303</v>
          </cell>
          <cell r="I9220">
            <v>0</v>
          </cell>
        </row>
        <row r="9221">
          <cell r="C9221" t="str">
            <v>Physdam</v>
          </cell>
          <cell r="E9221">
            <v>42850</v>
          </cell>
          <cell r="F9221">
            <v>43276</v>
          </cell>
          <cell r="G9221">
            <v>43357</v>
          </cell>
          <cell r="H9221">
            <v>9635.7310896792915</v>
          </cell>
          <cell r="I9221">
            <v>9917.31</v>
          </cell>
        </row>
        <row r="9222">
          <cell r="C9222" t="str">
            <v>Physdam</v>
          </cell>
          <cell r="E9222">
            <v>42835</v>
          </cell>
          <cell r="F9222">
            <v>42910</v>
          </cell>
          <cell r="G9222">
            <v>42952</v>
          </cell>
          <cell r="H9222">
            <v>11684.6037843104</v>
          </cell>
          <cell r="I9222">
            <v>11684.6</v>
          </cell>
        </row>
        <row r="9223">
          <cell r="C9223" t="str">
            <v>Physdam</v>
          </cell>
          <cell r="E9223">
            <v>42851</v>
          </cell>
          <cell r="F9223">
            <v>43011</v>
          </cell>
          <cell r="G9223">
            <v>43102</v>
          </cell>
          <cell r="H9223">
            <v>8911.2237226040415</v>
          </cell>
          <cell r="I9223">
            <v>10264.6</v>
          </cell>
        </row>
        <row r="9224">
          <cell r="C9224" t="str">
            <v>Physdam</v>
          </cell>
          <cell r="E9224">
            <v>42842</v>
          </cell>
          <cell r="F9224">
            <v>42870</v>
          </cell>
          <cell r="G9224">
            <v>42991</v>
          </cell>
          <cell r="H9224">
            <v>10808.9934503157</v>
          </cell>
          <cell r="I9224">
            <v>10808.99</v>
          </cell>
        </row>
        <row r="9225">
          <cell r="C9225" t="str">
            <v>Physdam</v>
          </cell>
          <cell r="E9225">
            <v>42837</v>
          </cell>
          <cell r="F9225">
            <v>42889</v>
          </cell>
          <cell r="G9225">
            <v>43064</v>
          </cell>
          <cell r="H9225">
            <v>8987.9621216355499</v>
          </cell>
          <cell r="I9225">
            <v>8987.9599999999991</v>
          </cell>
        </row>
        <row r="9226">
          <cell r="C9226" t="str">
            <v>Physdam</v>
          </cell>
          <cell r="E9226">
            <v>42837</v>
          </cell>
          <cell r="F9226">
            <v>42889</v>
          </cell>
          <cell r="G9226">
            <v>42968</v>
          </cell>
          <cell r="H9226">
            <v>9827.0230659885492</v>
          </cell>
          <cell r="I9226">
            <v>9827.02</v>
          </cell>
        </row>
        <row r="9227">
          <cell r="C9227" t="str">
            <v>Physdam</v>
          </cell>
          <cell r="E9227">
            <v>42841</v>
          </cell>
          <cell r="F9227">
            <v>42847</v>
          </cell>
          <cell r="G9227">
            <v>42886</v>
          </cell>
          <cell r="H9227">
            <v>11635.123863148599</v>
          </cell>
          <cell r="I9227">
            <v>11635.12</v>
          </cell>
        </row>
        <row r="9228">
          <cell r="C9228" t="str">
            <v>Physdam</v>
          </cell>
          <cell r="E9228">
            <v>42831</v>
          </cell>
          <cell r="F9228">
            <v>42872</v>
          </cell>
          <cell r="G9228">
            <v>42930</v>
          </cell>
          <cell r="H9228">
            <v>9239.7970852015205</v>
          </cell>
          <cell r="I9228">
            <v>9239.7999999999993</v>
          </cell>
        </row>
        <row r="9229">
          <cell r="C9229" t="str">
            <v>Physdam</v>
          </cell>
          <cell r="E9229">
            <v>42827</v>
          </cell>
          <cell r="F9229">
            <v>42862</v>
          </cell>
          <cell r="G9229">
            <v>42869</v>
          </cell>
          <cell r="H9229">
            <v>12181.194623461401</v>
          </cell>
          <cell r="I9229">
            <v>12181.19</v>
          </cell>
        </row>
        <row r="9230">
          <cell r="C9230" t="str">
            <v>Physdam</v>
          </cell>
          <cell r="E9230">
            <v>42854</v>
          </cell>
          <cell r="F9230">
            <v>43217</v>
          </cell>
          <cell r="G9230">
            <v>43252</v>
          </cell>
          <cell r="H9230">
            <v>5713.51292850769</v>
          </cell>
          <cell r="I9230">
            <v>6017.85</v>
          </cell>
        </row>
        <row r="9231">
          <cell r="C9231" t="str">
            <v>Physdam</v>
          </cell>
          <cell r="E9231">
            <v>42836</v>
          </cell>
          <cell r="F9231">
            <v>42917</v>
          </cell>
          <cell r="G9231">
            <v>42989</v>
          </cell>
          <cell r="H9231">
            <v>7945.3066213496804</v>
          </cell>
          <cell r="I9231">
            <v>7945.31</v>
          </cell>
        </row>
        <row r="9232">
          <cell r="C9232" t="str">
            <v>Physdam</v>
          </cell>
          <cell r="E9232">
            <v>42839</v>
          </cell>
          <cell r="F9232">
            <v>42895</v>
          </cell>
          <cell r="G9232">
            <v>42900</v>
          </cell>
          <cell r="H9232">
            <v>8006.1361997172398</v>
          </cell>
          <cell r="I9232">
            <v>0</v>
          </cell>
        </row>
        <row r="9233">
          <cell r="C9233" t="str">
            <v>Physdam</v>
          </cell>
          <cell r="E9233">
            <v>42837</v>
          </cell>
          <cell r="F9233">
            <v>43030</v>
          </cell>
          <cell r="G9233">
            <v>43099</v>
          </cell>
          <cell r="H9233">
            <v>8805.9282310211493</v>
          </cell>
          <cell r="I9233">
            <v>8805.93</v>
          </cell>
        </row>
        <row r="9234">
          <cell r="C9234" t="str">
            <v>Physdam</v>
          </cell>
          <cell r="E9234">
            <v>42839</v>
          </cell>
          <cell r="F9234">
            <v>42874</v>
          </cell>
          <cell r="G9234">
            <v>43015</v>
          </cell>
          <cell r="H9234">
            <v>9697.4895468836003</v>
          </cell>
          <cell r="I9234">
            <v>0</v>
          </cell>
        </row>
        <row r="9235">
          <cell r="C9235" t="str">
            <v>Physdam</v>
          </cell>
          <cell r="E9235">
            <v>42842</v>
          </cell>
          <cell r="F9235">
            <v>43080</v>
          </cell>
          <cell r="G9235">
            <v>43204</v>
          </cell>
          <cell r="H9235">
            <v>8072.9474082379493</v>
          </cell>
          <cell r="I9235">
            <v>9052.1299999999992</v>
          </cell>
        </row>
        <row r="9236">
          <cell r="C9236" t="str">
            <v>Physdam</v>
          </cell>
          <cell r="E9236">
            <v>42854</v>
          </cell>
          <cell r="F9236">
            <v>43198</v>
          </cell>
          <cell r="G9236">
            <v>43327</v>
          </cell>
          <cell r="H9236">
            <v>10880.143762938313</v>
          </cell>
          <cell r="I9236">
            <v>0</v>
          </cell>
        </row>
        <row r="9237">
          <cell r="C9237" t="str">
            <v>Physdam</v>
          </cell>
          <cell r="E9237">
            <v>42835</v>
          </cell>
          <cell r="F9237">
            <v>42880</v>
          </cell>
          <cell r="G9237">
            <v>42928</v>
          </cell>
          <cell r="H9237">
            <v>9284.4503724696806</v>
          </cell>
          <cell r="I9237">
            <v>9284.4500000000007</v>
          </cell>
        </row>
        <row r="9238">
          <cell r="C9238" t="str">
            <v>Physdam</v>
          </cell>
          <cell r="E9238">
            <v>42828</v>
          </cell>
          <cell r="F9238">
            <v>42931</v>
          </cell>
          <cell r="G9238">
            <v>43077</v>
          </cell>
          <cell r="H9238">
            <v>10775.790185801199</v>
          </cell>
          <cell r="I9238">
            <v>10775.79</v>
          </cell>
        </row>
        <row r="9239">
          <cell r="C9239" t="str">
            <v>Physdam</v>
          </cell>
          <cell r="E9239">
            <v>42834</v>
          </cell>
          <cell r="F9239">
            <v>42847</v>
          </cell>
          <cell r="G9239">
            <v>42953</v>
          </cell>
          <cell r="H9239">
            <v>10522.265400080099</v>
          </cell>
          <cell r="I9239">
            <v>10522.27</v>
          </cell>
        </row>
        <row r="9240">
          <cell r="C9240" t="str">
            <v>Physdam</v>
          </cell>
          <cell r="E9240">
            <v>42843</v>
          </cell>
          <cell r="F9240">
            <v>43252</v>
          </cell>
          <cell r="G9240">
            <v>43272</v>
          </cell>
          <cell r="H9240">
            <v>9234.6816365129562</v>
          </cell>
          <cell r="I9240">
            <v>9329.68</v>
          </cell>
        </row>
        <row r="9241">
          <cell r="C9241" t="str">
            <v>Physdam</v>
          </cell>
          <cell r="E9241">
            <v>42848</v>
          </cell>
          <cell r="F9241">
            <v>42940</v>
          </cell>
          <cell r="G9241">
            <v>43036</v>
          </cell>
          <cell r="H9241">
            <v>12573.2258495934</v>
          </cell>
          <cell r="I9241">
            <v>12573.23</v>
          </cell>
        </row>
        <row r="9242">
          <cell r="C9242" t="str">
            <v>Physdam</v>
          </cell>
          <cell r="E9242">
            <v>42843</v>
          </cell>
          <cell r="F9242">
            <v>43137</v>
          </cell>
          <cell r="G9242">
            <v>43213</v>
          </cell>
          <cell r="H9242">
            <v>9139.2941725638084</v>
          </cell>
          <cell r="I9242">
            <v>9364.5499999999993</v>
          </cell>
        </row>
        <row r="9243">
          <cell r="C9243" t="str">
            <v>Physdam</v>
          </cell>
          <cell r="E9243">
            <v>42844</v>
          </cell>
          <cell r="F9243">
            <v>42870</v>
          </cell>
          <cell r="G9243">
            <v>42878</v>
          </cell>
          <cell r="H9243">
            <v>10943.510522270601</v>
          </cell>
          <cell r="I9243">
            <v>0</v>
          </cell>
        </row>
        <row r="9244">
          <cell r="C9244" t="str">
            <v>Physdam</v>
          </cell>
          <cell r="E9244">
            <v>42849</v>
          </cell>
          <cell r="F9244">
            <v>42895</v>
          </cell>
          <cell r="G9244">
            <v>42957</v>
          </cell>
          <cell r="H9244">
            <v>11328.096799381399</v>
          </cell>
          <cell r="I9244">
            <v>11328.1</v>
          </cell>
        </row>
        <row r="9245">
          <cell r="C9245" t="str">
            <v>Physdam</v>
          </cell>
          <cell r="E9245">
            <v>42833</v>
          </cell>
          <cell r="F9245">
            <v>42956</v>
          </cell>
          <cell r="G9245">
            <v>42975</v>
          </cell>
          <cell r="H9245">
            <v>13169.7807971848</v>
          </cell>
          <cell r="I9245">
            <v>13169.78</v>
          </cell>
        </row>
        <row r="9246">
          <cell r="C9246" t="str">
            <v>Physdam</v>
          </cell>
          <cell r="E9246">
            <v>42837</v>
          </cell>
          <cell r="F9246">
            <v>43059</v>
          </cell>
          <cell r="G9246">
            <v>43106</v>
          </cell>
          <cell r="H9246">
            <v>9985.9526534908928</v>
          </cell>
          <cell r="I9246">
            <v>10745.8</v>
          </cell>
        </row>
        <row r="9247">
          <cell r="C9247" t="str">
            <v>Physdam</v>
          </cell>
          <cell r="E9247">
            <v>42832</v>
          </cell>
          <cell r="F9247">
            <v>42923</v>
          </cell>
          <cell r="G9247">
            <v>43015</v>
          </cell>
          <cell r="H9247">
            <v>8805.5173385908602</v>
          </cell>
          <cell r="I9247">
            <v>8805.52</v>
          </cell>
        </row>
        <row r="9248">
          <cell r="C9248" t="str">
            <v>Physdam</v>
          </cell>
          <cell r="E9248">
            <v>42843</v>
          </cell>
          <cell r="F9248">
            <v>42898</v>
          </cell>
          <cell r="G9248">
            <v>42937</v>
          </cell>
          <cell r="H9248">
            <v>9571.0617592126</v>
          </cell>
          <cell r="I9248">
            <v>9571.06</v>
          </cell>
        </row>
        <row r="9249">
          <cell r="C9249" t="str">
            <v>Physdam</v>
          </cell>
          <cell r="E9249">
            <v>42832</v>
          </cell>
          <cell r="F9249">
            <v>42955</v>
          </cell>
          <cell r="G9249">
            <v>43050</v>
          </cell>
          <cell r="H9249">
            <v>10785.2650318983</v>
          </cell>
          <cell r="I9249">
            <v>10785.27</v>
          </cell>
        </row>
        <row r="9250">
          <cell r="C9250" t="str">
            <v>Physdam</v>
          </cell>
          <cell r="E9250">
            <v>42842</v>
          </cell>
          <cell r="F9250">
            <v>42882</v>
          </cell>
          <cell r="G9250">
            <v>42888</v>
          </cell>
          <cell r="H9250">
            <v>11046.3969646692</v>
          </cell>
          <cell r="I9250">
            <v>11046.4</v>
          </cell>
        </row>
        <row r="9251">
          <cell r="C9251" t="str">
            <v>Physdam</v>
          </cell>
          <cell r="E9251">
            <v>42848</v>
          </cell>
          <cell r="F9251">
            <v>42907</v>
          </cell>
          <cell r="G9251">
            <v>43031</v>
          </cell>
          <cell r="H9251">
            <v>10844.674427554801</v>
          </cell>
          <cell r="I9251">
            <v>10844.67</v>
          </cell>
        </row>
        <row r="9252">
          <cell r="C9252" t="str">
            <v>Physdam</v>
          </cell>
          <cell r="E9252">
            <v>42832</v>
          </cell>
          <cell r="F9252">
            <v>42875</v>
          </cell>
          <cell r="G9252">
            <v>42878</v>
          </cell>
          <cell r="H9252">
            <v>10585.212136559099</v>
          </cell>
          <cell r="I9252">
            <v>10585.21</v>
          </cell>
        </row>
        <row r="9253">
          <cell r="C9253" t="str">
            <v>Physdam</v>
          </cell>
          <cell r="E9253">
            <v>42850</v>
          </cell>
          <cell r="F9253">
            <v>42852</v>
          </cell>
          <cell r="G9253">
            <v>42870</v>
          </cell>
          <cell r="H9253">
            <v>9559.2327170458993</v>
          </cell>
          <cell r="I9253">
            <v>9559.23</v>
          </cell>
        </row>
        <row r="9254">
          <cell r="C9254" t="str">
            <v>Physdam</v>
          </cell>
          <cell r="E9254">
            <v>42834</v>
          </cell>
          <cell r="F9254">
            <v>42834</v>
          </cell>
          <cell r="G9254">
            <v>42848</v>
          </cell>
          <cell r="H9254">
            <v>9593.8374400542798</v>
          </cell>
          <cell r="I9254">
            <v>9593.84</v>
          </cell>
        </row>
        <row r="9255">
          <cell r="C9255" t="str">
            <v>Physdam</v>
          </cell>
          <cell r="E9255">
            <v>42827</v>
          </cell>
          <cell r="F9255">
            <v>42878</v>
          </cell>
          <cell r="G9255">
            <v>42930</v>
          </cell>
          <cell r="H9255">
            <v>11315.1431252737</v>
          </cell>
          <cell r="I9255">
            <v>11315.14</v>
          </cell>
        </row>
        <row r="9256">
          <cell r="C9256" t="str">
            <v>Physdam</v>
          </cell>
          <cell r="E9256">
            <v>42844</v>
          </cell>
          <cell r="F9256">
            <v>42864</v>
          </cell>
          <cell r="G9256">
            <v>42885</v>
          </cell>
          <cell r="H9256">
            <v>7898.6662491003899</v>
          </cell>
          <cell r="I9256">
            <v>7898.67</v>
          </cell>
        </row>
        <row r="9257">
          <cell r="C9257" t="str">
            <v>Physdam</v>
          </cell>
          <cell r="E9257">
            <v>42840</v>
          </cell>
          <cell r="F9257">
            <v>42868</v>
          </cell>
          <cell r="G9257">
            <v>42883</v>
          </cell>
          <cell r="H9257">
            <v>12408.8628245325</v>
          </cell>
          <cell r="I9257">
            <v>12408.86</v>
          </cell>
        </row>
        <row r="9258">
          <cell r="C9258" t="str">
            <v>Physdam</v>
          </cell>
          <cell r="E9258">
            <v>42830</v>
          </cell>
          <cell r="F9258">
            <v>42851</v>
          </cell>
          <cell r="G9258">
            <v>42929</v>
          </cell>
          <cell r="H9258">
            <v>7602.35952274805</v>
          </cell>
          <cell r="I9258">
            <v>7602.36</v>
          </cell>
        </row>
        <row r="9259">
          <cell r="C9259" t="str">
            <v>Physdam</v>
          </cell>
          <cell r="E9259">
            <v>42837</v>
          </cell>
          <cell r="F9259">
            <v>42885</v>
          </cell>
          <cell r="G9259">
            <v>43048</v>
          </cell>
          <cell r="H9259">
            <v>10403.0125089791</v>
          </cell>
          <cell r="I9259">
            <v>10403.01</v>
          </cell>
        </row>
        <row r="9260">
          <cell r="C9260" t="str">
            <v>Physdam</v>
          </cell>
          <cell r="E9260">
            <v>42826</v>
          </cell>
          <cell r="F9260">
            <v>42964</v>
          </cell>
          <cell r="G9260">
            <v>43195</v>
          </cell>
          <cell r="H9260">
            <v>12096.891696276911</v>
          </cell>
          <cell r="I9260">
            <v>13199.93</v>
          </cell>
        </row>
        <row r="9261">
          <cell r="C9261" t="str">
            <v>Physdam</v>
          </cell>
          <cell r="E9261">
            <v>42837</v>
          </cell>
          <cell r="F9261">
            <v>42864</v>
          </cell>
          <cell r="G9261">
            <v>42882</v>
          </cell>
          <cell r="H9261">
            <v>6816.6376864171098</v>
          </cell>
          <cell r="I9261">
            <v>6816.64</v>
          </cell>
        </row>
        <row r="9262">
          <cell r="C9262" t="str">
            <v>Physdam</v>
          </cell>
          <cell r="E9262">
            <v>42853</v>
          </cell>
          <cell r="F9262">
            <v>43063</v>
          </cell>
          <cell r="G9262">
            <v>43068</v>
          </cell>
          <cell r="H9262">
            <v>7171.0594594353597</v>
          </cell>
          <cell r="I9262">
            <v>7171.06</v>
          </cell>
        </row>
        <row r="9263">
          <cell r="C9263" t="str">
            <v>Physdam</v>
          </cell>
          <cell r="E9263">
            <v>42868</v>
          </cell>
          <cell r="F9263">
            <v>42995</v>
          </cell>
          <cell r="G9263">
            <v>42996</v>
          </cell>
          <cell r="H9263">
            <v>9176.12890703007</v>
          </cell>
          <cell r="I9263">
            <v>9176.1299999999992</v>
          </cell>
        </row>
        <row r="9264">
          <cell r="C9264" t="str">
            <v>Physdam</v>
          </cell>
          <cell r="E9264">
            <v>42870</v>
          </cell>
          <cell r="F9264">
            <v>42951</v>
          </cell>
          <cell r="G9264">
            <v>43005</v>
          </cell>
          <cell r="H9264">
            <v>7737.6326417738701</v>
          </cell>
          <cell r="I9264">
            <v>7737.63</v>
          </cell>
        </row>
        <row r="9265">
          <cell r="C9265" t="str">
            <v>Physdam</v>
          </cell>
          <cell r="E9265">
            <v>42867</v>
          </cell>
          <cell r="F9265">
            <v>42888</v>
          </cell>
          <cell r="G9265">
            <v>42905</v>
          </cell>
          <cell r="H9265">
            <v>9242.6232717168095</v>
          </cell>
          <cell r="I9265">
            <v>9242.6200000000008</v>
          </cell>
        </row>
        <row r="9266">
          <cell r="C9266" t="str">
            <v>Physdam</v>
          </cell>
          <cell r="E9266">
            <v>42865</v>
          </cell>
          <cell r="F9266">
            <v>42898</v>
          </cell>
          <cell r="G9266">
            <v>42950</v>
          </cell>
          <cell r="H9266">
            <v>13687.416297394901</v>
          </cell>
          <cell r="I9266">
            <v>13687.42</v>
          </cell>
        </row>
        <row r="9267">
          <cell r="C9267" t="str">
            <v>Physdam</v>
          </cell>
          <cell r="E9267">
            <v>42862</v>
          </cell>
          <cell r="F9267">
            <v>43089</v>
          </cell>
          <cell r="G9267">
            <v>43096</v>
          </cell>
          <cell r="H9267">
            <v>12823.882486738399</v>
          </cell>
          <cell r="I9267">
            <v>12823.88</v>
          </cell>
        </row>
        <row r="9268">
          <cell r="C9268" t="str">
            <v>Physdam</v>
          </cell>
          <cell r="E9268">
            <v>42865</v>
          </cell>
          <cell r="F9268">
            <v>43001</v>
          </cell>
          <cell r="G9268">
            <v>43072</v>
          </cell>
          <cell r="H9268">
            <v>8193.84884204435</v>
          </cell>
          <cell r="I9268">
            <v>8193.85</v>
          </cell>
        </row>
        <row r="9269">
          <cell r="C9269" t="str">
            <v>Physdam</v>
          </cell>
          <cell r="E9269">
            <v>42867</v>
          </cell>
          <cell r="F9269">
            <v>43002</v>
          </cell>
          <cell r="G9269">
            <v>43036</v>
          </cell>
          <cell r="H9269">
            <v>12095.894294584001</v>
          </cell>
          <cell r="I9269">
            <v>12095.89</v>
          </cell>
        </row>
        <row r="9270">
          <cell r="C9270" t="str">
            <v>Physdam</v>
          </cell>
          <cell r="E9270">
            <v>42867</v>
          </cell>
          <cell r="F9270">
            <v>43032</v>
          </cell>
          <cell r="G9270">
            <v>43078</v>
          </cell>
          <cell r="H9270">
            <v>7791.4033104887803</v>
          </cell>
          <cell r="I9270">
            <v>7791.4</v>
          </cell>
        </row>
        <row r="9271">
          <cell r="C9271" t="str">
            <v>Physdam</v>
          </cell>
          <cell r="E9271">
            <v>42863</v>
          </cell>
          <cell r="F9271">
            <v>42885</v>
          </cell>
          <cell r="G9271">
            <v>43088</v>
          </cell>
          <cell r="H9271">
            <v>13342.6955791849</v>
          </cell>
          <cell r="I9271">
            <v>13342.7</v>
          </cell>
        </row>
        <row r="9272">
          <cell r="C9272" t="str">
            <v>Physdam</v>
          </cell>
          <cell r="E9272">
            <v>42879</v>
          </cell>
          <cell r="F9272">
            <v>42905</v>
          </cell>
          <cell r="G9272">
            <v>42951</v>
          </cell>
          <cell r="H9272">
            <v>9095.3219051779906</v>
          </cell>
          <cell r="I9272">
            <v>9095.32</v>
          </cell>
        </row>
        <row r="9273">
          <cell r="C9273" t="str">
            <v>Physdam</v>
          </cell>
          <cell r="E9273">
            <v>42880</v>
          </cell>
          <cell r="F9273">
            <v>42962</v>
          </cell>
          <cell r="G9273">
            <v>42994</v>
          </cell>
          <cell r="H9273">
            <v>12711.414657616</v>
          </cell>
          <cell r="I9273">
            <v>12711.41</v>
          </cell>
        </row>
        <row r="9274">
          <cell r="C9274" t="str">
            <v>Physdam</v>
          </cell>
          <cell r="E9274">
            <v>42865</v>
          </cell>
          <cell r="F9274">
            <v>42880</v>
          </cell>
          <cell r="G9274">
            <v>42919</v>
          </cell>
          <cell r="H9274">
            <v>8855.8250609489405</v>
          </cell>
          <cell r="I9274">
            <v>8855.83</v>
          </cell>
        </row>
        <row r="9275">
          <cell r="C9275" t="str">
            <v>Physdam</v>
          </cell>
          <cell r="E9275">
            <v>42876</v>
          </cell>
          <cell r="F9275">
            <v>43027</v>
          </cell>
          <cell r="G9275">
            <v>43131</v>
          </cell>
          <cell r="H9275">
            <v>9272.6446024825837</v>
          </cell>
          <cell r="I9275">
            <v>9094.9699999999993</v>
          </cell>
        </row>
        <row r="9276">
          <cell r="C9276" t="str">
            <v>Physdam</v>
          </cell>
          <cell r="E9276">
            <v>42873</v>
          </cell>
          <cell r="F9276">
            <v>42887</v>
          </cell>
          <cell r="G9276">
            <v>43132</v>
          </cell>
          <cell r="H9276">
            <v>7882.4817367212991</v>
          </cell>
          <cell r="I9276">
            <v>8242.01</v>
          </cell>
        </row>
        <row r="9277">
          <cell r="C9277" t="str">
            <v>Physdam</v>
          </cell>
          <cell r="E9277">
            <v>42873</v>
          </cell>
          <cell r="F9277">
            <v>42904</v>
          </cell>
          <cell r="G9277">
            <v>42911</v>
          </cell>
          <cell r="H9277">
            <v>11006.2953336596</v>
          </cell>
          <cell r="I9277">
            <v>11006.3</v>
          </cell>
        </row>
        <row r="9278">
          <cell r="C9278" t="str">
            <v>Physdam</v>
          </cell>
          <cell r="E9278">
            <v>42859</v>
          </cell>
          <cell r="F9278">
            <v>43100</v>
          </cell>
          <cell r="G9278">
            <v>43118</v>
          </cell>
          <cell r="H9278">
            <v>7494.106179946838</v>
          </cell>
          <cell r="I9278">
            <v>8256.42</v>
          </cell>
        </row>
        <row r="9279">
          <cell r="C9279" t="str">
            <v>Physdam</v>
          </cell>
          <cell r="E9279">
            <v>42877</v>
          </cell>
          <cell r="F9279">
            <v>42950</v>
          </cell>
          <cell r="G9279">
            <v>42955</v>
          </cell>
          <cell r="H9279">
            <v>8741.8079719465895</v>
          </cell>
          <cell r="I9279">
            <v>8741.81</v>
          </cell>
        </row>
        <row r="9280">
          <cell r="C9280" t="str">
            <v>Physdam</v>
          </cell>
          <cell r="E9280">
            <v>42871</v>
          </cell>
          <cell r="F9280">
            <v>43176</v>
          </cell>
          <cell r="G9280">
            <v>43294</v>
          </cell>
          <cell r="H9280">
            <v>10092.810631776774</v>
          </cell>
          <cell r="I9280">
            <v>11231.48</v>
          </cell>
        </row>
        <row r="9281">
          <cell r="C9281" t="str">
            <v>Physdam</v>
          </cell>
          <cell r="E9281">
            <v>42866</v>
          </cell>
          <cell r="F9281">
            <v>42912</v>
          </cell>
          <cell r="G9281">
            <v>42965</v>
          </cell>
          <cell r="H9281">
            <v>9863.1836615666107</v>
          </cell>
          <cell r="I9281">
            <v>9863.18</v>
          </cell>
        </row>
        <row r="9282">
          <cell r="C9282" t="str">
            <v>Physdam</v>
          </cell>
          <cell r="E9282">
            <v>42882</v>
          </cell>
          <cell r="F9282">
            <v>42907</v>
          </cell>
          <cell r="G9282">
            <v>42962</v>
          </cell>
          <cell r="H9282">
            <v>10115.5505900771</v>
          </cell>
          <cell r="I9282">
            <v>10115.549999999999</v>
          </cell>
        </row>
        <row r="9283">
          <cell r="C9283" t="str">
            <v>Physdam</v>
          </cell>
          <cell r="E9283">
            <v>42871</v>
          </cell>
          <cell r="F9283">
            <v>42936</v>
          </cell>
          <cell r="G9283">
            <v>43046</v>
          </cell>
          <cell r="H9283">
            <v>10950.4268448116</v>
          </cell>
          <cell r="I9283">
            <v>10950.43</v>
          </cell>
        </row>
        <row r="9284">
          <cell r="C9284" t="str">
            <v>Physdam</v>
          </cell>
          <cell r="E9284">
            <v>42876</v>
          </cell>
          <cell r="F9284">
            <v>43180</v>
          </cell>
          <cell r="G9284">
            <v>43212</v>
          </cell>
          <cell r="H9284">
            <v>8625.886210565166</v>
          </cell>
          <cell r="I9284">
            <v>9331.31</v>
          </cell>
        </row>
        <row r="9285">
          <cell r="C9285" t="str">
            <v>Physdam</v>
          </cell>
          <cell r="E9285">
            <v>42875</v>
          </cell>
          <cell r="F9285">
            <v>42894</v>
          </cell>
          <cell r="G9285">
            <v>42962</v>
          </cell>
          <cell r="H9285">
            <v>12731.884774398701</v>
          </cell>
          <cell r="I9285">
            <v>12731.88</v>
          </cell>
        </row>
        <row r="9286">
          <cell r="C9286" t="str">
            <v>Physdam</v>
          </cell>
          <cell r="E9286">
            <v>42869</v>
          </cell>
          <cell r="F9286">
            <v>42881</v>
          </cell>
          <cell r="G9286">
            <v>42920</v>
          </cell>
          <cell r="H9286">
            <v>10442.8207735462</v>
          </cell>
          <cell r="I9286">
            <v>10442.82</v>
          </cell>
        </row>
        <row r="9287">
          <cell r="C9287" t="str">
            <v>Physdam</v>
          </cell>
          <cell r="E9287">
            <v>42866</v>
          </cell>
          <cell r="F9287">
            <v>42965</v>
          </cell>
          <cell r="G9287">
            <v>42966</v>
          </cell>
          <cell r="H9287">
            <v>11840.7343076791</v>
          </cell>
          <cell r="I9287">
            <v>11840.73</v>
          </cell>
        </row>
        <row r="9288">
          <cell r="C9288" t="str">
            <v>Physdam</v>
          </cell>
          <cell r="E9288">
            <v>42867</v>
          </cell>
          <cell r="F9288">
            <v>42958</v>
          </cell>
          <cell r="G9288">
            <v>43031</v>
          </cell>
          <cell r="H9288">
            <v>9628.5569845034806</v>
          </cell>
          <cell r="I9288">
            <v>9628.56</v>
          </cell>
        </row>
        <row r="9289">
          <cell r="C9289" t="str">
            <v>Physdam</v>
          </cell>
          <cell r="E9289">
            <v>42868</v>
          </cell>
          <cell r="F9289">
            <v>42905</v>
          </cell>
          <cell r="G9289">
            <v>43050</v>
          </cell>
          <cell r="H9289">
            <v>9013.7969305814495</v>
          </cell>
          <cell r="I9289">
            <v>9013.7999999999993</v>
          </cell>
        </row>
        <row r="9290">
          <cell r="C9290" t="str">
            <v>Physdam</v>
          </cell>
          <cell r="E9290">
            <v>42883</v>
          </cell>
          <cell r="F9290">
            <v>43383</v>
          </cell>
          <cell r="G9290">
            <v>43456</v>
          </cell>
          <cell r="H9290">
            <v>8742.5946683131278</v>
          </cell>
          <cell r="I9290">
            <v>9778.56</v>
          </cell>
        </row>
        <row r="9291">
          <cell r="C9291" t="str">
            <v>Physdam</v>
          </cell>
          <cell r="E9291">
            <v>42882</v>
          </cell>
          <cell r="F9291">
            <v>42983</v>
          </cell>
          <cell r="G9291">
            <v>43028</v>
          </cell>
          <cell r="H9291">
            <v>9300.0836638245401</v>
          </cell>
          <cell r="I9291">
            <v>9300.08</v>
          </cell>
        </row>
        <row r="9292">
          <cell r="C9292" t="str">
            <v>Physdam</v>
          </cell>
          <cell r="E9292">
            <v>42873</v>
          </cell>
          <cell r="F9292">
            <v>43078</v>
          </cell>
          <cell r="G9292">
            <v>43133</v>
          </cell>
          <cell r="H9292">
            <v>11292.64351606653</v>
          </cell>
          <cell r="I9292">
            <v>11915.55</v>
          </cell>
        </row>
        <row r="9293">
          <cell r="C9293" t="str">
            <v>Physdam</v>
          </cell>
          <cell r="E9293">
            <v>42859</v>
          </cell>
          <cell r="F9293">
            <v>43116</v>
          </cell>
          <cell r="G9293">
            <v>43212</v>
          </cell>
          <cell r="H9293">
            <v>9944.859344866707</v>
          </cell>
          <cell r="I9293">
            <v>11201.05</v>
          </cell>
        </row>
        <row r="9294">
          <cell r="C9294" t="str">
            <v>Physdam</v>
          </cell>
          <cell r="E9294">
            <v>42885</v>
          </cell>
          <cell r="F9294">
            <v>43078</v>
          </cell>
          <cell r="G9294">
            <v>43174</v>
          </cell>
          <cell r="H9294">
            <v>13338.194880212877</v>
          </cell>
          <cell r="I9294">
            <v>13562.89</v>
          </cell>
        </row>
        <row r="9295">
          <cell r="C9295" t="str">
            <v>Physdam</v>
          </cell>
          <cell r="E9295">
            <v>42875</v>
          </cell>
          <cell r="F9295">
            <v>42877</v>
          </cell>
          <cell r="G9295">
            <v>43000</v>
          </cell>
          <cell r="H9295">
            <v>12545.950908799399</v>
          </cell>
          <cell r="I9295">
            <v>0</v>
          </cell>
        </row>
        <row r="9296">
          <cell r="C9296" t="str">
            <v>Physdam</v>
          </cell>
          <cell r="E9296">
            <v>42871</v>
          </cell>
          <cell r="F9296">
            <v>43073</v>
          </cell>
          <cell r="G9296">
            <v>43248</v>
          </cell>
          <cell r="H9296">
            <v>12383.515098383348</v>
          </cell>
          <cell r="I9296">
            <v>13236.42</v>
          </cell>
        </row>
        <row r="9297">
          <cell r="C9297" t="str">
            <v>Physdam</v>
          </cell>
          <cell r="E9297">
            <v>42870</v>
          </cell>
          <cell r="F9297">
            <v>43036</v>
          </cell>
          <cell r="G9297">
            <v>43041</v>
          </cell>
          <cell r="H9297">
            <v>10760.2337742993</v>
          </cell>
          <cell r="I9297">
            <v>10760.23</v>
          </cell>
        </row>
        <row r="9298">
          <cell r="C9298" t="str">
            <v>Physdam</v>
          </cell>
          <cell r="E9298">
            <v>42878</v>
          </cell>
          <cell r="F9298">
            <v>43090</v>
          </cell>
          <cell r="G9298">
            <v>43108</v>
          </cell>
          <cell r="H9298">
            <v>10185.161643009547</v>
          </cell>
          <cell r="I9298">
            <v>10869.62</v>
          </cell>
        </row>
        <row r="9299">
          <cell r="C9299" t="str">
            <v>Physdam</v>
          </cell>
          <cell r="E9299">
            <v>42867</v>
          </cell>
          <cell r="F9299">
            <v>43071</v>
          </cell>
          <cell r="G9299">
            <v>43251</v>
          </cell>
          <cell r="H9299">
            <v>11002.195866480053</v>
          </cell>
          <cell r="I9299">
            <v>10769.79</v>
          </cell>
        </row>
        <row r="9300">
          <cell r="C9300" t="str">
            <v>Physdam</v>
          </cell>
          <cell r="E9300">
            <v>42861</v>
          </cell>
          <cell r="F9300">
            <v>42912</v>
          </cell>
          <cell r="G9300">
            <v>42952</v>
          </cell>
          <cell r="H9300">
            <v>8938.7209372034904</v>
          </cell>
          <cell r="I9300">
            <v>8938.7199999999993</v>
          </cell>
        </row>
        <row r="9301">
          <cell r="C9301" t="str">
            <v>Physdam</v>
          </cell>
          <cell r="E9301">
            <v>42876</v>
          </cell>
          <cell r="F9301">
            <v>43077</v>
          </cell>
          <cell r="G9301">
            <v>43121</v>
          </cell>
          <cell r="H9301">
            <v>11034.132918407318</v>
          </cell>
          <cell r="I9301">
            <v>11605.74</v>
          </cell>
        </row>
        <row r="9302">
          <cell r="C9302" t="str">
            <v>Physdam</v>
          </cell>
          <cell r="E9302">
            <v>42874</v>
          </cell>
          <cell r="F9302">
            <v>43259</v>
          </cell>
          <cell r="G9302">
            <v>43295</v>
          </cell>
          <cell r="H9302">
            <v>10438.44136988947</v>
          </cell>
          <cell r="I9302">
            <v>12012.9</v>
          </cell>
        </row>
        <row r="9303">
          <cell r="C9303" t="str">
            <v>Physdam</v>
          </cell>
          <cell r="E9303">
            <v>42881</v>
          </cell>
          <cell r="F9303">
            <v>42944</v>
          </cell>
          <cell r="G9303">
            <v>43058</v>
          </cell>
          <cell r="H9303">
            <v>11426.1687446907</v>
          </cell>
          <cell r="I9303">
            <v>11426.17</v>
          </cell>
        </row>
        <row r="9304">
          <cell r="C9304" t="str">
            <v>Physdam</v>
          </cell>
          <cell r="E9304">
            <v>42881</v>
          </cell>
          <cell r="F9304">
            <v>42917</v>
          </cell>
          <cell r="G9304">
            <v>43196</v>
          </cell>
          <cell r="H9304">
            <v>11949.49107058216</v>
          </cell>
          <cell r="I9304">
            <v>12327.8</v>
          </cell>
        </row>
        <row r="9305">
          <cell r="C9305" t="str">
            <v>Physdam</v>
          </cell>
          <cell r="E9305">
            <v>42863</v>
          </cell>
          <cell r="F9305">
            <v>42981</v>
          </cell>
          <cell r="G9305">
            <v>43055</v>
          </cell>
          <cell r="H9305">
            <v>12911.5321929645</v>
          </cell>
          <cell r="I9305">
            <v>12911.53</v>
          </cell>
        </row>
        <row r="9306">
          <cell r="C9306" t="str">
            <v>Physdam</v>
          </cell>
          <cell r="E9306">
            <v>42871</v>
          </cell>
          <cell r="F9306">
            <v>42933</v>
          </cell>
          <cell r="G9306">
            <v>43177</v>
          </cell>
          <cell r="H9306">
            <v>8814.2118451643455</v>
          </cell>
          <cell r="I9306">
            <v>9279.23</v>
          </cell>
        </row>
        <row r="9307">
          <cell r="C9307" t="str">
            <v>Physdam</v>
          </cell>
          <cell r="E9307">
            <v>42876</v>
          </cell>
          <cell r="F9307">
            <v>43034</v>
          </cell>
          <cell r="G9307">
            <v>43040</v>
          </cell>
          <cell r="H9307">
            <v>9515.2143447879207</v>
          </cell>
          <cell r="I9307">
            <v>9515.2099999999991</v>
          </cell>
        </row>
        <row r="9308">
          <cell r="C9308" t="str">
            <v>Physdam</v>
          </cell>
          <cell r="E9308">
            <v>42859</v>
          </cell>
          <cell r="F9308">
            <v>43043</v>
          </cell>
          <cell r="G9308">
            <v>43066</v>
          </cell>
          <cell r="H9308">
            <v>10042.9836206496</v>
          </cell>
          <cell r="I9308">
            <v>10042.98</v>
          </cell>
        </row>
        <row r="9309">
          <cell r="C9309" t="str">
            <v>Physdam</v>
          </cell>
          <cell r="E9309">
            <v>42868</v>
          </cell>
          <cell r="F9309">
            <v>42902</v>
          </cell>
          <cell r="G9309">
            <v>42965</v>
          </cell>
          <cell r="H9309">
            <v>7951.5153563678496</v>
          </cell>
          <cell r="I9309">
            <v>7951.52</v>
          </cell>
        </row>
        <row r="9310">
          <cell r="C9310" t="str">
            <v>Physdam</v>
          </cell>
          <cell r="E9310">
            <v>42880</v>
          </cell>
          <cell r="F9310">
            <v>43456</v>
          </cell>
          <cell r="G9310">
            <v>43470</v>
          </cell>
          <cell r="H9310">
            <v>8155.2565799934318</v>
          </cell>
          <cell r="I9310">
            <v>8154.09</v>
          </cell>
        </row>
        <row r="9311">
          <cell r="C9311" t="str">
            <v>Physdam</v>
          </cell>
          <cell r="E9311">
            <v>42879</v>
          </cell>
          <cell r="F9311">
            <v>42974</v>
          </cell>
          <cell r="G9311">
            <v>43085</v>
          </cell>
          <cell r="H9311">
            <v>13119.064900576799</v>
          </cell>
          <cell r="I9311">
            <v>13119.06</v>
          </cell>
        </row>
        <row r="9312">
          <cell r="C9312" t="str">
            <v>Physdam</v>
          </cell>
          <cell r="E9312">
            <v>42864</v>
          </cell>
          <cell r="F9312">
            <v>42911</v>
          </cell>
          <cell r="G9312">
            <v>42940</v>
          </cell>
          <cell r="H9312">
            <v>11287.4848568086</v>
          </cell>
          <cell r="I9312">
            <v>11287.48</v>
          </cell>
        </row>
        <row r="9313">
          <cell r="C9313" t="str">
            <v>Physdam</v>
          </cell>
          <cell r="E9313">
            <v>42880</v>
          </cell>
          <cell r="F9313">
            <v>43069</v>
          </cell>
          <cell r="G9313">
            <v>43088</v>
          </cell>
          <cell r="H9313">
            <v>8165.3014753096804</v>
          </cell>
          <cell r="I9313">
            <v>8165.3</v>
          </cell>
        </row>
        <row r="9314">
          <cell r="C9314" t="str">
            <v>Physdam</v>
          </cell>
          <cell r="E9314">
            <v>42877</v>
          </cell>
          <cell r="F9314">
            <v>42968</v>
          </cell>
          <cell r="G9314">
            <v>43022</v>
          </cell>
          <cell r="H9314">
            <v>12252.5302675856</v>
          </cell>
          <cell r="I9314">
            <v>12252.53</v>
          </cell>
        </row>
        <row r="9315">
          <cell r="C9315" t="str">
            <v>Physdam</v>
          </cell>
          <cell r="E9315">
            <v>42875</v>
          </cell>
          <cell r="F9315">
            <v>43339</v>
          </cell>
          <cell r="G9315">
            <v>43460</v>
          </cell>
          <cell r="H9315">
            <v>8869.893283977277</v>
          </cell>
          <cell r="I9315">
            <v>0</v>
          </cell>
        </row>
        <row r="9316">
          <cell r="C9316" t="str">
            <v>Physdam</v>
          </cell>
          <cell r="E9316">
            <v>42876</v>
          </cell>
          <cell r="F9316">
            <v>42946</v>
          </cell>
          <cell r="G9316">
            <v>43022</v>
          </cell>
          <cell r="H9316">
            <v>12231.751173295001</v>
          </cell>
          <cell r="I9316">
            <v>0</v>
          </cell>
        </row>
        <row r="9317">
          <cell r="C9317" t="str">
            <v>Physdam</v>
          </cell>
          <cell r="E9317">
            <v>42857</v>
          </cell>
          <cell r="F9317">
            <v>42877</v>
          </cell>
          <cell r="G9317">
            <v>43094</v>
          </cell>
          <cell r="H9317">
            <v>7112.2729714548796</v>
          </cell>
          <cell r="I9317">
            <v>7112.27</v>
          </cell>
        </row>
        <row r="9318">
          <cell r="C9318" t="str">
            <v>Physdam</v>
          </cell>
          <cell r="E9318">
            <v>42862</v>
          </cell>
          <cell r="F9318">
            <v>42913</v>
          </cell>
          <cell r="G9318">
            <v>42982</v>
          </cell>
          <cell r="H9318">
            <v>11578.7884721428</v>
          </cell>
          <cell r="I9318">
            <v>11578.79</v>
          </cell>
        </row>
        <row r="9319">
          <cell r="C9319" t="str">
            <v>Physdam</v>
          </cell>
          <cell r="E9319">
            <v>42879</v>
          </cell>
          <cell r="F9319">
            <v>42885</v>
          </cell>
          <cell r="G9319">
            <v>42959</v>
          </cell>
          <cell r="H9319">
            <v>13336.841936217301</v>
          </cell>
          <cell r="I9319">
            <v>13336.84</v>
          </cell>
        </row>
        <row r="9320">
          <cell r="C9320" t="str">
            <v>Physdam</v>
          </cell>
          <cell r="E9320">
            <v>42865</v>
          </cell>
          <cell r="F9320">
            <v>42912</v>
          </cell>
          <cell r="G9320">
            <v>42921</v>
          </cell>
          <cell r="H9320">
            <v>9824.6842007949108</v>
          </cell>
          <cell r="I9320">
            <v>0</v>
          </cell>
        </row>
        <row r="9321">
          <cell r="C9321" t="str">
            <v>Physdam</v>
          </cell>
          <cell r="E9321">
            <v>42874</v>
          </cell>
          <cell r="F9321">
            <v>43025</v>
          </cell>
          <cell r="G9321">
            <v>43037</v>
          </cell>
          <cell r="H9321">
            <v>8060.0403352713201</v>
          </cell>
          <cell r="I9321">
            <v>8060.04</v>
          </cell>
        </row>
        <row r="9322">
          <cell r="C9322" t="str">
            <v>Physdam</v>
          </cell>
          <cell r="E9322">
            <v>42872</v>
          </cell>
          <cell r="F9322">
            <v>42910</v>
          </cell>
          <cell r="G9322">
            <v>42928</v>
          </cell>
          <cell r="H9322">
            <v>9953.8735886405102</v>
          </cell>
          <cell r="I9322">
            <v>9953.8700000000008</v>
          </cell>
        </row>
        <row r="9323">
          <cell r="C9323" t="str">
            <v>Physdam</v>
          </cell>
          <cell r="E9323">
            <v>42879</v>
          </cell>
          <cell r="F9323">
            <v>43014</v>
          </cell>
          <cell r="G9323">
            <v>43051</v>
          </cell>
          <cell r="H9323">
            <v>11096.168397904299</v>
          </cell>
          <cell r="I9323">
            <v>11096.17</v>
          </cell>
        </row>
        <row r="9324">
          <cell r="C9324" t="str">
            <v>Physdam</v>
          </cell>
          <cell r="E9324">
            <v>42884</v>
          </cell>
          <cell r="F9324">
            <v>42951</v>
          </cell>
          <cell r="G9324">
            <v>43079</v>
          </cell>
          <cell r="H9324">
            <v>9247.8757543734901</v>
          </cell>
          <cell r="I9324">
            <v>9247.8799999999992</v>
          </cell>
        </row>
        <row r="9325">
          <cell r="C9325" t="str">
            <v>Physdam</v>
          </cell>
          <cell r="E9325">
            <v>42865</v>
          </cell>
          <cell r="F9325">
            <v>42928</v>
          </cell>
          <cell r="G9325">
            <v>42975</v>
          </cell>
          <cell r="H9325">
            <v>7801.9488514949398</v>
          </cell>
          <cell r="I9325">
            <v>7801.95</v>
          </cell>
        </row>
        <row r="9326">
          <cell r="C9326" t="str">
            <v>Physdam</v>
          </cell>
          <cell r="E9326">
            <v>42873</v>
          </cell>
          <cell r="F9326">
            <v>42892</v>
          </cell>
          <cell r="G9326">
            <v>42903</v>
          </cell>
          <cell r="H9326">
            <v>10538.3978511568</v>
          </cell>
          <cell r="I9326">
            <v>10538.4</v>
          </cell>
        </row>
        <row r="9327">
          <cell r="C9327" t="str">
            <v>Physdam</v>
          </cell>
          <cell r="E9327">
            <v>42871</v>
          </cell>
          <cell r="F9327">
            <v>43309</v>
          </cell>
          <cell r="G9327">
            <v>43358</v>
          </cell>
          <cell r="H9327">
            <v>10409.936135617323</v>
          </cell>
          <cell r="I9327">
            <v>11311.68</v>
          </cell>
        </row>
        <row r="9328">
          <cell r="C9328" t="str">
            <v>Physdam</v>
          </cell>
          <cell r="E9328">
            <v>42881</v>
          </cell>
          <cell r="F9328">
            <v>43005</v>
          </cell>
          <cell r="G9328">
            <v>43082</v>
          </cell>
          <cell r="H9328">
            <v>9992.8265511465197</v>
          </cell>
          <cell r="I9328">
            <v>9992.83</v>
          </cell>
        </row>
        <row r="9329">
          <cell r="C9329" t="str">
            <v>Physdam</v>
          </cell>
          <cell r="E9329">
            <v>42877</v>
          </cell>
          <cell r="F9329">
            <v>42906</v>
          </cell>
          <cell r="G9329">
            <v>42967</v>
          </cell>
          <cell r="H9329">
            <v>10793.849528061101</v>
          </cell>
          <cell r="I9329">
            <v>10793.85</v>
          </cell>
        </row>
        <row r="9330">
          <cell r="C9330" t="str">
            <v>Physdam</v>
          </cell>
          <cell r="E9330">
            <v>42881</v>
          </cell>
          <cell r="F9330">
            <v>43141</v>
          </cell>
          <cell r="G9330">
            <v>43205</v>
          </cell>
          <cell r="H9330">
            <v>14368.090653182639</v>
          </cell>
          <cell r="I9330">
            <v>0</v>
          </cell>
        </row>
        <row r="9331">
          <cell r="C9331" t="str">
            <v>Physdam</v>
          </cell>
          <cell r="E9331">
            <v>42871</v>
          </cell>
          <cell r="F9331">
            <v>43057</v>
          </cell>
          <cell r="G9331">
            <v>43367</v>
          </cell>
          <cell r="H9331">
            <v>10888.604615677643</v>
          </cell>
          <cell r="I9331">
            <v>11000.62</v>
          </cell>
        </row>
        <row r="9332">
          <cell r="C9332" t="str">
            <v>Physdam</v>
          </cell>
          <cell r="E9332">
            <v>42880</v>
          </cell>
          <cell r="F9332">
            <v>43027</v>
          </cell>
          <cell r="G9332">
            <v>43077</v>
          </cell>
          <cell r="H9332">
            <v>12404.432070044701</v>
          </cell>
          <cell r="I9332">
            <v>12404.43</v>
          </cell>
        </row>
        <row r="9333">
          <cell r="C9333" t="str">
            <v>Physdam</v>
          </cell>
          <cell r="E9333">
            <v>42862</v>
          </cell>
          <cell r="F9333">
            <v>42920</v>
          </cell>
          <cell r="G9333">
            <v>42922</v>
          </cell>
          <cell r="H9333">
            <v>11189.980199515699</v>
          </cell>
          <cell r="I9333">
            <v>11189.98</v>
          </cell>
        </row>
        <row r="9334">
          <cell r="C9334" t="str">
            <v>Physdam</v>
          </cell>
          <cell r="E9334">
            <v>42861</v>
          </cell>
          <cell r="F9334">
            <v>42996</v>
          </cell>
          <cell r="G9334">
            <v>43093</v>
          </cell>
          <cell r="H9334">
            <v>10819.5469151874</v>
          </cell>
          <cell r="I9334">
            <v>10819.55</v>
          </cell>
        </row>
        <row r="9335">
          <cell r="C9335" t="str">
            <v>Physdam</v>
          </cell>
          <cell r="E9335">
            <v>42883</v>
          </cell>
          <cell r="F9335">
            <v>42896</v>
          </cell>
          <cell r="G9335">
            <v>42945</v>
          </cell>
          <cell r="H9335">
            <v>9523.7478344852498</v>
          </cell>
          <cell r="I9335">
            <v>9523.75</v>
          </cell>
        </row>
        <row r="9336">
          <cell r="C9336" t="str">
            <v>Physdam</v>
          </cell>
          <cell r="E9336">
            <v>42873</v>
          </cell>
          <cell r="F9336">
            <v>42881</v>
          </cell>
          <cell r="G9336">
            <v>42947</v>
          </cell>
          <cell r="H9336">
            <v>13083.902918637201</v>
          </cell>
          <cell r="I9336">
            <v>13083.9</v>
          </cell>
        </row>
        <row r="9337">
          <cell r="C9337" t="str">
            <v>Physdam</v>
          </cell>
          <cell r="E9337">
            <v>42891</v>
          </cell>
          <cell r="F9337">
            <v>42991</v>
          </cell>
          <cell r="G9337">
            <v>43024</v>
          </cell>
          <cell r="H9337">
            <v>11144.8187464165</v>
          </cell>
          <cell r="I9337">
            <v>11144.82</v>
          </cell>
        </row>
        <row r="9338">
          <cell r="C9338" t="str">
            <v>Physdam</v>
          </cell>
          <cell r="E9338">
            <v>42913</v>
          </cell>
          <cell r="F9338">
            <v>42983</v>
          </cell>
          <cell r="G9338">
            <v>43054</v>
          </cell>
          <cell r="H9338">
            <v>10009.577047094001</v>
          </cell>
          <cell r="I9338">
            <v>10009.58</v>
          </cell>
        </row>
        <row r="9339">
          <cell r="C9339" t="str">
            <v>Physdam</v>
          </cell>
          <cell r="E9339">
            <v>42904</v>
          </cell>
          <cell r="F9339">
            <v>42923</v>
          </cell>
          <cell r="G9339">
            <v>42934</v>
          </cell>
          <cell r="H9339">
            <v>7013.8361533649304</v>
          </cell>
          <cell r="I9339">
            <v>7013.84</v>
          </cell>
        </row>
        <row r="9340">
          <cell r="C9340" t="str">
            <v>Physdam</v>
          </cell>
          <cell r="E9340">
            <v>42889</v>
          </cell>
          <cell r="F9340">
            <v>42944</v>
          </cell>
          <cell r="G9340">
            <v>42988</v>
          </cell>
          <cell r="H9340">
            <v>10094.5882580864</v>
          </cell>
          <cell r="I9340">
            <v>10094.59</v>
          </cell>
        </row>
        <row r="9341">
          <cell r="C9341" t="str">
            <v>Physdam</v>
          </cell>
          <cell r="E9341">
            <v>42890</v>
          </cell>
          <cell r="F9341">
            <v>43078</v>
          </cell>
          <cell r="G9341">
            <v>43222</v>
          </cell>
          <cell r="H9341">
            <v>7181.0590403958986</v>
          </cell>
          <cell r="I9341">
            <v>7235.41</v>
          </cell>
        </row>
        <row r="9342">
          <cell r="C9342" t="str">
            <v>Physdam</v>
          </cell>
          <cell r="E9342">
            <v>42903</v>
          </cell>
          <cell r="F9342">
            <v>43099</v>
          </cell>
          <cell r="G9342">
            <v>43153</v>
          </cell>
          <cell r="H9342">
            <v>8054.2982843576483</v>
          </cell>
          <cell r="I9342">
            <v>0</v>
          </cell>
        </row>
        <row r="9343">
          <cell r="C9343" t="str">
            <v>Physdam</v>
          </cell>
          <cell r="E9343">
            <v>42915</v>
          </cell>
          <cell r="F9343">
            <v>42934</v>
          </cell>
          <cell r="G9343">
            <v>43096</v>
          </cell>
          <cell r="H9343">
            <v>12415.1061955524</v>
          </cell>
          <cell r="I9343">
            <v>12415.11</v>
          </cell>
        </row>
        <row r="9344">
          <cell r="C9344" t="str">
            <v>Physdam</v>
          </cell>
          <cell r="E9344">
            <v>42896</v>
          </cell>
          <cell r="F9344">
            <v>43052</v>
          </cell>
          <cell r="G9344">
            <v>43143</v>
          </cell>
          <cell r="H9344">
            <v>8935.8615572575072</v>
          </cell>
          <cell r="I9344">
            <v>8778.2900000000009</v>
          </cell>
        </row>
        <row r="9345">
          <cell r="C9345" t="str">
            <v>Physdam</v>
          </cell>
          <cell r="E9345">
            <v>42912</v>
          </cell>
          <cell r="F9345">
            <v>42922</v>
          </cell>
          <cell r="G9345">
            <v>42963</v>
          </cell>
          <cell r="H9345">
            <v>7956.3681922801497</v>
          </cell>
          <cell r="I9345">
            <v>0</v>
          </cell>
        </row>
        <row r="9346">
          <cell r="C9346" t="str">
            <v>Physdam</v>
          </cell>
          <cell r="E9346">
            <v>42889</v>
          </cell>
          <cell r="F9346">
            <v>43128</v>
          </cell>
          <cell r="G9346">
            <v>43253</v>
          </cell>
          <cell r="H9346">
            <v>14094.683095223014</v>
          </cell>
          <cell r="I9346">
            <v>13945.95</v>
          </cell>
        </row>
        <row r="9347">
          <cell r="C9347" t="str">
            <v>Physdam</v>
          </cell>
          <cell r="E9347">
            <v>42913</v>
          </cell>
          <cell r="F9347">
            <v>43037</v>
          </cell>
          <cell r="G9347">
            <v>43199</v>
          </cell>
          <cell r="H9347">
            <v>9113.8994900631315</v>
          </cell>
          <cell r="I9347">
            <v>9496.69</v>
          </cell>
        </row>
        <row r="9348">
          <cell r="C9348" t="str">
            <v>Physdam</v>
          </cell>
          <cell r="E9348">
            <v>42890</v>
          </cell>
          <cell r="F9348">
            <v>42951</v>
          </cell>
          <cell r="G9348">
            <v>43073</v>
          </cell>
          <cell r="H9348">
            <v>11492.9071747011</v>
          </cell>
          <cell r="I9348">
            <v>11492.91</v>
          </cell>
        </row>
        <row r="9349">
          <cell r="C9349" t="str">
            <v>Physdam</v>
          </cell>
          <cell r="E9349">
            <v>42887</v>
          </cell>
          <cell r="F9349">
            <v>42917</v>
          </cell>
          <cell r="G9349">
            <v>43033</v>
          </cell>
          <cell r="H9349">
            <v>15992.4844549224</v>
          </cell>
          <cell r="I9349">
            <v>15992.48</v>
          </cell>
        </row>
        <row r="9350">
          <cell r="C9350" t="str">
            <v>Physdam</v>
          </cell>
          <cell r="E9350">
            <v>42889</v>
          </cell>
          <cell r="F9350">
            <v>42920</v>
          </cell>
          <cell r="G9350">
            <v>42954</v>
          </cell>
          <cell r="H9350">
            <v>9440.9132631825505</v>
          </cell>
          <cell r="I9350">
            <v>9440.91</v>
          </cell>
        </row>
        <row r="9351">
          <cell r="C9351" t="str">
            <v>Physdam</v>
          </cell>
          <cell r="E9351">
            <v>42909</v>
          </cell>
          <cell r="F9351">
            <v>43054</v>
          </cell>
          <cell r="G9351">
            <v>43275</v>
          </cell>
          <cell r="H9351">
            <v>10610.334773428851</v>
          </cell>
          <cell r="I9351">
            <v>10840.01</v>
          </cell>
        </row>
        <row r="9352">
          <cell r="C9352" t="str">
            <v>Physdam</v>
          </cell>
          <cell r="E9352">
            <v>42897</v>
          </cell>
          <cell r="F9352">
            <v>43019</v>
          </cell>
          <cell r="G9352">
            <v>43173</v>
          </cell>
          <cell r="H9352">
            <v>7553.5313436545748</v>
          </cell>
          <cell r="I9352">
            <v>8331.06</v>
          </cell>
        </row>
        <row r="9353">
          <cell r="C9353" t="str">
            <v>Physdam</v>
          </cell>
          <cell r="E9353">
            <v>42887</v>
          </cell>
          <cell r="F9353">
            <v>43247</v>
          </cell>
          <cell r="G9353">
            <v>43288</v>
          </cell>
          <cell r="H9353">
            <v>10722.883283151943</v>
          </cell>
          <cell r="I9353">
            <v>0</v>
          </cell>
        </row>
        <row r="9354">
          <cell r="C9354" t="str">
            <v>Physdam</v>
          </cell>
          <cell r="E9354">
            <v>42913</v>
          </cell>
          <cell r="F9354">
            <v>43049</v>
          </cell>
          <cell r="G9354">
            <v>43055</v>
          </cell>
          <cell r="H9354">
            <v>14876.0062030301</v>
          </cell>
          <cell r="I9354">
            <v>14876.01</v>
          </cell>
        </row>
        <row r="9355">
          <cell r="C9355" t="str">
            <v>Physdam</v>
          </cell>
          <cell r="E9355">
            <v>42892</v>
          </cell>
          <cell r="F9355">
            <v>43027</v>
          </cell>
          <cell r="G9355">
            <v>43058</v>
          </cell>
          <cell r="H9355">
            <v>12336.6689167654</v>
          </cell>
          <cell r="I9355">
            <v>12336.67</v>
          </cell>
        </row>
        <row r="9356">
          <cell r="C9356" t="str">
            <v>Physdam</v>
          </cell>
          <cell r="E9356">
            <v>42915</v>
          </cell>
          <cell r="F9356">
            <v>43065</v>
          </cell>
          <cell r="G9356">
            <v>43090</v>
          </cell>
          <cell r="H9356">
            <v>10903.4389674424</v>
          </cell>
          <cell r="I9356">
            <v>10903.44</v>
          </cell>
        </row>
        <row r="9357">
          <cell r="C9357" t="str">
            <v>Physdam</v>
          </cell>
          <cell r="E9357">
            <v>42916</v>
          </cell>
          <cell r="F9357">
            <v>43164</v>
          </cell>
          <cell r="G9357">
            <v>43229</v>
          </cell>
          <cell r="H9357">
            <v>11788.250064513613</v>
          </cell>
          <cell r="I9357">
            <v>12466.78</v>
          </cell>
        </row>
        <row r="9358">
          <cell r="C9358" t="str">
            <v>Physdam</v>
          </cell>
          <cell r="E9358">
            <v>42910</v>
          </cell>
          <cell r="F9358">
            <v>42950</v>
          </cell>
          <cell r="G9358">
            <v>43078</v>
          </cell>
          <cell r="H9358">
            <v>7002.9751733237299</v>
          </cell>
          <cell r="I9358">
            <v>7002.98</v>
          </cell>
        </row>
        <row r="9359">
          <cell r="C9359" t="str">
            <v>Physdam</v>
          </cell>
          <cell r="E9359">
            <v>42887</v>
          </cell>
          <cell r="F9359">
            <v>43133</v>
          </cell>
          <cell r="G9359">
            <v>43315</v>
          </cell>
          <cell r="H9359">
            <v>12362.962808529974</v>
          </cell>
          <cell r="I9359">
            <v>12056.95</v>
          </cell>
        </row>
        <row r="9360">
          <cell r="C9360" t="str">
            <v>Physdam</v>
          </cell>
          <cell r="E9360">
            <v>42906</v>
          </cell>
          <cell r="F9360">
            <v>42989</v>
          </cell>
          <cell r="G9360">
            <v>43001</v>
          </cell>
          <cell r="H9360">
            <v>8011.7925643052204</v>
          </cell>
          <cell r="I9360">
            <v>8011.79</v>
          </cell>
        </row>
        <row r="9361">
          <cell r="C9361" t="str">
            <v>Physdam</v>
          </cell>
          <cell r="E9361">
            <v>42888</v>
          </cell>
          <cell r="F9361">
            <v>43016</v>
          </cell>
          <cell r="G9361">
            <v>43054</v>
          </cell>
          <cell r="H9361">
            <v>11525.8118675726</v>
          </cell>
          <cell r="I9361">
            <v>11525.81</v>
          </cell>
        </row>
        <row r="9362">
          <cell r="C9362" t="str">
            <v>Physdam</v>
          </cell>
          <cell r="E9362">
            <v>42900</v>
          </cell>
          <cell r="F9362">
            <v>42972</v>
          </cell>
          <cell r="G9362">
            <v>43052</v>
          </cell>
          <cell r="H9362">
            <v>9688.8783352207502</v>
          </cell>
          <cell r="I9362">
            <v>9688.8799999999992</v>
          </cell>
        </row>
        <row r="9363">
          <cell r="C9363" t="str">
            <v>Physdam</v>
          </cell>
          <cell r="E9363">
            <v>42904</v>
          </cell>
          <cell r="F9363">
            <v>43516</v>
          </cell>
          <cell r="G9363">
            <v>43598</v>
          </cell>
          <cell r="H9363">
            <v>11026.112315335136</v>
          </cell>
          <cell r="I9363">
            <v>0</v>
          </cell>
        </row>
        <row r="9364">
          <cell r="C9364" t="str">
            <v>Physdam</v>
          </cell>
          <cell r="E9364">
            <v>42910</v>
          </cell>
          <cell r="F9364">
            <v>42924</v>
          </cell>
          <cell r="G9364">
            <v>43017</v>
          </cell>
          <cell r="H9364">
            <v>12811.345964862099</v>
          </cell>
          <cell r="I9364">
            <v>12811.35</v>
          </cell>
        </row>
        <row r="9365">
          <cell r="C9365" t="str">
            <v>Physdam</v>
          </cell>
          <cell r="E9365">
            <v>42908</v>
          </cell>
          <cell r="F9365">
            <v>42970</v>
          </cell>
          <cell r="G9365">
            <v>42973</v>
          </cell>
          <cell r="H9365">
            <v>10301.941111075501</v>
          </cell>
          <cell r="I9365">
            <v>10301.94</v>
          </cell>
        </row>
        <row r="9366">
          <cell r="C9366" t="str">
            <v>Physdam</v>
          </cell>
          <cell r="E9366">
            <v>42888</v>
          </cell>
          <cell r="F9366">
            <v>43103</v>
          </cell>
          <cell r="G9366">
            <v>43198</v>
          </cell>
          <cell r="H9366">
            <v>7205.9525822271944</v>
          </cell>
          <cell r="I9366">
            <v>8098.74</v>
          </cell>
        </row>
        <row r="9367">
          <cell r="C9367" t="str">
            <v>Physdam</v>
          </cell>
          <cell r="E9367">
            <v>42905</v>
          </cell>
          <cell r="F9367">
            <v>42976</v>
          </cell>
          <cell r="G9367">
            <v>43127</v>
          </cell>
          <cell r="H9367">
            <v>7073.7631292269116</v>
          </cell>
          <cell r="I9367">
            <v>7303.6</v>
          </cell>
        </row>
        <row r="9368">
          <cell r="C9368" t="str">
            <v>Physdam</v>
          </cell>
          <cell r="E9368">
            <v>42892</v>
          </cell>
          <cell r="F9368">
            <v>43080</v>
          </cell>
          <cell r="G9368">
            <v>43081</v>
          </cell>
          <cell r="H9368">
            <v>10670.775530822</v>
          </cell>
          <cell r="I9368">
            <v>10670.78</v>
          </cell>
        </row>
        <row r="9369">
          <cell r="C9369" t="str">
            <v>Physdam</v>
          </cell>
          <cell r="E9369">
            <v>42893</v>
          </cell>
          <cell r="F9369">
            <v>42951</v>
          </cell>
          <cell r="G9369">
            <v>43064</v>
          </cell>
          <cell r="H9369">
            <v>8013.33530073365</v>
          </cell>
          <cell r="I9369">
            <v>8013.34</v>
          </cell>
        </row>
        <row r="9370">
          <cell r="C9370" t="str">
            <v>Physdam</v>
          </cell>
          <cell r="E9370">
            <v>42890</v>
          </cell>
          <cell r="F9370">
            <v>43095</v>
          </cell>
          <cell r="G9370">
            <v>43102</v>
          </cell>
          <cell r="H9370">
            <v>11227.288101542495</v>
          </cell>
          <cell r="I9370">
            <v>11710.83</v>
          </cell>
        </row>
        <row r="9371">
          <cell r="C9371" t="str">
            <v>Physdam</v>
          </cell>
          <cell r="E9371">
            <v>42910</v>
          </cell>
          <cell r="F9371">
            <v>43104</v>
          </cell>
          <cell r="G9371">
            <v>43146</v>
          </cell>
          <cell r="H9371">
            <v>11350.457840812021</v>
          </cell>
          <cell r="I9371">
            <v>12821.06</v>
          </cell>
        </row>
        <row r="9372">
          <cell r="C9372" t="str">
            <v>Physdam</v>
          </cell>
          <cell r="E9372">
            <v>42902</v>
          </cell>
          <cell r="F9372">
            <v>43027</v>
          </cell>
          <cell r="G9372">
            <v>43086</v>
          </cell>
          <cell r="H9372">
            <v>10844.7530976406</v>
          </cell>
          <cell r="I9372">
            <v>10844.75</v>
          </cell>
        </row>
        <row r="9373">
          <cell r="C9373" t="str">
            <v>Physdam</v>
          </cell>
          <cell r="E9373">
            <v>42914</v>
          </cell>
          <cell r="F9373">
            <v>42994</v>
          </cell>
          <cell r="G9373">
            <v>43093</v>
          </cell>
          <cell r="H9373">
            <v>11065.137855143999</v>
          </cell>
          <cell r="I9373">
            <v>11065.14</v>
          </cell>
        </row>
        <row r="9374">
          <cell r="C9374" t="str">
            <v>Physdam</v>
          </cell>
          <cell r="E9374">
            <v>42898</v>
          </cell>
          <cell r="F9374">
            <v>42946</v>
          </cell>
          <cell r="G9374">
            <v>43048</v>
          </cell>
          <cell r="H9374">
            <v>10887.3101709273</v>
          </cell>
          <cell r="I9374">
            <v>10887.31</v>
          </cell>
        </row>
        <row r="9375">
          <cell r="C9375" t="str">
            <v>Physdam</v>
          </cell>
          <cell r="E9375">
            <v>42907</v>
          </cell>
          <cell r="F9375">
            <v>42957</v>
          </cell>
          <cell r="G9375">
            <v>43020</v>
          </cell>
          <cell r="H9375">
            <v>13755.0525110949</v>
          </cell>
          <cell r="I9375">
            <v>0</v>
          </cell>
        </row>
        <row r="9376">
          <cell r="C9376" t="str">
            <v>Physdam</v>
          </cell>
          <cell r="E9376">
            <v>42887</v>
          </cell>
          <cell r="F9376">
            <v>42989</v>
          </cell>
          <cell r="G9376">
            <v>43057</v>
          </cell>
          <cell r="H9376">
            <v>7388.9601380569302</v>
          </cell>
          <cell r="I9376">
            <v>7388.96</v>
          </cell>
        </row>
        <row r="9377">
          <cell r="C9377" t="str">
            <v>Physdam</v>
          </cell>
          <cell r="E9377">
            <v>42912</v>
          </cell>
          <cell r="F9377">
            <v>42914</v>
          </cell>
          <cell r="G9377">
            <v>42990</v>
          </cell>
          <cell r="H9377">
            <v>8614.4985655967594</v>
          </cell>
          <cell r="I9377">
            <v>8614.5</v>
          </cell>
        </row>
        <row r="9378">
          <cell r="C9378" t="str">
            <v>Physdam</v>
          </cell>
          <cell r="E9378">
            <v>42889</v>
          </cell>
          <cell r="F9378">
            <v>42919</v>
          </cell>
          <cell r="G9378">
            <v>42923</v>
          </cell>
          <cell r="H9378">
            <v>11135.6193061961</v>
          </cell>
          <cell r="I9378">
            <v>11135.62</v>
          </cell>
        </row>
        <row r="9379">
          <cell r="C9379" t="str">
            <v>Physdam</v>
          </cell>
          <cell r="E9379">
            <v>42897</v>
          </cell>
          <cell r="F9379">
            <v>42950</v>
          </cell>
          <cell r="G9379">
            <v>43001</v>
          </cell>
          <cell r="H9379">
            <v>5948.0322259205996</v>
          </cell>
          <cell r="I9379">
            <v>5948.03</v>
          </cell>
        </row>
        <row r="9380">
          <cell r="C9380" t="str">
            <v>Physdam</v>
          </cell>
          <cell r="E9380">
            <v>42906</v>
          </cell>
          <cell r="F9380">
            <v>42951</v>
          </cell>
          <cell r="G9380">
            <v>42984</v>
          </cell>
          <cell r="H9380">
            <v>8724.3259580884096</v>
          </cell>
          <cell r="I9380">
            <v>8724.33</v>
          </cell>
        </row>
        <row r="9381">
          <cell r="C9381" t="str">
            <v>Physdam</v>
          </cell>
          <cell r="E9381">
            <v>42895</v>
          </cell>
          <cell r="F9381">
            <v>42973</v>
          </cell>
          <cell r="G9381">
            <v>42983</v>
          </cell>
          <cell r="H9381">
            <v>8316.06343625316</v>
          </cell>
          <cell r="I9381">
            <v>8316.06</v>
          </cell>
        </row>
        <row r="9382">
          <cell r="C9382" t="str">
            <v>Physdam</v>
          </cell>
          <cell r="E9382">
            <v>42914</v>
          </cell>
          <cell r="F9382">
            <v>43438</v>
          </cell>
          <cell r="G9382">
            <v>43496</v>
          </cell>
          <cell r="H9382">
            <v>8971.7194702121706</v>
          </cell>
          <cell r="I9382">
            <v>9809.4599999999991</v>
          </cell>
        </row>
        <row r="9383">
          <cell r="C9383" t="str">
            <v>Physdam</v>
          </cell>
          <cell r="E9383">
            <v>42890</v>
          </cell>
          <cell r="F9383">
            <v>43049</v>
          </cell>
          <cell r="G9383">
            <v>43089</v>
          </cell>
          <cell r="H9383">
            <v>8857.2860372545601</v>
          </cell>
          <cell r="I9383">
            <v>8857.2900000000009</v>
          </cell>
        </row>
        <row r="9384">
          <cell r="C9384" t="str">
            <v>Physdam</v>
          </cell>
          <cell r="E9384">
            <v>42908</v>
          </cell>
          <cell r="F9384">
            <v>43198</v>
          </cell>
          <cell r="G9384">
            <v>43323</v>
          </cell>
          <cell r="H9384">
            <v>11197.485605379577</v>
          </cell>
          <cell r="I9384">
            <v>11569.41</v>
          </cell>
        </row>
        <row r="9385">
          <cell r="C9385" t="str">
            <v>Physdam</v>
          </cell>
          <cell r="E9385">
            <v>42890</v>
          </cell>
          <cell r="F9385">
            <v>42900</v>
          </cell>
          <cell r="G9385">
            <v>42904</v>
          </cell>
          <cell r="H9385">
            <v>3050.9503630583499</v>
          </cell>
          <cell r="I9385">
            <v>3050.95</v>
          </cell>
        </row>
        <row r="9386">
          <cell r="C9386" t="str">
            <v>Physdam</v>
          </cell>
          <cell r="E9386">
            <v>42899</v>
          </cell>
          <cell r="F9386">
            <v>42940</v>
          </cell>
          <cell r="G9386">
            <v>43019</v>
          </cell>
          <cell r="H9386">
            <v>7033.3181980458903</v>
          </cell>
          <cell r="I9386">
            <v>7033.32</v>
          </cell>
        </row>
        <row r="9387">
          <cell r="C9387" t="str">
            <v>Physdam</v>
          </cell>
          <cell r="E9387">
            <v>42891</v>
          </cell>
          <cell r="F9387">
            <v>42926</v>
          </cell>
          <cell r="G9387">
            <v>42937</v>
          </cell>
          <cell r="H9387">
            <v>12062.3796272814</v>
          </cell>
          <cell r="I9387">
            <v>12062.38</v>
          </cell>
        </row>
        <row r="9388">
          <cell r="C9388" t="str">
            <v>Physdam</v>
          </cell>
          <cell r="E9388">
            <v>42893</v>
          </cell>
          <cell r="F9388">
            <v>42901</v>
          </cell>
          <cell r="G9388">
            <v>42997</v>
          </cell>
          <cell r="H9388">
            <v>10963.2480494515</v>
          </cell>
          <cell r="I9388">
            <v>10963.25</v>
          </cell>
        </row>
        <row r="9389">
          <cell r="C9389" t="str">
            <v>Physdam</v>
          </cell>
          <cell r="E9389">
            <v>42913</v>
          </cell>
          <cell r="F9389">
            <v>42924</v>
          </cell>
          <cell r="G9389">
            <v>42938</v>
          </cell>
          <cell r="H9389">
            <v>9588.7352836183909</v>
          </cell>
          <cell r="I9389">
            <v>9588.74</v>
          </cell>
        </row>
        <row r="9390">
          <cell r="C9390" t="str">
            <v>Physdam</v>
          </cell>
          <cell r="E9390">
            <v>42903</v>
          </cell>
          <cell r="F9390">
            <v>42961</v>
          </cell>
          <cell r="G9390">
            <v>42963</v>
          </cell>
          <cell r="H9390">
            <v>11111.663021959699</v>
          </cell>
          <cell r="I9390">
            <v>11111.66</v>
          </cell>
        </row>
        <row r="9391">
          <cell r="C9391" t="str">
            <v>Physdam</v>
          </cell>
          <cell r="E9391">
            <v>42908</v>
          </cell>
          <cell r="F9391">
            <v>43050</v>
          </cell>
          <cell r="G9391">
            <v>43068</v>
          </cell>
          <cell r="H9391">
            <v>11204.4747348403</v>
          </cell>
          <cell r="I9391">
            <v>11204.47</v>
          </cell>
        </row>
        <row r="9392">
          <cell r="C9392" t="str">
            <v>Physdam</v>
          </cell>
          <cell r="E9392">
            <v>42904</v>
          </cell>
          <cell r="F9392">
            <v>42909</v>
          </cell>
          <cell r="G9392">
            <v>42976</v>
          </cell>
          <cell r="H9392">
            <v>5705.6694507436296</v>
          </cell>
          <cell r="I9392">
            <v>5705.67</v>
          </cell>
        </row>
        <row r="9393">
          <cell r="C9393" t="str">
            <v>Physdam</v>
          </cell>
          <cell r="E9393">
            <v>42905</v>
          </cell>
          <cell r="F9393">
            <v>42967</v>
          </cell>
          <cell r="G9393">
            <v>43383</v>
          </cell>
          <cell r="H9393">
            <v>6982.5045555565976</v>
          </cell>
          <cell r="I9393">
            <v>7605.54</v>
          </cell>
        </row>
        <row r="9394">
          <cell r="C9394" t="str">
            <v>Physdam</v>
          </cell>
          <cell r="E9394">
            <v>42907</v>
          </cell>
          <cell r="F9394">
            <v>42979</v>
          </cell>
          <cell r="G9394">
            <v>43058</v>
          </cell>
          <cell r="H9394">
            <v>9713.97021639378</v>
          </cell>
          <cell r="I9394">
            <v>9713.9699999999993</v>
          </cell>
        </row>
        <row r="9395">
          <cell r="C9395" t="str">
            <v>Physdam</v>
          </cell>
          <cell r="E9395">
            <v>42904</v>
          </cell>
          <cell r="F9395">
            <v>43114</v>
          </cell>
          <cell r="G9395">
            <v>43143</v>
          </cell>
          <cell r="H9395">
            <v>8779.9607255669289</v>
          </cell>
          <cell r="I9395">
            <v>9346.06</v>
          </cell>
        </row>
        <row r="9396">
          <cell r="C9396" t="str">
            <v>Physdam</v>
          </cell>
          <cell r="E9396">
            <v>42916</v>
          </cell>
          <cell r="F9396">
            <v>43000</v>
          </cell>
          <cell r="G9396">
            <v>43014</v>
          </cell>
          <cell r="H9396">
            <v>11391.7659022835</v>
          </cell>
          <cell r="I9396">
            <v>11391.77</v>
          </cell>
        </row>
        <row r="9397">
          <cell r="C9397" t="str">
            <v>Physdam</v>
          </cell>
          <cell r="E9397">
            <v>42913</v>
          </cell>
          <cell r="F9397">
            <v>42967</v>
          </cell>
          <cell r="G9397">
            <v>42970</v>
          </cell>
          <cell r="H9397">
            <v>11573.266339018301</v>
          </cell>
          <cell r="I9397">
            <v>11573.27</v>
          </cell>
        </row>
        <row r="9398">
          <cell r="C9398" t="str">
            <v>Physdam</v>
          </cell>
          <cell r="E9398">
            <v>42904</v>
          </cell>
          <cell r="F9398">
            <v>42972</v>
          </cell>
          <cell r="G9398">
            <v>43100</v>
          </cell>
          <cell r="H9398">
            <v>13747.7022225452</v>
          </cell>
          <cell r="I9398">
            <v>13747.7</v>
          </cell>
        </row>
        <row r="9399">
          <cell r="C9399" t="str">
            <v>Physdam</v>
          </cell>
          <cell r="E9399">
            <v>42900</v>
          </cell>
          <cell r="F9399">
            <v>42983</v>
          </cell>
          <cell r="G9399">
            <v>43075</v>
          </cell>
          <cell r="H9399">
            <v>11441.417536193399</v>
          </cell>
          <cell r="I9399">
            <v>11441.42</v>
          </cell>
        </row>
        <row r="9400">
          <cell r="C9400" t="str">
            <v>Physdam</v>
          </cell>
          <cell r="E9400">
            <v>42910</v>
          </cell>
          <cell r="F9400">
            <v>43041</v>
          </cell>
          <cell r="G9400">
            <v>43059</v>
          </cell>
          <cell r="H9400">
            <v>8426.6362002375699</v>
          </cell>
          <cell r="I9400">
            <v>8426.64</v>
          </cell>
        </row>
        <row r="9401">
          <cell r="C9401" t="str">
            <v>Physdam</v>
          </cell>
          <cell r="E9401">
            <v>42915</v>
          </cell>
          <cell r="F9401">
            <v>42977</v>
          </cell>
          <cell r="G9401">
            <v>43019</v>
          </cell>
          <cell r="H9401">
            <v>11378.823528401699</v>
          </cell>
          <cell r="I9401">
            <v>0</v>
          </cell>
        </row>
        <row r="9402">
          <cell r="C9402" t="str">
            <v>Physdam</v>
          </cell>
          <cell r="E9402">
            <v>42899</v>
          </cell>
          <cell r="F9402">
            <v>43017</v>
          </cell>
          <cell r="G9402">
            <v>43027</v>
          </cell>
          <cell r="H9402">
            <v>14713.9486096035</v>
          </cell>
          <cell r="I9402">
            <v>14713.95</v>
          </cell>
        </row>
        <row r="9403">
          <cell r="C9403" t="str">
            <v>Physdam</v>
          </cell>
          <cell r="E9403">
            <v>42905</v>
          </cell>
          <cell r="F9403">
            <v>42954</v>
          </cell>
          <cell r="G9403">
            <v>42972</v>
          </cell>
          <cell r="H9403">
            <v>9058.3024422111594</v>
          </cell>
          <cell r="I9403">
            <v>0</v>
          </cell>
        </row>
        <row r="9404">
          <cell r="C9404" t="str">
            <v>Physdam</v>
          </cell>
          <cell r="E9404">
            <v>42905</v>
          </cell>
          <cell r="F9404">
            <v>43122</v>
          </cell>
          <cell r="G9404">
            <v>43168</v>
          </cell>
          <cell r="H9404">
            <v>10672.769233507606</v>
          </cell>
          <cell r="I9404">
            <v>11328.1</v>
          </cell>
        </row>
        <row r="9405">
          <cell r="C9405" t="str">
            <v>Physdam</v>
          </cell>
          <cell r="E9405">
            <v>42906</v>
          </cell>
          <cell r="F9405">
            <v>42974</v>
          </cell>
          <cell r="G9405">
            <v>43307</v>
          </cell>
          <cell r="H9405">
            <v>12275.828166698968</v>
          </cell>
          <cell r="I9405">
            <v>0</v>
          </cell>
        </row>
        <row r="9406">
          <cell r="C9406" t="str">
            <v>Physdam</v>
          </cell>
          <cell r="E9406">
            <v>42937</v>
          </cell>
          <cell r="F9406">
            <v>43108</v>
          </cell>
          <cell r="G9406">
            <v>43111</v>
          </cell>
          <cell r="H9406">
            <v>10249.662447513116</v>
          </cell>
          <cell r="I9406">
            <v>10794.94</v>
          </cell>
        </row>
        <row r="9407">
          <cell r="C9407" t="str">
            <v>Physdam</v>
          </cell>
          <cell r="E9407">
            <v>42930</v>
          </cell>
          <cell r="F9407">
            <v>43145</v>
          </cell>
          <cell r="G9407">
            <v>43192</v>
          </cell>
          <cell r="H9407">
            <v>7426.4679021010297</v>
          </cell>
          <cell r="I9407">
            <v>7778.07</v>
          </cell>
        </row>
        <row r="9408">
          <cell r="C9408" t="str">
            <v>Physdam</v>
          </cell>
          <cell r="E9408">
            <v>42945</v>
          </cell>
          <cell r="F9408">
            <v>43130</v>
          </cell>
          <cell r="G9408">
            <v>43153</v>
          </cell>
          <cell r="H9408">
            <v>8342.0861014627335</v>
          </cell>
          <cell r="I9408">
            <v>8522.4500000000007</v>
          </cell>
        </row>
        <row r="9409">
          <cell r="C9409" t="str">
            <v>Physdam</v>
          </cell>
          <cell r="E9409">
            <v>42939</v>
          </cell>
          <cell r="F9409">
            <v>43437</v>
          </cell>
          <cell r="G9409">
            <v>43724</v>
          </cell>
          <cell r="H9409">
            <v>9637.0310048953015</v>
          </cell>
          <cell r="I9409">
            <v>10315.31</v>
          </cell>
        </row>
        <row r="9410">
          <cell r="C9410" t="str">
            <v>Physdam</v>
          </cell>
          <cell r="E9410">
            <v>42942</v>
          </cell>
          <cell r="F9410">
            <v>42950</v>
          </cell>
          <cell r="G9410">
            <v>43033</v>
          </cell>
          <cell r="H9410">
            <v>5356.6946756873103</v>
          </cell>
          <cell r="I9410">
            <v>5356.69</v>
          </cell>
        </row>
        <row r="9411">
          <cell r="C9411" t="str">
            <v>Physdam</v>
          </cell>
          <cell r="E9411">
            <v>42943</v>
          </cell>
          <cell r="F9411">
            <v>42953</v>
          </cell>
          <cell r="G9411">
            <v>42967</v>
          </cell>
          <cell r="H9411">
            <v>8312.9717256222793</v>
          </cell>
          <cell r="I9411">
            <v>8312.9699999999993</v>
          </cell>
        </row>
        <row r="9412">
          <cell r="C9412" t="str">
            <v>Physdam</v>
          </cell>
          <cell r="E9412">
            <v>42923</v>
          </cell>
          <cell r="F9412">
            <v>42959</v>
          </cell>
          <cell r="G9412">
            <v>42976</v>
          </cell>
          <cell r="H9412">
            <v>12610.1171822411</v>
          </cell>
          <cell r="I9412">
            <v>12610.12</v>
          </cell>
        </row>
        <row r="9413">
          <cell r="C9413" t="str">
            <v>Physdam</v>
          </cell>
          <cell r="E9413">
            <v>42923</v>
          </cell>
          <cell r="F9413">
            <v>43340</v>
          </cell>
          <cell r="G9413">
            <v>43370</v>
          </cell>
          <cell r="H9413">
            <v>9566.1520997213829</v>
          </cell>
          <cell r="I9413">
            <v>9873.43</v>
          </cell>
        </row>
        <row r="9414">
          <cell r="C9414" t="str">
            <v>Physdam</v>
          </cell>
          <cell r="E9414">
            <v>42942</v>
          </cell>
          <cell r="F9414">
            <v>43150</v>
          </cell>
          <cell r="G9414">
            <v>43219</v>
          </cell>
          <cell r="H9414">
            <v>9327.0997982080826</v>
          </cell>
          <cell r="I9414">
            <v>9429.51</v>
          </cell>
        </row>
        <row r="9415">
          <cell r="C9415" t="str">
            <v>Physdam</v>
          </cell>
          <cell r="E9415">
            <v>42932</v>
          </cell>
          <cell r="F9415">
            <v>43024</v>
          </cell>
          <cell r="G9415">
            <v>43028</v>
          </cell>
          <cell r="H9415">
            <v>10221.3818132874</v>
          </cell>
          <cell r="I9415">
            <v>10221.379999999999</v>
          </cell>
        </row>
        <row r="9416">
          <cell r="C9416" t="str">
            <v>Physdam</v>
          </cell>
          <cell r="E9416">
            <v>42945</v>
          </cell>
          <cell r="F9416">
            <v>43031</v>
          </cell>
          <cell r="G9416">
            <v>43184</v>
          </cell>
          <cell r="H9416">
            <v>7760.4800183508441</v>
          </cell>
          <cell r="I9416">
            <v>9375.06</v>
          </cell>
        </row>
        <row r="9417">
          <cell r="C9417" t="str">
            <v>Physdam</v>
          </cell>
          <cell r="E9417">
            <v>42931</v>
          </cell>
          <cell r="F9417">
            <v>43083</v>
          </cell>
          <cell r="G9417">
            <v>43128</v>
          </cell>
          <cell r="H9417">
            <v>11842.027333837541</v>
          </cell>
          <cell r="I9417">
            <v>11948.45</v>
          </cell>
        </row>
        <row r="9418">
          <cell r="C9418" t="str">
            <v>Physdam</v>
          </cell>
          <cell r="E9418">
            <v>42923</v>
          </cell>
          <cell r="F9418">
            <v>42928</v>
          </cell>
          <cell r="G9418">
            <v>42928</v>
          </cell>
          <cell r="H9418">
            <v>8834.7159514574596</v>
          </cell>
          <cell r="I9418">
            <v>8834.7199999999993</v>
          </cell>
        </row>
        <row r="9419">
          <cell r="C9419" t="str">
            <v>Physdam</v>
          </cell>
          <cell r="E9419">
            <v>42924</v>
          </cell>
          <cell r="F9419">
            <v>43060</v>
          </cell>
          <cell r="G9419">
            <v>43126</v>
          </cell>
          <cell r="H9419">
            <v>12928.823419780783</v>
          </cell>
          <cell r="I9419">
            <v>0</v>
          </cell>
        </row>
        <row r="9420">
          <cell r="C9420" t="str">
            <v>Physdam</v>
          </cell>
          <cell r="E9420">
            <v>42927</v>
          </cell>
          <cell r="F9420">
            <v>43069</v>
          </cell>
          <cell r="G9420">
            <v>43074</v>
          </cell>
          <cell r="H9420">
            <v>12156.0610739943</v>
          </cell>
          <cell r="I9420">
            <v>12156.06</v>
          </cell>
        </row>
        <row r="9421">
          <cell r="C9421" t="str">
            <v>Physdam</v>
          </cell>
          <cell r="E9421">
            <v>42925</v>
          </cell>
          <cell r="F9421">
            <v>42949</v>
          </cell>
          <cell r="G9421">
            <v>42979</v>
          </cell>
          <cell r="H9421">
            <v>11052.067444676401</v>
          </cell>
          <cell r="I9421">
            <v>11052.07</v>
          </cell>
        </row>
        <row r="9422">
          <cell r="C9422" t="str">
            <v>Physdam</v>
          </cell>
          <cell r="E9422">
            <v>42941</v>
          </cell>
          <cell r="F9422">
            <v>43132</v>
          </cell>
          <cell r="G9422">
            <v>43323</v>
          </cell>
          <cell r="H9422">
            <v>10148.226329717667</v>
          </cell>
          <cell r="I9422">
            <v>10688.92</v>
          </cell>
        </row>
        <row r="9423">
          <cell r="C9423" t="str">
            <v>Physdam</v>
          </cell>
          <cell r="E9423">
            <v>42934</v>
          </cell>
          <cell r="F9423">
            <v>43682</v>
          </cell>
          <cell r="G9423">
            <v>43701</v>
          </cell>
          <cell r="H9423">
            <v>11466.952725848118</v>
          </cell>
          <cell r="I9423">
            <v>12040.09</v>
          </cell>
        </row>
        <row r="9424">
          <cell r="C9424" t="str">
            <v>Physdam</v>
          </cell>
          <cell r="E9424">
            <v>42918</v>
          </cell>
          <cell r="F9424">
            <v>42948</v>
          </cell>
          <cell r="G9424">
            <v>43011</v>
          </cell>
          <cell r="H9424">
            <v>11983.6912132082</v>
          </cell>
          <cell r="I9424">
            <v>11983.69</v>
          </cell>
        </row>
        <row r="9425">
          <cell r="C9425" t="str">
            <v>Physdam</v>
          </cell>
          <cell r="E9425">
            <v>42941</v>
          </cell>
          <cell r="F9425">
            <v>42979</v>
          </cell>
          <cell r="G9425">
            <v>43128</v>
          </cell>
          <cell r="H9425">
            <v>9471.7355960598725</v>
          </cell>
          <cell r="I9425">
            <v>9621.39</v>
          </cell>
        </row>
        <row r="9426">
          <cell r="C9426" t="str">
            <v>Physdam</v>
          </cell>
          <cell r="E9426">
            <v>42943</v>
          </cell>
          <cell r="F9426">
            <v>42979</v>
          </cell>
          <cell r="G9426">
            <v>42984</v>
          </cell>
          <cell r="H9426">
            <v>8804.1940086515096</v>
          </cell>
          <cell r="I9426">
            <v>8804.19</v>
          </cell>
        </row>
        <row r="9427">
          <cell r="C9427" t="str">
            <v>Physdam</v>
          </cell>
          <cell r="E9427">
            <v>42929</v>
          </cell>
          <cell r="F9427">
            <v>42994</v>
          </cell>
          <cell r="G9427">
            <v>43193</v>
          </cell>
          <cell r="H9427">
            <v>9372.21732198067</v>
          </cell>
          <cell r="I9427">
            <v>0</v>
          </cell>
        </row>
        <row r="9428">
          <cell r="C9428" t="str">
            <v>Physdam</v>
          </cell>
          <cell r="E9428">
            <v>42942</v>
          </cell>
          <cell r="F9428">
            <v>43034</v>
          </cell>
          <cell r="G9428">
            <v>43168</v>
          </cell>
          <cell r="H9428">
            <v>8089.2589624054463</v>
          </cell>
          <cell r="I9428">
            <v>8279.8799999999992</v>
          </cell>
        </row>
        <row r="9429">
          <cell r="C9429" t="str">
            <v>Physdam</v>
          </cell>
          <cell r="E9429">
            <v>42923</v>
          </cell>
          <cell r="F9429">
            <v>43245</v>
          </cell>
          <cell r="G9429">
            <v>43276</v>
          </cell>
          <cell r="H9429">
            <v>11690.11345035444</v>
          </cell>
          <cell r="I9429">
            <v>13014.52</v>
          </cell>
        </row>
        <row r="9430">
          <cell r="C9430" t="str">
            <v>Physdam</v>
          </cell>
          <cell r="E9430">
            <v>42919</v>
          </cell>
          <cell r="F9430">
            <v>42957</v>
          </cell>
          <cell r="G9430">
            <v>43154</v>
          </cell>
          <cell r="H9430">
            <v>7539.6308673614431</v>
          </cell>
          <cell r="I9430">
            <v>7470.64</v>
          </cell>
        </row>
        <row r="9431">
          <cell r="C9431" t="str">
            <v>Physdam</v>
          </cell>
          <cell r="E9431">
            <v>42927</v>
          </cell>
          <cell r="F9431">
            <v>42989</v>
          </cell>
          <cell r="G9431">
            <v>43235</v>
          </cell>
          <cell r="H9431">
            <v>6948.5634678233764</v>
          </cell>
          <cell r="I9431">
            <v>7688.59</v>
          </cell>
        </row>
        <row r="9432">
          <cell r="C9432" t="str">
            <v>Physdam</v>
          </cell>
          <cell r="E9432">
            <v>42939</v>
          </cell>
          <cell r="F9432">
            <v>42960</v>
          </cell>
          <cell r="G9432">
            <v>43123</v>
          </cell>
          <cell r="H9432">
            <v>9268.2083481498048</v>
          </cell>
          <cell r="I9432">
            <v>10148.84</v>
          </cell>
        </row>
        <row r="9433">
          <cell r="C9433" t="str">
            <v>Physdam</v>
          </cell>
          <cell r="E9433">
            <v>42947</v>
          </cell>
          <cell r="F9433">
            <v>43046</v>
          </cell>
          <cell r="G9433">
            <v>43060</v>
          </cell>
          <cell r="H9433">
            <v>11536.1860988157</v>
          </cell>
          <cell r="I9433">
            <v>11536.19</v>
          </cell>
        </row>
        <row r="9434">
          <cell r="C9434" t="str">
            <v>Physdam</v>
          </cell>
          <cell r="E9434">
            <v>42936</v>
          </cell>
          <cell r="F9434">
            <v>42952</v>
          </cell>
          <cell r="G9434">
            <v>42978</v>
          </cell>
          <cell r="H9434">
            <v>10638.248849162999</v>
          </cell>
          <cell r="I9434">
            <v>10638.25</v>
          </cell>
        </row>
        <row r="9435">
          <cell r="C9435" t="str">
            <v>Physdam</v>
          </cell>
          <cell r="E9435">
            <v>42923</v>
          </cell>
          <cell r="F9435">
            <v>42937</v>
          </cell>
          <cell r="G9435">
            <v>42962</v>
          </cell>
          <cell r="H9435">
            <v>11678.4872673313</v>
          </cell>
          <cell r="I9435">
            <v>11678.49</v>
          </cell>
        </row>
        <row r="9436">
          <cell r="C9436" t="str">
            <v>Physdam</v>
          </cell>
          <cell r="E9436">
            <v>42936</v>
          </cell>
          <cell r="F9436">
            <v>42994</v>
          </cell>
          <cell r="G9436">
            <v>43099</v>
          </cell>
          <cell r="H9436">
            <v>13223.2488307147</v>
          </cell>
          <cell r="I9436">
            <v>13223.25</v>
          </cell>
        </row>
        <row r="9437">
          <cell r="C9437" t="str">
            <v>Physdam</v>
          </cell>
          <cell r="E9437">
            <v>42943</v>
          </cell>
          <cell r="F9437">
            <v>42975</v>
          </cell>
          <cell r="G9437">
            <v>43157</v>
          </cell>
          <cell r="H9437">
            <v>9758.6248169949667</v>
          </cell>
          <cell r="I9437">
            <v>10354.23</v>
          </cell>
        </row>
        <row r="9438">
          <cell r="C9438" t="str">
            <v>Physdam</v>
          </cell>
          <cell r="E9438">
            <v>42928</v>
          </cell>
          <cell r="F9438">
            <v>43248</v>
          </cell>
          <cell r="G9438">
            <v>43353</v>
          </cell>
          <cell r="H9438">
            <v>7910.3490931960214</v>
          </cell>
          <cell r="I9438">
            <v>8910.01</v>
          </cell>
        </row>
        <row r="9439">
          <cell r="C9439" t="str">
            <v>Physdam</v>
          </cell>
          <cell r="E9439">
            <v>42932</v>
          </cell>
          <cell r="F9439">
            <v>42933</v>
          </cell>
          <cell r="G9439">
            <v>43028</v>
          </cell>
          <cell r="H9439">
            <v>11329.3219336026</v>
          </cell>
          <cell r="I9439">
            <v>0</v>
          </cell>
        </row>
        <row r="9440">
          <cell r="C9440" t="str">
            <v>Physdam</v>
          </cell>
          <cell r="E9440">
            <v>42919</v>
          </cell>
          <cell r="F9440">
            <v>42963</v>
          </cell>
          <cell r="G9440">
            <v>42996</v>
          </cell>
          <cell r="H9440">
            <v>13294.666179706301</v>
          </cell>
          <cell r="I9440">
            <v>13294.67</v>
          </cell>
        </row>
        <row r="9441">
          <cell r="C9441" t="str">
            <v>Physdam</v>
          </cell>
          <cell r="E9441">
            <v>42922</v>
          </cell>
          <cell r="F9441">
            <v>43056</v>
          </cell>
          <cell r="G9441">
            <v>43076</v>
          </cell>
          <cell r="H9441">
            <v>8181.7703133199602</v>
          </cell>
          <cell r="I9441">
            <v>8181.77</v>
          </cell>
        </row>
        <row r="9442">
          <cell r="C9442" t="str">
            <v>Physdam</v>
          </cell>
          <cell r="E9442">
            <v>42927</v>
          </cell>
          <cell r="F9442">
            <v>42973</v>
          </cell>
          <cell r="G9442">
            <v>43361</v>
          </cell>
          <cell r="H9442">
            <v>11457.890768655072</v>
          </cell>
          <cell r="I9442">
            <v>12996.06</v>
          </cell>
        </row>
        <row r="9443">
          <cell r="C9443" t="str">
            <v>Physdam</v>
          </cell>
          <cell r="E9443">
            <v>42923</v>
          </cell>
          <cell r="F9443">
            <v>42961</v>
          </cell>
          <cell r="G9443">
            <v>43373</v>
          </cell>
          <cell r="H9443">
            <v>11809.856768932048</v>
          </cell>
          <cell r="I9443">
            <v>12116.52</v>
          </cell>
        </row>
        <row r="9444">
          <cell r="C9444" t="str">
            <v>Physdam</v>
          </cell>
          <cell r="E9444">
            <v>42939</v>
          </cell>
          <cell r="F9444">
            <v>43007</v>
          </cell>
          <cell r="G9444">
            <v>43052</v>
          </cell>
          <cell r="H9444">
            <v>7385.7484244269899</v>
          </cell>
          <cell r="I9444">
            <v>7385.75</v>
          </cell>
        </row>
        <row r="9445">
          <cell r="C9445" t="str">
            <v>Physdam</v>
          </cell>
          <cell r="E9445">
            <v>42928</v>
          </cell>
          <cell r="F9445">
            <v>42995</v>
          </cell>
          <cell r="G9445">
            <v>43043</v>
          </cell>
          <cell r="H9445">
            <v>10963.617605497901</v>
          </cell>
          <cell r="I9445">
            <v>10963.62</v>
          </cell>
        </row>
        <row r="9446">
          <cell r="C9446" t="str">
            <v>Physdam</v>
          </cell>
          <cell r="E9446">
            <v>42932</v>
          </cell>
          <cell r="F9446">
            <v>42942</v>
          </cell>
          <cell r="G9446">
            <v>43005</v>
          </cell>
          <cell r="H9446">
            <v>10094.2120933967</v>
          </cell>
          <cell r="I9446">
            <v>10094.209999999999</v>
          </cell>
        </row>
        <row r="9447">
          <cell r="C9447" t="str">
            <v>Physdam</v>
          </cell>
          <cell r="E9447">
            <v>42936</v>
          </cell>
          <cell r="F9447">
            <v>42973</v>
          </cell>
          <cell r="G9447">
            <v>42986</v>
          </cell>
          <cell r="H9447">
            <v>9187.4003380814702</v>
          </cell>
          <cell r="I9447">
            <v>9187.4</v>
          </cell>
        </row>
        <row r="9448">
          <cell r="C9448" t="str">
            <v>Physdam</v>
          </cell>
          <cell r="E9448">
            <v>42917</v>
          </cell>
          <cell r="F9448">
            <v>43170</v>
          </cell>
          <cell r="G9448">
            <v>43230</v>
          </cell>
          <cell r="H9448">
            <v>9142.1895665542306</v>
          </cell>
          <cell r="I9448">
            <v>10440.56</v>
          </cell>
        </row>
        <row r="9449">
          <cell r="C9449" t="str">
            <v>Physdam</v>
          </cell>
          <cell r="E9449">
            <v>42943</v>
          </cell>
          <cell r="F9449">
            <v>42983</v>
          </cell>
          <cell r="G9449">
            <v>42998</v>
          </cell>
          <cell r="H9449">
            <v>8827.5411161993397</v>
          </cell>
          <cell r="I9449">
            <v>8827.5400000000009</v>
          </cell>
        </row>
        <row r="9450">
          <cell r="C9450" t="str">
            <v>Physdam</v>
          </cell>
          <cell r="E9450">
            <v>42930</v>
          </cell>
          <cell r="F9450">
            <v>43180</v>
          </cell>
          <cell r="G9450">
            <v>43273</v>
          </cell>
          <cell r="H9450">
            <v>10480.696402761756</v>
          </cell>
          <cell r="I9450">
            <v>11067.99</v>
          </cell>
        </row>
        <row r="9451">
          <cell r="C9451" t="str">
            <v>Physdam</v>
          </cell>
          <cell r="E9451">
            <v>42929</v>
          </cell>
          <cell r="F9451">
            <v>42980</v>
          </cell>
          <cell r="G9451">
            <v>42986</v>
          </cell>
          <cell r="H9451">
            <v>10635.962712664301</v>
          </cell>
          <cell r="I9451">
            <v>10635.96</v>
          </cell>
        </row>
        <row r="9452">
          <cell r="C9452" t="str">
            <v>Physdam</v>
          </cell>
          <cell r="E9452">
            <v>42941</v>
          </cell>
          <cell r="F9452">
            <v>43153</v>
          </cell>
          <cell r="G9452">
            <v>43168</v>
          </cell>
          <cell r="H9452">
            <v>9375.5446702170775</v>
          </cell>
          <cell r="I9452">
            <v>9644.06</v>
          </cell>
        </row>
        <row r="9453">
          <cell r="C9453" t="str">
            <v>Physdam</v>
          </cell>
          <cell r="E9453">
            <v>42942</v>
          </cell>
          <cell r="F9453">
            <v>43131</v>
          </cell>
          <cell r="G9453">
            <v>43189</v>
          </cell>
          <cell r="H9453">
            <v>13129.689784885877</v>
          </cell>
          <cell r="I9453">
            <v>13244.18</v>
          </cell>
        </row>
        <row r="9454">
          <cell r="C9454" t="str">
            <v>Physdam</v>
          </cell>
          <cell r="E9454">
            <v>42922</v>
          </cell>
          <cell r="F9454">
            <v>43102</v>
          </cell>
          <cell r="G9454">
            <v>43115</v>
          </cell>
          <cell r="H9454">
            <v>9544.7403763524762</v>
          </cell>
          <cell r="I9454">
            <v>10254.91</v>
          </cell>
        </row>
        <row r="9455">
          <cell r="C9455" t="str">
            <v>Physdam</v>
          </cell>
          <cell r="E9455">
            <v>42934</v>
          </cell>
          <cell r="F9455">
            <v>42990</v>
          </cell>
          <cell r="G9455">
            <v>43001</v>
          </cell>
          <cell r="H9455">
            <v>9466.8171404691602</v>
          </cell>
          <cell r="I9455">
            <v>9466.82</v>
          </cell>
        </row>
        <row r="9456">
          <cell r="C9456" t="str">
            <v>Physdam</v>
          </cell>
          <cell r="E9456">
            <v>42936</v>
          </cell>
          <cell r="F9456">
            <v>42997</v>
          </cell>
          <cell r="G9456">
            <v>42997</v>
          </cell>
          <cell r="H9456">
            <v>8463.0536253764803</v>
          </cell>
          <cell r="I9456">
            <v>8463.0499999999993</v>
          </cell>
        </row>
        <row r="9457">
          <cell r="C9457" t="str">
            <v>Physdam</v>
          </cell>
          <cell r="E9457">
            <v>42935</v>
          </cell>
          <cell r="F9457">
            <v>42982</v>
          </cell>
          <cell r="G9457">
            <v>42996</v>
          </cell>
          <cell r="H9457">
            <v>10353.727535066901</v>
          </cell>
          <cell r="I9457">
            <v>10353.73</v>
          </cell>
        </row>
        <row r="9458">
          <cell r="C9458" t="str">
            <v>Physdam</v>
          </cell>
          <cell r="E9458">
            <v>42929</v>
          </cell>
          <cell r="F9458">
            <v>42940</v>
          </cell>
          <cell r="G9458">
            <v>42951</v>
          </cell>
          <cell r="H9458">
            <v>13406.6817573752</v>
          </cell>
          <cell r="I9458">
            <v>13406.68</v>
          </cell>
        </row>
        <row r="9459">
          <cell r="C9459" t="str">
            <v>Physdam</v>
          </cell>
          <cell r="E9459">
            <v>42963</v>
          </cell>
          <cell r="F9459">
            <v>43126</v>
          </cell>
          <cell r="G9459">
            <v>43405</v>
          </cell>
          <cell r="H9459">
            <v>8617.8153473748389</v>
          </cell>
          <cell r="I9459">
            <v>9238.3799999999992</v>
          </cell>
        </row>
        <row r="9460">
          <cell r="C9460" t="str">
            <v>Physdam</v>
          </cell>
          <cell r="E9460">
            <v>42967</v>
          </cell>
          <cell r="F9460">
            <v>42975</v>
          </cell>
          <cell r="G9460">
            <v>43089</v>
          </cell>
          <cell r="H9460">
            <v>7799.84252316327</v>
          </cell>
          <cell r="I9460">
            <v>7799.84</v>
          </cell>
        </row>
        <row r="9461">
          <cell r="C9461" t="str">
            <v>Physdam</v>
          </cell>
          <cell r="E9461">
            <v>42966</v>
          </cell>
          <cell r="F9461">
            <v>43382</v>
          </cell>
          <cell r="G9461">
            <v>43494</v>
          </cell>
          <cell r="H9461">
            <v>12752.189014602851</v>
          </cell>
          <cell r="I9461">
            <v>12885.66</v>
          </cell>
        </row>
        <row r="9462">
          <cell r="C9462" t="str">
            <v>Physdam</v>
          </cell>
          <cell r="E9462">
            <v>42961</v>
          </cell>
          <cell r="F9462">
            <v>43062</v>
          </cell>
          <cell r="G9462">
            <v>43294</v>
          </cell>
          <cell r="H9462">
            <v>11303.924516992765</v>
          </cell>
          <cell r="I9462">
            <v>12174.39</v>
          </cell>
        </row>
        <row r="9463">
          <cell r="C9463" t="str">
            <v>Physdam</v>
          </cell>
          <cell r="E9463">
            <v>42978</v>
          </cell>
          <cell r="F9463">
            <v>42991</v>
          </cell>
          <cell r="G9463">
            <v>43005</v>
          </cell>
          <cell r="H9463">
            <v>7330.7435073245197</v>
          </cell>
          <cell r="I9463">
            <v>0</v>
          </cell>
        </row>
        <row r="9464">
          <cell r="C9464" t="str">
            <v>Physdam</v>
          </cell>
          <cell r="E9464">
            <v>42951</v>
          </cell>
          <cell r="F9464">
            <v>43151</v>
          </cell>
          <cell r="G9464">
            <v>43184</v>
          </cell>
          <cell r="H9464">
            <v>12964.980591938876</v>
          </cell>
          <cell r="I9464">
            <v>13936.15</v>
          </cell>
        </row>
        <row r="9465">
          <cell r="C9465" t="str">
            <v>Physdam</v>
          </cell>
          <cell r="E9465">
            <v>42968</v>
          </cell>
          <cell r="F9465">
            <v>43023</v>
          </cell>
          <cell r="G9465">
            <v>43222</v>
          </cell>
          <cell r="H9465">
            <v>12069.247966636196</v>
          </cell>
          <cell r="I9465">
            <v>12033.8</v>
          </cell>
        </row>
        <row r="9466">
          <cell r="C9466" t="str">
            <v>Physdam</v>
          </cell>
          <cell r="E9466">
            <v>42970</v>
          </cell>
          <cell r="F9466">
            <v>43005</v>
          </cell>
          <cell r="G9466">
            <v>43007</v>
          </cell>
          <cell r="H9466">
            <v>16009.6400675845</v>
          </cell>
          <cell r="I9466">
            <v>16009.64</v>
          </cell>
        </row>
        <row r="9467">
          <cell r="C9467" t="str">
            <v>Physdam</v>
          </cell>
          <cell r="E9467">
            <v>42977</v>
          </cell>
          <cell r="F9467">
            <v>43026</v>
          </cell>
          <cell r="G9467">
            <v>43250</v>
          </cell>
          <cell r="H9467">
            <v>7697.6535651622526</v>
          </cell>
          <cell r="I9467">
            <v>8421.7000000000007</v>
          </cell>
        </row>
        <row r="9468">
          <cell r="C9468" t="str">
            <v>Physdam</v>
          </cell>
          <cell r="E9468">
            <v>42977</v>
          </cell>
          <cell r="F9468">
            <v>42985</v>
          </cell>
          <cell r="G9468">
            <v>43021</v>
          </cell>
          <cell r="H9468">
            <v>8717.9608737399303</v>
          </cell>
          <cell r="I9468">
            <v>8717.9599999999991</v>
          </cell>
        </row>
        <row r="9469">
          <cell r="C9469" t="str">
            <v>Physdam</v>
          </cell>
          <cell r="E9469">
            <v>42971</v>
          </cell>
          <cell r="F9469">
            <v>43057</v>
          </cell>
          <cell r="G9469">
            <v>43080</v>
          </cell>
          <cell r="H9469">
            <v>11110.5248168745</v>
          </cell>
          <cell r="I9469">
            <v>11110.52</v>
          </cell>
        </row>
        <row r="9470">
          <cell r="C9470" t="str">
            <v>Physdam</v>
          </cell>
          <cell r="E9470">
            <v>42969</v>
          </cell>
          <cell r="F9470">
            <v>43030</v>
          </cell>
          <cell r="G9470">
            <v>43052</v>
          </cell>
          <cell r="H9470">
            <v>7603.3662702168904</v>
          </cell>
          <cell r="I9470">
            <v>7603.37</v>
          </cell>
        </row>
        <row r="9471">
          <cell r="C9471" t="str">
            <v>Physdam</v>
          </cell>
          <cell r="E9471">
            <v>42972</v>
          </cell>
          <cell r="F9471">
            <v>43107</v>
          </cell>
          <cell r="G9471">
            <v>43108</v>
          </cell>
          <cell r="H9471">
            <v>10240.707664735728</v>
          </cell>
          <cell r="I9471">
            <v>11103.55</v>
          </cell>
        </row>
        <row r="9472">
          <cell r="C9472" t="str">
            <v>Physdam</v>
          </cell>
          <cell r="E9472">
            <v>42961</v>
          </cell>
          <cell r="F9472">
            <v>43499</v>
          </cell>
          <cell r="G9472">
            <v>43668</v>
          </cell>
          <cell r="H9472">
            <v>13047.517685287516</v>
          </cell>
          <cell r="I9472">
            <v>13825.08</v>
          </cell>
        </row>
        <row r="9473">
          <cell r="C9473" t="str">
            <v>Physdam</v>
          </cell>
          <cell r="E9473">
            <v>42956</v>
          </cell>
          <cell r="F9473">
            <v>42985</v>
          </cell>
          <cell r="G9473">
            <v>43005</v>
          </cell>
          <cell r="H9473">
            <v>10945.8599911202</v>
          </cell>
          <cell r="I9473">
            <v>10945.86</v>
          </cell>
        </row>
        <row r="9474">
          <cell r="C9474" t="str">
            <v>Physdam</v>
          </cell>
          <cell r="E9474">
            <v>42973</v>
          </cell>
          <cell r="F9474">
            <v>43153</v>
          </cell>
          <cell r="G9474">
            <v>43219</v>
          </cell>
          <cell r="H9474">
            <v>9473.1402633083835</v>
          </cell>
          <cell r="I9474">
            <v>9470.1200000000008</v>
          </cell>
        </row>
        <row r="9475">
          <cell r="C9475" t="str">
            <v>Physdam</v>
          </cell>
          <cell r="E9475">
            <v>42960</v>
          </cell>
          <cell r="F9475">
            <v>43103</v>
          </cell>
          <cell r="G9475">
            <v>43126</v>
          </cell>
          <cell r="H9475">
            <v>9706.2232839932003</v>
          </cell>
          <cell r="I9475">
            <v>0</v>
          </cell>
        </row>
        <row r="9476">
          <cell r="C9476" t="str">
            <v>Physdam</v>
          </cell>
          <cell r="E9476">
            <v>42959</v>
          </cell>
          <cell r="F9476">
            <v>43099</v>
          </cell>
          <cell r="G9476">
            <v>43246</v>
          </cell>
          <cell r="H9476">
            <v>8465.2271470318283</v>
          </cell>
          <cell r="I9476">
            <v>8727.43</v>
          </cell>
        </row>
        <row r="9477">
          <cell r="C9477" t="str">
            <v>Physdam</v>
          </cell>
          <cell r="E9477">
            <v>42966</v>
          </cell>
          <cell r="F9477">
            <v>43009</v>
          </cell>
          <cell r="G9477">
            <v>43014</v>
          </cell>
          <cell r="H9477">
            <v>9483.2460027007</v>
          </cell>
          <cell r="I9477">
            <v>9483.25</v>
          </cell>
        </row>
        <row r="9478">
          <cell r="C9478" t="str">
            <v>Physdam</v>
          </cell>
          <cell r="E9478">
            <v>42968</v>
          </cell>
          <cell r="F9478">
            <v>43112</v>
          </cell>
          <cell r="G9478">
            <v>43230</v>
          </cell>
          <cell r="H9478">
            <v>7310.3606067380715</v>
          </cell>
          <cell r="I9478">
            <v>7288.59</v>
          </cell>
        </row>
        <row r="9479">
          <cell r="C9479" t="str">
            <v>Physdam</v>
          </cell>
          <cell r="E9479">
            <v>42974</v>
          </cell>
          <cell r="F9479">
            <v>42980</v>
          </cell>
          <cell r="G9479">
            <v>43046</v>
          </cell>
          <cell r="H9479">
            <v>11144.8917827481</v>
          </cell>
          <cell r="I9479">
            <v>11144.89</v>
          </cell>
        </row>
        <row r="9480">
          <cell r="C9480" t="str">
            <v>Physdam</v>
          </cell>
          <cell r="E9480">
            <v>42957</v>
          </cell>
          <cell r="F9480">
            <v>42978</v>
          </cell>
          <cell r="G9480">
            <v>43091</v>
          </cell>
          <cell r="H9480">
            <v>8105.0616246610398</v>
          </cell>
          <cell r="I9480">
            <v>8105.06</v>
          </cell>
        </row>
        <row r="9481">
          <cell r="C9481" t="str">
            <v>Physdam</v>
          </cell>
          <cell r="E9481">
            <v>42974</v>
          </cell>
          <cell r="F9481">
            <v>43015</v>
          </cell>
          <cell r="G9481">
            <v>43049</v>
          </cell>
          <cell r="H9481">
            <v>11603.358036973899</v>
          </cell>
          <cell r="I9481">
            <v>0</v>
          </cell>
        </row>
        <row r="9482">
          <cell r="C9482" t="str">
            <v>Physdam</v>
          </cell>
          <cell r="E9482">
            <v>42972</v>
          </cell>
          <cell r="F9482">
            <v>43117</v>
          </cell>
          <cell r="G9482">
            <v>43225</v>
          </cell>
          <cell r="H9482">
            <v>11323.126031791853</v>
          </cell>
          <cell r="I9482">
            <v>11627.39</v>
          </cell>
        </row>
        <row r="9483">
          <cell r="C9483" t="str">
            <v>Physdam</v>
          </cell>
          <cell r="E9483">
            <v>42968</v>
          </cell>
          <cell r="F9483">
            <v>43008</v>
          </cell>
          <cell r="G9483">
            <v>43057</v>
          </cell>
          <cell r="H9483">
            <v>8517.3870532143792</v>
          </cell>
          <cell r="I9483">
            <v>8517.39</v>
          </cell>
        </row>
        <row r="9484">
          <cell r="C9484" t="str">
            <v>Physdam</v>
          </cell>
          <cell r="E9484">
            <v>42956</v>
          </cell>
          <cell r="F9484">
            <v>43068</v>
          </cell>
          <cell r="G9484">
            <v>43115</v>
          </cell>
          <cell r="H9484">
            <v>9868.1532444914283</v>
          </cell>
          <cell r="I9484">
            <v>10663.41</v>
          </cell>
        </row>
        <row r="9485">
          <cell r="C9485" t="str">
            <v>Physdam</v>
          </cell>
          <cell r="E9485">
            <v>42971</v>
          </cell>
          <cell r="F9485">
            <v>43031</v>
          </cell>
          <cell r="G9485">
            <v>43245</v>
          </cell>
          <cell r="H9485">
            <v>6741.6112236933122</v>
          </cell>
          <cell r="I9485">
            <v>0</v>
          </cell>
        </row>
        <row r="9486">
          <cell r="C9486" t="str">
            <v>Physdam</v>
          </cell>
          <cell r="E9486">
            <v>42972</v>
          </cell>
          <cell r="F9486">
            <v>43062</v>
          </cell>
          <cell r="G9486">
            <v>43092</v>
          </cell>
          <cell r="H9486">
            <v>11055.3956638827</v>
          </cell>
          <cell r="I9486">
            <v>11055.4</v>
          </cell>
        </row>
        <row r="9487">
          <cell r="C9487" t="str">
            <v>Physdam</v>
          </cell>
          <cell r="E9487">
            <v>42974</v>
          </cell>
          <cell r="F9487">
            <v>43031</v>
          </cell>
          <cell r="G9487">
            <v>43132</v>
          </cell>
          <cell r="H9487">
            <v>10251.026049704275</v>
          </cell>
          <cell r="I9487">
            <v>10914.45</v>
          </cell>
        </row>
        <row r="9488">
          <cell r="C9488" t="str">
            <v>Physdam</v>
          </cell>
          <cell r="E9488">
            <v>42969</v>
          </cell>
          <cell r="F9488">
            <v>43108</v>
          </cell>
          <cell r="G9488">
            <v>43368</v>
          </cell>
          <cell r="H9488">
            <v>15609.314199771341</v>
          </cell>
          <cell r="I9488">
            <v>16492.59</v>
          </cell>
        </row>
        <row r="9489">
          <cell r="C9489" t="str">
            <v>Physdam</v>
          </cell>
          <cell r="E9489">
            <v>42965</v>
          </cell>
          <cell r="F9489">
            <v>43011</v>
          </cell>
          <cell r="G9489">
            <v>43146</v>
          </cell>
          <cell r="H9489">
            <v>11396.246220841113</v>
          </cell>
          <cell r="I9489">
            <v>12405.33</v>
          </cell>
        </row>
        <row r="9490">
          <cell r="C9490" t="str">
            <v>Physdam</v>
          </cell>
          <cell r="E9490">
            <v>42976</v>
          </cell>
          <cell r="F9490">
            <v>43008</v>
          </cell>
          <cell r="G9490">
            <v>43155</v>
          </cell>
          <cell r="H9490">
            <v>12642.178907074285</v>
          </cell>
          <cell r="I9490">
            <v>12517.27</v>
          </cell>
        </row>
        <row r="9491">
          <cell r="C9491" t="str">
            <v>Physdam</v>
          </cell>
          <cell r="E9491">
            <v>42952</v>
          </cell>
          <cell r="F9491">
            <v>42988</v>
          </cell>
          <cell r="G9491">
            <v>43198</v>
          </cell>
          <cell r="H9491">
            <v>9819.9139686002072</v>
          </cell>
          <cell r="I9491">
            <v>10427.5</v>
          </cell>
        </row>
        <row r="9492">
          <cell r="C9492" t="str">
            <v>Physdam</v>
          </cell>
          <cell r="E9492">
            <v>42964</v>
          </cell>
          <cell r="F9492">
            <v>43121</v>
          </cell>
          <cell r="G9492">
            <v>43135</v>
          </cell>
          <cell r="H9492">
            <v>9846.5511502974059</v>
          </cell>
          <cell r="I9492">
            <v>10464.030000000001</v>
          </cell>
        </row>
        <row r="9493">
          <cell r="C9493" t="str">
            <v>Physdam</v>
          </cell>
          <cell r="E9493">
            <v>42976</v>
          </cell>
          <cell r="F9493">
            <v>42987</v>
          </cell>
          <cell r="G9493">
            <v>43173</v>
          </cell>
          <cell r="H9493">
            <v>12745.398735758068</v>
          </cell>
          <cell r="I9493">
            <v>13390.03</v>
          </cell>
        </row>
        <row r="9494">
          <cell r="C9494" t="str">
            <v>Physdam</v>
          </cell>
          <cell r="E9494">
            <v>42977</v>
          </cell>
          <cell r="F9494">
            <v>43267</v>
          </cell>
          <cell r="G9494">
            <v>43268</v>
          </cell>
          <cell r="H9494">
            <v>10452.962664120736</v>
          </cell>
          <cell r="I9494">
            <v>11027.53</v>
          </cell>
        </row>
        <row r="9495">
          <cell r="C9495" t="str">
            <v>Physdam</v>
          </cell>
          <cell r="E9495">
            <v>42952</v>
          </cell>
          <cell r="F9495">
            <v>42969</v>
          </cell>
          <cell r="G9495">
            <v>43013</v>
          </cell>
          <cell r="H9495">
            <v>9769.1324241477105</v>
          </cell>
          <cell r="I9495">
            <v>9769.1299999999992</v>
          </cell>
        </row>
        <row r="9496">
          <cell r="C9496" t="str">
            <v>Physdam</v>
          </cell>
          <cell r="E9496">
            <v>42952</v>
          </cell>
          <cell r="F9496">
            <v>42991</v>
          </cell>
          <cell r="G9496">
            <v>43002</v>
          </cell>
          <cell r="H9496">
            <v>10024.384407760301</v>
          </cell>
          <cell r="I9496">
            <v>10024.379999999999</v>
          </cell>
        </row>
        <row r="9497">
          <cell r="C9497" t="str">
            <v>Physdam</v>
          </cell>
          <cell r="E9497">
            <v>42968</v>
          </cell>
          <cell r="F9497">
            <v>43065</v>
          </cell>
          <cell r="G9497">
            <v>43089</v>
          </cell>
          <cell r="H9497">
            <v>6879.1834513457798</v>
          </cell>
          <cell r="I9497">
            <v>6879.18</v>
          </cell>
        </row>
        <row r="9498">
          <cell r="C9498" t="str">
            <v>Physdam</v>
          </cell>
          <cell r="E9498">
            <v>42970</v>
          </cell>
          <cell r="F9498">
            <v>43022</v>
          </cell>
          <cell r="G9498">
            <v>43023</v>
          </cell>
          <cell r="H9498">
            <v>9878.7789916143902</v>
          </cell>
          <cell r="I9498">
            <v>0</v>
          </cell>
        </row>
        <row r="9499">
          <cell r="C9499" t="str">
            <v>Physdam</v>
          </cell>
          <cell r="E9499">
            <v>42957</v>
          </cell>
          <cell r="F9499">
            <v>43074</v>
          </cell>
          <cell r="G9499">
            <v>43075</v>
          </cell>
          <cell r="H9499">
            <v>11680.326654983101</v>
          </cell>
          <cell r="I9499">
            <v>11680.33</v>
          </cell>
        </row>
        <row r="9500">
          <cell r="C9500" t="str">
            <v>Physdam</v>
          </cell>
          <cell r="E9500">
            <v>42961</v>
          </cell>
          <cell r="F9500">
            <v>42975</v>
          </cell>
          <cell r="G9500">
            <v>42988</v>
          </cell>
          <cell r="H9500">
            <v>9494.4128721428806</v>
          </cell>
          <cell r="I9500">
            <v>9494.41</v>
          </cell>
        </row>
        <row r="9501">
          <cell r="C9501" t="str">
            <v>Physdam</v>
          </cell>
          <cell r="E9501">
            <v>42952</v>
          </cell>
          <cell r="F9501">
            <v>42984</v>
          </cell>
          <cell r="G9501">
            <v>42993</v>
          </cell>
          <cell r="H9501">
            <v>14948.1235278237</v>
          </cell>
          <cell r="I9501">
            <v>14948.12</v>
          </cell>
        </row>
        <row r="9502">
          <cell r="C9502" t="str">
            <v>Physdam</v>
          </cell>
          <cell r="E9502">
            <v>42976</v>
          </cell>
          <cell r="F9502">
            <v>43113</v>
          </cell>
          <cell r="G9502">
            <v>43201</v>
          </cell>
          <cell r="H9502">
            <v>8237.6739264944117</v>
          </cell>
          <cell r="I9502">
            <v>8753.33</v>
          </cell>
        </row>
        <row r="9503">
          <cell r="C9503" t="str">
            <v>Physdam</v>
          </cell>
          <cell r="E9503">
            <v>42965</v>
          </cell>
          <cell r="F9503">
            <v>42993</v>
          </cell>
          <cell r="G9503">
            <v>43038</v>
          </cell>
          <cell r="H9503">
            <v>11322.8069490465</v>
          </cell>
          <cell r="I9503">
            <v>11322.81</v>
          </cell>
        </row>
        <row r="9504">
          <cell r="C9504" t="str">
            <v>Physdam</v>
          </cell>
          <cell r="E9504">
            <v>42964</v>
          </cell>
          <cell r="F9504">
            <v>43343</v>
          </cell>
          <cell r="G9504">
            <v>43430</v>
          </cell>
          <cell r="H9504">
            <v>7692.9645359285842</v>
          </cell>
          <cell r="I9504">
            <v>8985.8799999999992</v>
          </cell>
        </row>
        <row r="9505">
          <cell r="C9505" t="str">
            <v>Physdam</v>
          </cell>
          <cell r="E9505">
            <v>42999</v>
          </cell>
          <cell r="F9505">
            <v>43099</v>
          </cell>
          <cell r="G9505">
            <v>43109</v>
          </cell>
          <cell r="H9505">
            <v>8275.9767848378251</v>
          </cell>
          <cell r="I9505">
            <v>0</v>
          </cell>
        </row>
        <row r="9506">
          <cell r="C9506" t="str">
            <v>Physdam</v>
          </cell>
          <cell r="E9506">
            <v>42985</v>
          </cell>
          <cell r="F9506">
            <v>43023</v>
          </cell>
          <cell r="G9506">
            <v>43084</v>
          </cell>
          <cell r="H9506">
            <v>8344.3248607485202</v>
          </cell>
          <cell r="I9506">
            <v>8344.32</v>
          </cell>
        </row>
        <row r="9507">
          <cell r="C9507" t="str">
            <v>Physdam</v>
          </cell>
          <cell r="E9507">
            <v>42997</v>
          </cell>
          <cell r="F9507">
            <v>43034</v>
          </cell>
          <cell r="G9507">
            <v>43060</v>
          </cell>
          <cell r="H9507">
            <v>9423.1716368706493</v>
          </cell>
          <cell r="I9507">
            <v>9423.17</v>
          </cell>
        </row>
        <row r="9508">
          <cell r="C9508" t="str">
            <v>Physdam</v>
          </cell>
          <cell r="E9508">
            <v>42980</v>
          </cell>
          <cell r="F9508">
            <v>43059</v>
          </cell>
          <cell r="G9508">
            <v>43059</v>
          </cell>
          <cell r="H9508">
            <v>6824.5816331404703</v>
          </cell>
          <cell r="I9508">
            <v>6824.58</v>
          </cell>
        </row>
        <row r="9509">
          <cell r="C9509" t="str">
            <v>Physdam</v>
          </cell>
          <cell r="E9509">
            <v>42987</v>
          </cell>
          <cell r="F9509">
            <v>43072</v>
          </cell>
          <cell r="G9509">
            <v>43132</v>
          </cell>
          <cell r="H9509">
            <v>8433.5084226965482</v>
          </cell>
          <cell r="I9509">
            <v>8795.85</v>
          </cell>
        </row>
        <row r="9510">
          <cell r="C9510" t="str">
            <v>Physdam</v>
          </cell>
          <cell r="E9510">
            <v>43000</v>
          </cell>
          <cell r="F9510">
            <v>43019</v>
          </cell>
          <cell r="G9510">
            <v>43074</v>
          </cell>
          <cell r="H9510">
            <v>11253.122870708699</v>
          </cell>
          <cell r="I9510">
            <v>11253.12</v>
          </cell>
        </row>
        <row r="9511">
          <cell r="C9511" t="str">
            <v>Physdam</v>
          </cell>
          <cell r="E9511">
            <v>42991</v>
          </cell>
          <cell r="F9511">
            <v>43052</v>
          </cell>
          <cell r="G9511">
            <v>43053</v>
          </cell>
          <cell r="H9511">
            <v>10031.4366022427</v>
          </cell>
          <cell r="I9511">
            <v>10031.44</v>
          </cell>
        </row>
        <row r="9512">
          <cell r="C9512" t="str">
            <v>Physdam</v>
          </cell>
          <cell r="E9512">
            <v>42986</v>
          </cell>
          <cell r="F9512">
            <v>43015</v>
          </cell>
          <cell r="G9512">
            <v>43022</v>
          </cell>
          <cell r="H9512">
            <v>13144.7776907477</v>
          </cell>
          <cell r="I9512">
            <v>13144.78</v>
          </cell>
        </row>
        <row r="9513">
          <cell r="C9513" t="str">
            <v>Physdam</v>
          </cell>
          <cell r="E9513">
            <v>42985</v>
          </cell>
          <cell r="F9513">
            <v>43029</v>
          </cell>
          <cell r="G9513">
            <v>43079</v>
          </cell>
          <cell r="H9513">
            <v>12551.265313730401</v>
          </cell>
          <cell r="I9513">
            <v>0</v>
          </cell>
        </row>
        <row r="9514">
          <cell r="C9514" t="str">
            <v>Physdam</v>
          </cell>
          <cell r="E9514">
            <v>43006</v>
          </cell>
          <cell r="F9514">
            <v>43184</v>
          </cell>
          <cell r="G9514">
            <v>43191</v>
          </cell>
          <cell r="H9514">
            <v>8362.8484283335365</v>
          </cell>
          <cell r="I9514">
            <v>9039.68</v>
          </cell>
        </row>
        <row r="9515">
          <cell r="C9515" t="str">
            <v>Physdam</v>
          </cell>
          <cell r="E9515">
            <v>43007</v>
          </cell>
          <cell r="F9515">
            <v>43259</v>
          </cell>
          <cell r="G9515">
            <v>43351</v>
          </cell>
          <cell r="H9515">
            <v>7649.027273838783</v>
          </cell>
          <cell r="I9515">
            <v>7778.61</v>
          </cell>
        </row>
        <row r="9516">
          <cell r="C9516" t="str">
            <v>Physdam</v>
          </cell>
          <cell r="E9516">
            <v>42982</v>
          </cell>
          <cell r="F9516">
            <v>43068</v>
          </cell>
          <cell r="G9516">
            <v>43117</v>
          </cell>
          <cell r="H9516">
            <v>12300.068366253945</v>
          </cell>
          <cell r="I9516">
            <v>13473.35</v>
          </cell>
        </row>
        <row r="9517">
          <cell r="C9517" t="str">
            <v>Physdam</v>
          </cell>
          <cell r="E9517">
            <v>43000</v>
          </cell>
          <cell r="F9517">
            <v>43122</v>
          </cell>
          <cell r="G9517">
            <v>43151</v>
          </cell>
          <cell r="H9517">
            <v>12193.963017783146</v>
          </cell>
          <cell r="I9517">
            <v>12433.11</v>
          </cell>
        </row>
        <row r="9518">
          <cell r="C9518" t="str">
            <v>Physdam</v>
          </cell>
          <cell r="E9518">
            <v>42993</v>
          </cell>
          <cell r="F9518">
            <v>43126</v>
          </cell>
          <cell r="G9518">
            <v>43274</v>
          </cell>
          <cell r="H9518">
            <v>11597.753253647079</v>
          </cell>
          <cell r="I9518">
            <v>0</v>
          </cell>
        </row>
        <row r="9519">
          <cell r="C9519" t="str">
            <v>Physdam</v>
          </cell>
          <cell r="E9519">
            <v>43002</v>
          </cell>
          <cell r="F9519">
            <v>43062</v>
          </cell>
          <cell r="G9519">
            <v>43066</v>
          </cell>
          <cell r="H9519">
            <v>8540.1750235892196</v>
          </cell>
          <cell r="I9519">
            <v>8540.18</v>
          </cell>
        </row>
        <row r="9520">
          <cell r="C9520" t="str">
            <v>Physdam</v>
          </cell>
          <cell r="E9520">
            <v>42985</v>
          </cell>
          <cell r="F9520">
            <v>43126</v>
          </cell>
          <cell r="G9520">
            <v>43153</v>
          </cell>
          <cell r="H9520">
            <v>10441.077081132364</v>
          </cell>
          <cell r="I9520">
            <v>0</v>
          </cell>
        </row>
        <row r="9521">
          <cell r="C9521" t="str">
            <v>Physdam</v>
          </cell>
          <cell r="E9521">
            <v>43001</v>
          </cell>
          <cell r="F9521">
            <v>43024</v>
          </cell>
          <cell r="G9521">
            <v>43033</v>
          </cell>
          <cell r="H9521">
            <v>11236.1400344172</v>
          </cell>
          <cell r="I9521">
            <v>11236.14</v>
          </cell>
        </row>
        <row r="9522">
          <cell r="C9522" t="str">
            <v>Physdam</v>
          </cell>
          <cell r="E9522">
            <v>42990</v>
          </cell>
          <cell r="F9522">
            <v>43026</v>
          </cell>
          <cell r="G9522">
            <v>43219</v>
          </cell>
          <cell r="H9522">
            <v>6997.4510549778297</v>
          </cell>
          <cell r="I9522">
            <v>7040.59</v>
          </cell>
        </row>
        <row r="9523">
          <cell r="C9523" t="str">
            <v>Physdam</v>
          </cell>
          <cell r="E9523">
            <v>42993</v>
          </cell>
          <cell r="F9523">
            <v>43012</v>
          </cell>
          <cell r="G9523">
            <v>43104</v>
          </cell>
          <cell r="H9523">
            <v>10688.318563972802</v>
          </cell>
          <cell r="I9523">
            <v>11494.7</v>
          </cell>
        </row>
        <row r="9524">
          <cell r="C9524" t="str">
            <v>Physdam</v>
          </cell>
          <cell r="E9524">
            <v>43000</v>
          </cell>
          <cell r="F9524">
            <v>43032</v>
          </cell>
          <cell r="G9524">
            <v>43063</v>
          </cell>
          <cell r="H9524">
            <v>8575.1695398796492</v>
          </cell>
          <cell r="I9524">
            <v>8575.17</v>
          </cell>
        </row>
        <row r="9525">
          <cell r="C9525" t="str">
            <v>Physdam</v>
          </cell>
          <cell r="E9525">
            <v>42980</v>
          </cell>
          <cell r="F9525">
            <v>43002</v>
          </cell>
          <cell r="G9525">
            <v>43142</v>
          </cell>
          <cell r="H9525">
            <v>11827.855307683058</v>
          </cell>
          <cell r="I9525">
            <v>12633.99</v>
          </cell>
        </row>
        <row r="9526">
          <cell r="C9526" t="str">
            <v>Physdam</v>
          </cell>
          <cell r="E9526">
            <v>42990</v>
          </cell>
          <cell r="F9526">
            <v>43141</v>
          </cell>
          <cell r="G9526">
            <v>43261</v>
          </cell>
          <cell r="H9526">
            <v>9741.5666422114009</v>
          </cell>
          <cell r="I9526">
            <v>0</v>
          </cell>
        </row>
        <row r="9527">
          <cell r="C9527" t="str">
            <v>Physdam</v>
          </cell>
          <cell r="E9527">
            <v>43005</v>
          </cell>
          <cell r="F9527">
            <v>43031</v>
          </cell>
          <cell r="G9527">
            <v>43112</v>
          </cell>
          <cell r="H9527">
            <v>6885.3555821054033</v>
          </cell>
          <cell r="I9527">
            <v>7301.45</v>
          </cell>
        </row>
        <row r="9528">
          <cell r="C9528" t="str">
            <v>Physdam</v>
          </cell>
          <cell r="E9528">
            <v>42987</v>
          </cell>
          <cell r="F9528">
            <v>43165</v>
          </cell>
          <cell r="G9528">
            <v>43261</v>
          </cell>
          <cell r="H9528">
            <v>8563.9690990161525</v>
          </cell>
          <cell r="I9528">
            <v>9107.5499999999993</v>
          </cell>
        </row>
        <row r="9529">
          <cell r="C9529" t="str">
            <v>Physdam</v>
          </cell>
          <cell r="E9529">
            <v>42983</v>
          </cell>
          <cell r="F9529">
            <v>43143</v>
          </cell>
          <cell r="G9529">
            <v>43240</v>
          </cell>
          <cell r="H9529">
            <v>10013.480424935045</v>
          </cell>
          <cell r="I9529">
            <v>10920.12</v>
          </cell>
        </row>
        <row r="9530">
          <cell r="C9530" t="str">
            <v>Physdam</v>
          </cell>
          <cell r="E9530">
            <v>42985</v>
          </cell>
          <cell r="F9530">
            <v>43143</v>
          </cell>
          <cell r="G9530">
            <v>43149</v>
          </cell>
          <cell r="H9530">
            <v>10204.437390073057</v>
          </cell>
          <cell r="I9530">
            <v>10760.61</v>
          </cell>
        </row>
        <row r="9531">
          <cell r="C9531" t="str">
            <v>Physdam</v>
          </cell>
          <cell r="E9531">
            <v>42984</v>
          </cell>
          <cell r="F9531">
            <v>43016</v>
          </cell>
          <cell r="G9531">
            <v>43213</v>
          </cell>
          <cell r="H9531">
            <v>8648.4225410819399</v>
          </cell>
          <cell r="I9531">
            <v>11183.98</v>
          </cell>
        </row>
        <row r="9532">
          <cell r="C9532" t="str">
            <v>Physdam</v>
          </cell>
          <cell r="E9532">
            <v>42994</v>
          </cell>
          <cell r="F9532">
            <v>43293</v>
          </cell>
          <cell r="G9532">
            <v>43543</v>
          </cell>
          <cell r="H9532">
            <v>10292.648552052169</v>
          </cell>
          <cell r="I9532">
            <v>0</v>
          </cell>
        </row>
        <row r="9533">
          <cell r="C9533" t="str">
            <v>Physdam</v>
          </cell>
          <cell r="E9533">
            <v>42983</v>
          </cell>
          <cell r="F9533">
            <v>42987</v>
          </cell>
          <cell r="G9533">
            <v>43000</v>
          </cell>
          <cell r="H9533">
            <v>10553.519238323601</v>
          </cell>
          <cell r="I9533">
            <v>10553.52</v>
          </cell>
        </row>
        <row r="9534">
          <cell r="C9534" t="str">
            <v>Physdam</v>
          </cell>
          <cell r="E9534">
            <v>42989</v>
          </cell>
          <cell r="F9534">
            <v>43151</v>
          </cell>
          <cell r="G9534">
            <v>43159</v>
          </cell>
          <cell r="H9534">
            <v>8916.1085921032391</v>
          </cell>
          <cell r="I9534">
            <v>9178.99</v>
          </cell>
        </row>
        <row r="9535">
          <cell r="C9535" t="str">
            <v>Physdam</v>
          </cell>
          <cell r="E9535">
            <v>42992</v>
          </cell>
          <cell r="F9535">
            <v>43093</v>
          </cell>
          <cell r="G9535">
            <v>43174</v>
          </cell>
          <cell r="H9535">
            <v>9349.0661718440933</v>
          </cell>
          <cell r="I9535">
            <v>9988.9699999999993</v>
          </cell>
        </row>
        <row r="9536">
          <cell r="C9536" t="str">
            <v>Physdam</v>
          </cell>
          <cell r="E9536">
            <v>42999</v>
          </cell>
          <cell r="F9536">
            <v>43166</v>
          </cell>
          <cell r="G9536">
            <v>43271</v>
          </cell>
          <cell r="H9536">
            <v>10834.812632404686</v>
          </cell>
          <cell r="I9536">
            <v>11276.73</v>
          </cell>
        </row>
        <row r="9537">
          <cell r="C9537" t="str">
            <v>Physdam</v>
          </cell>
          <cell r="E9537">
            <v>43000</v>
          </cell>
          <cell r="F9537">
            <v>43168</v>
          </cell>
          <cell r="G9537">
            <v>43184</v>
          </cell>
          <cell r="H9537">
            <v>9110.7024363284963</v>
          </cell>
          <cell r="I9537">
            <v>9640.9699999999993</v>
          </cell>
        </row>
        <row r="9538">
          <cell r="C9538" t="str">
            <v>Physdam</v>
          </cell>
          <cell r="E9538">
            <v>43003</v>
          </cell>
          <cell r="F9538">
            <v>43204</v>
          </cell>
          <cell r="G9538">
            <v>43214</v>
          </cell>
          <cell r="H9538">
            <v>6770.8775895203917</v>
          </cell>
          <cell r="I9538">
            <v>8511.99</v>
          </cell>
        </row>
        <row r="9539">
          <cell r="C9539" t="str">
            <v>Physdam</v>
          </cell>
          <cell r="E9539">
            <v>42988</v>
          </cell>
          <cell r="F9539">
            <v>43187</v>
          </cell>
          <cell r="G9539">
            <v>43304</v>
          </cell>
          <cell r="H9539">
            <v>8726.7187552614469</v>
          </cell>
          <cell r="I9539">
            <v>9332.6</v>
          </cell>
        </row>
        <row r="9540">
          <cell r="C9540" t="str">
            <v>Physdam</v>
          </cell>
          <cell r="E9540">
            <v>42991</v>
          </cell>
          <cell r="F9540">
            <v>43187</v>
          </cell>
          <cell r="G9540">
            <v>43210</v>
          </cell>
          <cell r="H9540">
            <v>11591.050289079658</v>
          </cell>
          <cell r="I9540">
            <v>0</v>
          </cell>
        </row>
        <row r="9541">
          <cell r="C9541" t="str">
            <v>Physdam</v>
          </cell>
          <cell r="E9541">
            <v>43005</v>
          </cell>
          <cell r="F9541">
            <v>43207</v>
          </cell>
          <cell r="G9541">
            <v>43382</v>
          </cell>
          <cell r="H9541">
            <v>10120.251247965463</v>
          </cell>
          <cell r="I9541">
            <v>11111.66</v>
          </cell>
        </row>
        <row r="9542">
          <cell r="C9542" t="str">
            <v>Physdam</v>
          </cell>
          <cell r="E9542">
            <v>43001</v>
          </cell>
          <cell r="F9542">
            <v>43482</v>
          </cell>
          <cell r="G9542">
            <v>43557</v>
          </cell>
          <cell r="H9542">
            <v>13025.483694636618</v>
          </cell>
          <cell r="I9542">
            <v>14748.39</v>
          </cell>
        </row>
        <row r="9543">
          <cell r="C9543" t="str">
            <v>Physdam</v>
          </cell>
          <cell r="E9543">
            <v>42982</v>
          </cell>
          <cell r="F9543">
            <v>42996</v>
          </cell>
          <cell r="G9543">
            <v>43112</v>
          </cell>
          <cell r="H9543">
            <v>9854.6177569353731</v>
          </cell>
          <cell r="I9543">
            <v>9631.9599999999991</v>
          </cell>
        </row>
        <row r="9544">
          <cell r="C9544" t="str">
            <v>Physdam</v>
          </cell>
          <cell r="E9544">
            <v>43003</v>
          </cell>
          <cell r="F9544">
            <v>43121</v>
          </cell>
          <cell r="G9544">
            <v>43250</v>
          </cell>
          <cell r="H9544">
            <v>12246.78714290035</v>
          </cell>
          <cell r="I9544">
            <v>12176.23</v>
          </cell>
        </row>
        <row r="9545">
          <cell r="C9545" t="str">
            <v>Physdam</v>
          </cell>
          <cell r="E9545">
            <v>42979</v>
          </cell>
          <cell r="F9545">
            <v>43027</v>
          </cell>
          <cell r="G9545">
            <v>43076</v>
          </cell>
          <cell r="H9545">
            <v>6676.31776510687</v>
          </cell>
          <cell r="I9545">
            <v>0</v>
          </cell>
        </row>
        <row r="9546">
          <cell r="C9546" t="str">
            <v>Physdam</v>
          </cell>
          <cell r="E9546">
            <v>43004</v>
          </cell>
          <cell r="F9546">
            <v>43226</v>
          </cell>
          <cell r="G9546">
            <v>43242</v>
          </cell>
          <cell r="H9546">
            <v>12785.528136466504</v>
          </cell>
          <cell r="I9546">
            <v>12835.75</v>
          </cell>
        </row>
        <row r="9547">
          <cell r="C9547" t="str">
            <v>Physdam</v>
          </cell>
          <cell r="E9547">
            <v>42995</v>
          </cell>
          <cell r="F9547">
            <v>43024</v>
          </cell>
          <cell r="G9547">
            <v>43037</v>
          </cell>
          <cell r="H9547">
            <v>10008.3798611616</v>
          </cell>
          <cell r="I9547">
            <v>10008.379999999999</v>
          </cell>
        </row>
        <row r="9548">
          <cell r="C9548" t="str">
            <v>Physdam</v>
          </cell>
          <cell r="E9548">
            <v>42984</v>
          </cell>
          <cell r="F9548">
            <v>43107</v>
          </cell>
          <cell r="G9548">
            <v>43131</v>
          </cell>
          <cell r="H9548">
            <v>11093.733389886273</v>
          </cell>
          <cell r="I9548">
            <v>0</v>
          </cell>
        </row>
        <row r="9549">
          <cell r="C9549" t="str">
            <v>Physdam</v>
          </cell>
          <cell r="E9549">
            <v>43008</v>
          </cell>
          <cell r="F9549">
            <v>43365</v>
          </cell>
          <cell r="G9549">
            <v>43373</v>
          </cell>
          <cell r="H9549">
            <v>12253.847789876527</v>
          </cell>
          <cell r="I9549">
            <v>12566.16</v>
          </cell>
        </row>
        <row r="9550">
          <cell r="C9550" t="str">
            <v>Physdam</v>
          </cell>
          <cell r="E9550">
            <v>42985</v>
          </cell>
          <cell r="F9550">
            <v>43074</v>
          </cell>
          <cell r="G9550">
            <v>43116</v>
          </cell>
          <cell r="H9550">
            <v>12579.376860309627</v>
          </cell>
          <cell r="I9550">
            <v>12496.45</v>
          </cell>
        </row>
        <row r="9551">
          <cell r="C9551" t="str">
            <v>Physdam</v>
          </cell>
          <cell r="E9551">
            <v>43004</v>
          </cell>
          <cell r="F9551">
            <v>43008</v>
          </cell>
          <cell r="G9551">
            <v>43027</v>
          </cell>
          <cell r="H9551">
            <v>7892.6704677914304</v>
          </cell>
          <cell r="I9551">
            <v>7892.67</v>
          </cell>
        </row>
        <row r="9552">
          <cell r="C9552" t="str">
            <v>Physdam</v>
          </cell>
          <cell r="E9552">
            <v>42984</v>
          </cell>
          <cell r="F9552">
            <v>43017</v>
          </cell>
          <cell r="G9552">
            <v>43053</v>
          </cell>
          <cell r="H9552">
            <v>11237.6005996967</v>
          </cell>
          <cell r="I9552">
            <v>11237.6</v>
          </cell>
        </row>
        <row r="9553">
          <cell r="C9553" t="str">
            <v>Physdam</v>
          </cell>
          <cell r="E9553">
            <v>43007</v>
          </cell>
          <cell r="F9553">
            <v>43645</v>
          </cell>
          <cell r="G9553">
            <v>43716</v>
          </cell>
          <cell r="H9553">
            <v>9409.7528178980701</v>
          </cell>
          <cell r="I9553">
            <v>10242.780000000001</v>
          </cell>
        </row>
        <row r="9554">
          <cell r="C9554" t="str">
            <v>Physdam</v>
          </cell>
          <cell r="E9554">
            <v>42999</v>
          </cell>
          <cell r="F9554">
            <v>43320</v>
          </cell>
          <cell r="G9554">
            <v>43358</v>
          </cell>
          <cell r="H9554">
            <v>11292.912689714505</v>
          </cell>
          <cell r="I9554">
            <v>13251.01</v>
          </cell>
        </row>
        <row r="9555">
          <cell r="C9555" t="str">
            <v>Physdam</v>
          </cell>
          <cell r="E9555">
            <v>43004</v>
          </cell>
          <cell r="F9555">
            <v>43032</v>
          </cell>
          <cell r="G9555">
            <v>43066</v>
          </cell>
          <cell r="H9555">
            <v>9608.9907562750996</v>
          </cell>
          <cell r="I9555">
            <v>9608.99</v>
          </cell>
        </row>
        <row r="9556">
          <cell r="C9556" t="str">
            <v>Physdam</v>
          </cell>
          <cell r="E9556">
            <v>43003</v>
          </cell>
          <cell r="F9556">
            <v>43021</v>
          </cell>
          <cell r="G9556">
            <v>43030</v>
          </cell>
          <cell r="H9556">
            <v>9458.8161286451705</v>
          </cell>
          <cell r="I9556">
            <v>9458.82</v>
          </cell>
        </row>
        <row r="9557">
          <cell r="C9557" t="str">
            <v>Physdam</v>
          </cell>
          <cell r="E9557">
            <v>43025</v>
          </cell>
          <cell r="F9557">
            <v>43177</v>
          </cell>
          <cell r="G9557">
            <v>43232</v>
          </cell>
          <cell r="H9557">
            <v>11590.993066689729</v>
          </cell>
          <cell r="I9557">
            <v>11870.27</v>
          </cell>
        </row>
        <row r="9558">
          <cell r="C9558" t="str">
            <v>Physdam</v>
          </cell>
          <cell r="E9558">
            <v>43018</v>
          </cell>
          <cell r="F9558">
            <v>43225</v>
          </cell>
          <cell r="G9558">
            <v>43316</v>
          </cell>
          <cell r="H9558">
            <v>10140.620044003072</v>
          </cell>
          <cell r="I9558">
            <v>10262.719999999999</v>
          </cell>
        </row>
        <row r="9559">
          <cell r="C9559" t="str">
            <v>Physdam</v>
          </cell>
          <cell r="E9559">
            <v>43024</v>
          </cell>
          <cell r="F9559">
            <v>43131</v>
          </cell>
          <cell r="G9559">
            <v>43141</v>
          </cell>
          <cell r="H9559">
            <v>8155.109101552016</v>
          </cell>
          <cell r="I9559">
            <v>8258.94</v>
          </cell>
        </row>
        <row r="9560">
          <cell r="C9560" t="str">
            <v>Physdam</v>
          </cell>
          <cell r="E9560">
            <v>43010</v>
          </cell>
          <cell r="F9560">
            <v>43445</v>
          </cell>
          <cell r="G9560">
            <v>43515</v>
          </cell>
          <cell r="H9560">
            <v>11094.590508701856</v>
          </cell>
          <cell r="I9560">
            <v>10951.75</v>
          </cell>
        </row>
        <row r="9561">
          <cell r="C9561" t="str">
            <v>Physdam</v>
          </cell>
          <cell r="E9561">
            <v>43015</v>
          </cell>
          <cell r="F9561">
            <v>43177</v>
          </cell>
          <cell r="G9561">
            <v>43200</v>
          </cell>
          <cell r="H9561">
            <v>10511.150602180811</v>
          </cell>
          <cell r="I9561">
            <v>11320</v>
          </cell>
        </row>
        <row r="9562">
          <cell r="C9562" t="str">
            <v>Physdam</v>
          </cell>
          <cell r="E9562">
            <v>43028</v>
          </cell>
          <cell r="F9562">
            <v>43061</v>
          </cell>
          <cell r="G9562">
            <v>43181</v>
          </cell>
          <cell r="H9562">
            <v>9581.2569592842992</v>
          </cell>
          <cell r="I9562">
            <v>9928.24</v>
          </cell>
        </row>
        <row r="9563">
          <cell r="C9563" t="str">
            <v>Physdam</v>
          </cell>
          <cell r="E9563">
            <v>43032</v>
          </cell>
          <cell r="F9563">
            <v>43085</v>
          </cell>
          <cell r="G9563">
            <v>43089</v>
          </cell>
          <cell r="H9563">
            <v>9589.8189971052998</v>
          </cell>
          <cell r="I9563">
            <v>9589.82</v>
          </cell>
        </row>
        <row r="9564">
          <cell r="C9564" t="str">
            <v>Physdam</v>
          </cell>
          <cell r="E9564">
            <v>43026</v>
          </cell>
          <cell r="F9564">
            <v>43148</v>
          </cell>
          <cell r="G9564">
            <v>43218</v>
          </cell>
          <cell r="H9564">
            <v>9567.3932465842972</v>
          </cell>
          <cell r="I9564">
            <v>10469.99</v>
          </cell>
        </row>
        <row r="9565">
          <cell r="C9565" t="str">
            <v>Physdam</v>
          </cell>
          <cell r="E9565">
            <v>43010</v>
          </cell>
          <cell r="F9565">
            <v>43165</v>
          </cell>
          <cell r="G9565">
            <v>43246</v>
          </cell>
          <cell r="H9565">
            <v>14032.297401995853</v>
          </cell>
          <cell r="I9565">
            <v>14753.64</v>
          </cell>
        </row>
        <row r="9566">
          <cell r="C9566" t="str">
            <v>Physdam</v>
          </cell>
          <cell r="E9566">
            <v>43014</v>
          </cell>
          <cell r="F9566">
            <v>43270</v>
          </cell>
          <cell r="G9566">
            <v>43324</v>
          </cell>
          <cell r="H9566">
            <v>9437.9495551150376</v>
          </cell>
          <cell r="I9566">
            <v>9637.8700000000008</v>
          </cell>
        </row>
        <row r="9567">
          <cell r="C9567" t="str">
            <v>Physdam</v>
          </cell>
          <cell r="E9567">
            <v>43029</v>
          </cell>
          <cell r="F9567">
            <v>43030</v>
          </cell>
          <cell r="G9567">
            <v>43066</v>
          </cell>
          <cell r="H9567">
            <v>5988.1056160644202</v>
          </cell>
          <cell r="I9567">
            <v>5988.11</v>
          </cell>
        </row>
        <row r="9568">
          <cell r="C9568" t="str">
            <v>Physdam</v>
          </cell>
          <cell r="E9568">
            <v>43038</v>
          </cell>
          <cell r="F9568">
            <v>43500</v>
          </cell>
          <cell r="G9568">
            <v>43554</v>
          </cell>
          <cell r="H9568">
            <v>10508.88679838757</v>
          </cell>
          <cell r="I9568">
            <v>10892.21</v>
          </cell>
        </row>
        <row r="9569">
          <cell r="C9569" t="str">
            <v>Physdam</v>
          </cell>
          <cell r="E9569">
            <v>43020</v>
          </cell>
          <cell r="F9569">
            <v>43129</v>
          </cell>
          <cell r="G9569">
            <v>43151</v>
          </cell>
          <cell r="H9569">
            <v>13410.477004214283</v>
          </cell>
          <cell r="I9569">
            <v>13812.35</v>
          </cell>
        </row>
        <row r="9570">
          <cell r="C9570" t="str">
            <v>Physdam</v>
          </cell>
          <cell r="E9570">
            <v>43029</v>
          </cell>
          <cell r="F9570">
            <v>43216</v>
          </cell>
          <cell r="G9570">
            <v>43295</v>
          </cell>
          <cell r="H9570">
            <v>9971.6989176946063</v>
          </cell>
          <cell r="I9570">
            <v>10250.290000000001</v>
          </cell>
        </row>
        <row r="9571">
          <cell r="C9571" t="str">
            <v>Physdam</v>
          </cell>
          <cell r="E9571">
            <v>43019</v>
          </cell>
          <cell r="F9571">
            <v>43022</v>
          </cell>
          <cell r="G9571">
            <v>43121</v>
          </cell>
          <cell r="H9571">
            <v>9208.6306418986278</v>
          </cell>
          <cell r="I9571">
            <v>9617.82</v>
          </cell>
        </row>
        <row r="9572">
          <cell r="C9572" t="str">
            <v>Physdam</v>
          </cell>
          <cell r="E9572">
            <v>43020</v>
          </cell>
          <cell r="F9572">
            <v>43353</v>
          </cell>
          <cell r="G9572">
            <v>43455</v>
          </cell>
          <cell r="H9572">
            <v>8992.6452353118566</v>
          </cell>
          <cell r="I9572">
            <v>10224.01</v>
          </cell>
        </row>
        <row r="9573">
          <cell r="C9573" t="str">
            <v>Physdam</v>
          </cell>
          <cell r="E9573">
            <v>43030</v>
          </cell>
          <cell r="F9573">
            <v>43125</v>
          </cell>
          <cell r="G9573">
            <v>43181</v>
          </cell>
          <cell r="H9573">
            <v>11608.528538110382</v>
          </cell>
          <cell r="I9573">
            <v>11622.65</v>
          </cell>
        </row>
        <row r="9574">
          <cell r="C9574" t="str">
            <v>Physdam</v>
          </cell>
          <cell r="E9574">
            <v>43021</v>
          </cell>
          <cell r="F9574">
            <v>43191</v>
          </cell>
          <cell r="G9574">
            <v>43230</v>
          </cell>
          <cell r="H9574">
            <v>9401.8020765398105</v>
          </cell>
          <cell r="I9574">
            <v>0</v>
          </cell>
        </row>
        <row r="9575">
          <cell r="C9575" t="str">
            <v>Physdam</v>
          </cell>
          <cell r="E9575">
            <v>43032</v>
          </cell>
          <cell r="F9575">
            <v>43064</v>
          </cell>
          <cell r="G9575">
            <v>43146</v>
          </cell>
          <cell r="H9575">
            <v>8182.8305043441533</v>
          </cell>
          <cell r="I9575">
            <v>8037.3</v>
          </cell>
        </row>
        <row r="9576">
          <cell r="C9576" t="str">
            <v>Physdam</v>
          </cell>
          <cell r="E9576">
            <v>43027</v>
          </cell>
          <cell r="F9576">
            <v>43177</v>
          </cell>
          <cell r="G9576">
            <v>43283</v>
          </cell>
          <cell r="H9576">
            <v>8817.3271084589687</v>
          </cell>
          <cell r="I9576">
            <v>9198.2199999999993</v>
          </cell>
        </row>
        <row r="9577">
          <cell r="C9577" t="str">
            <v>Physdam</v>
          </cell>
          <cell r="E9577">
            <v>43038</v>
          </cell>
          <cell r="F9577">
            <v>43128</v>
          </cell>
          <cell r="G9577">
            <v>43402</v>
          </cell>
          <cell r="H9577">
            <v>7007.3242404570692</v>
          </cell>
          <cell r="I9577">
            <v>7209.34</v>
          </cell>
        </row>
        <row r="9578">
          <cell r="C9578" t="str">
            <v>Physdam</v>
          </cell>
          <cell r="E9578">
            <v>43011</v>
          </cell>
          <cell r="F9578">
            <v>43109</v>
          </cell>
          <cell r="G9578">
            <v>43143</v>
          </cell>
          <cell r="H9578">
            <v>9674.6612823860942</v>
          </cell>
          <cell r="I9578">
            <v>10099.89</v>
          </cell>
        </row>
        <row r="9579">
          <cell r="C9579" t="str">
            <v>Physdam</v>
          </cell>
          <cell r="E9579">
            <v>43017</v>
          </cell>
          <cell r="F9579">
            <v>43084</v>
          </cell>
          <cell r="G9579">
            <v>43105</v>
          </cell>
          <cell r="H9579">
            <v>11118.898590466637</v>
          </cell>
          <cell r="I9579">
            <v>11595.04</v>
          </cell>
        </row>
        <row r="9580">
          <cell r="C9580" t="str">
            <v>Physdam</v>
          </cell>
          <cell r="E9580">
            <v>43028</v>
          </cell>
          <cell r="F9580">
            <v>43150</v>
          </cell>
          <cell r="G9580">
            <v>43201</v>
          </cell>
          <cell r="H9580">
            <v>9855.0333824615172</v>
          </cell>
          <cell r="I9580">
            <v>11125.11</v>
          </cell>
        </row>
        <row r="9581">
          <cell r="C9581" t="str">
            <v>Physdam</v>
          </cell>
          <cell r="E9581">
            <v>43028</v>
          </cell>
          <cell r="F9581">
            <v>43187</v>
          </cell>
          <cell r="G9581">
            <v>43211</v>
          </cell>
          <cell r="H9581">
            <v>8738.8473663713849</v>
          </cell>
          <cell r="I9581">
            <v>9189.0400000000009</v>
          </cell>
        </row>
        <row r="9582">
          <cell r="C9582" t="str">
            <v>Physdam</v>
          </cell>
          <cell r="E9582">
            <v>43027</v>
          </cell>
          <cell r="F9582">
            <v>43098</v>
          </cell>
          <cell r="G9582">
            <v>43166</v>
          </cell>
          <cell r="H9582">
            <v>10049.094433467957</v>
          </cell>
          <cell r="I9582">
            <v>9990.58</v>
          </cell>
        </row>
        <row r="9583">
          <cell r="C9583" t="str">
            <v>Physdam</v>
          </cell>
          <cell r="E9583">
            <v>43028</v>
          </cell>
          <cell r="F9583">
            <v>43098</v>
          </cell>
          <cell r="G9583">
            <v>43145</v>
          </cell>
          <cell r="H9583">
            <v>9670.863105697541</v>
          </cell>
          <cell r="I9583">
            <v>9774.92</v>
          </cell>
        </row>
        <row r="9584">
          <cell r="C9584" t="str">
            <v>Physdam</v>
          </cell>
          <cell r="E9584">
            <v>43035</v>
          </cell>
          <cell r="F9584">
            <v>43584</v>
          </cell>
          <cell r="G9584">
            <v>43654</v>
          </cell>
          <cell r="H9584">
            <v>9938.8272737495081</v>
          </cell>
          <cell r="I9584">
            <v>10737.51</v>
          </cell>
        </row>
        <row r="9585">
          <cell r="C9585" t="str">
            <v>Physdam</v>
          </cell>
          <cell r="E9585">
            <v>43032</v>
          </cell>
          <cell r="F9585">
            <v>43208</v>
          </cell>
          <cell r="G9585">
            <v>43215</v>
          </cell>
          <cell r="H9585">
            <v>11240.451931637006</v>
          </cell>
          <cell r="I9585">
            <v>11851.76</v>
          </cell>
        </row>
        <row r="9586">
          <cell r="C9586" t="str">
            <v>Physdam</v>
          </cell>
          <cell r="E9586">
            <v>43015</v>
          </cell>
          <cell r="F9586">
            <v>43248</v>
          </cell>
          <cell r="G9586">
            <v>43250</v>
          </cell>
          <cell r="H9586">
            <v>9684.5689373846853</v>
          </cell>
          <cell r="I9586">
            <v>9969.52</v>
          </cell>
        </row>
        <row r="9587">
          <cell r="C9587" t="str">
            <v>Physdam</v>
          </cell>
          <cell r="E9587">
            <v>43015</v>
          </cell>
          <cell r="F9587">
            <v>43219</v>
          </cell>
          <cell r="G9587">
            <v>43244</v>
          </cell>
          <cell r="H9587">
            <v>9314.9599973530603</v>
          </cell>
          <cell r="I9587">
            <v>9644.74</v>
          </cell>
        </row>
        <row r="9588">
          <cell r="C9588" t="str">
            <v>Physdam</v>
          </cell>
          <cell r="E9588">
            <v>43023</v>
          </cell>
          <cell r="F9588">
            <v>43050</v>
          </cell>
          <cell r="G9588">
            <v>43150</v>
          </cell>
          <cell r="H9588">
            <v>9962.8453932922621</v>
          </cell>
          <cell r="I9588">
            <v>10253.35</v>
          </cell>
        </row>
        <row r="9589">
          <cell r="C9589" t="str">
            <v>Physdam</v>
          </cell>
          <cell r="E9589">
            <v>43015</v>
          </cell>
          <cell r="F9589">
            <v>43179</v>
          </cell>
          <cell r="G9589">
            <v>43323</v>
          </cell>
          <cell r="H9589">
            <v>12363.735867994345</v>
          </cell>
          <cell r="I9589">
            <v>12869.33</v>
          </cell>
        </row>
        <row r="9590">
          <cell r="C9590" t="str">
            <v>Physdam</v>
          </cell>
          <cell r="E9590">
            <v>43030</v>
          </cell>
          <cell r="F9590">
            <v>43040</v>
          </cell>
          <cell r="G9590">
            <v>43121</v>
          </cell>
          <cell r="H9590">
            <v>9736.3399352713277</v>
          </cell>
          <cell r="I9590">
            <v>10079.61</v>
          </cell>
        </row>
        <row r="9591">
          <cell r="C9591" t="str">
            <v>Physdam</v>
          </cell>
          <cell r="E9591">
            <v>43024</v>
          </cell>
          <cell r="F9591">
            <v>43220</v>
          </cell>
          <cell r="G9591">
            <v>43239</v>
          </cell>
          <cell r="H9591">
            <v>10412.940239371952</v>
          </cell>
          <cell r="I9591">
            <v>11133.64</v>
          </cell>
        </row>
        <row r="9592">
          <cell r="C9592" t="str">
            <v>Physdam</v>
          </cell>
          <cell r="E9592">
            <v>43028</v>
          </cell>
          <cell r="F9592">
            <v>43111</v>
          </cell>
          <cell r="G9592">
            <v>43152</v>
          </cell>
          <cell r="H9592">
            <v>6079.9506410215754</v>
          </cell>
          <cell r="I9592">
            <v>6532.48</v>
          </cell>
        </row>
        <row r="9593">
          <cell r="C9593" t="str">
            <v>Physdam</v>
          </cell>
          <cell r="E9593">
            <v>43026</v>
          </cell>
          <cell r="F9593">
            <v>43128</v>
          </cell>
          <cell r="G9593">
            <v>43301</v>
          </cell>
          <cell r="H9593">
            <v>10284.481048992871</v>
          </cell>
          <cell r="I9593">
            <v>10147.92</v>
          </cell>
        </row>
        <row r="9594">
          <cell r="C9594" t="str">
            <v>Physdam</v>
          </cell>
          <cell r="E9594">
            <v>43027</v>
          </cell>
          <cell r="F9594">
            <v>43092</v>
          </cell>
          <cell r="G9594">
            <v>43130</v>
          </cell>
          <cell r="H9594">
            <v>8374.4543912443878</v>
          </cell>
          <cell r="I9594">
            <v>9318.85</v>
          </cell>
        </row>
        <row r="9595">
          <cell r="C9595" t="str">
            <v>Physdam</v>
          </cell>
          <cell r="E9595">
            <v>43020</v>
          </cell>
          <cell r="F9595">
            <v>43130</v>
          </cell>
          <cell r="G9595">
            <v>43226</v>
          </cell>
          <cell r="H9595">
            <v>13642.977999949757</v>
          </cell>
          <cell r="I9595">
            <v>13738.45</v>
          </cell>
        </row>
        <row r="9596">
          <cell r="C9596" t="str">
            <v>Physdam</v>
          </cell>
          <cell r="E9596">
            <v>43039</v>
          </cell>
          <cell r="F9596">
            <v>43304</v>
          </cell>
          <cell r="G9596">
            <v>43405</v>
          </cell>
          <cell r="H9596">
            <v>9223.0187242991524</v>
          </cell>
          <cell r="I9596">
            <v>9712.32</v>
          </cell>
        </row>
        <row r="9597">
          <cell r="C9597" t="str">
            <v>Physdam</v>
          </cell>
          <cell r="E9597">
            <v>43017</v>
          </cell>
          <cell r="F9597">
            <v>43160</v>
          </cell>
          <cell r="G9597">
            <v>43341</v>
          </cell>
          <cell r="H9597">
            <v>8560.6524342221564</v>
          </cell>
          <cell r="I9597">
            <v>8592.89</v>
          </cell>
        </row>
        <row r="9598">
          <cell r="C9598" t="str">
            <v>Physdam</v>
          </cell>
          <cell r="E9598">
            <v>43017</v>
          </cell>
          <cell r="F9598">
            <v>43278</v>
          </cell>
          <cell r="G9598">
            <v>43344</v>
          </cell>
          <cell r="H9598">
            <v>9980.188713818261</v>
          </cell>
          <cell r="I9598">
            <v>10085.59</v>
          </cell>
        </row>
        <row r="9599">
          <cell r="C9599" t="str">
            <v>Physdam</v>
          </cell>
          <cell r="E9599">
            <v>43036</v>
          </cell>
          <cell r="F9599">
            <v>43315</v>
          </cell>
          <cell r="G9599">
            <v>43446</v>
          </cell>
          <cell r="H9599">
            <v>11020.263852922857</v>
          </cell>
          <cell r="I9599">
            <v>12844.62</v>
          </cell>
        </row>
        <row r="9600">
          <cell r="C9600" t="str">
            <v>Physdam</v>
          </cell>
          <cell r="E9600">
            <v>43024</v>
          </cell>
          <cell r="F9600">
            <v>43116</v>
          </cell>
          <cell r="G9600">
            <v>43147</v>
          </cell>
          <cell r="H9600">
            <v>11710.657904987696</v>
          </cell>
          <cell r="I9600">
            <v>12183.51</v>
          </cell>
        </row>
        <row r="9601">
          <cell r="C9601" t="str">
            <v>Physdam</v>
          </cell>
          <cell r="E9601">
            <v>43034</v>
          </cell>
          <cell r="F9601">
            <v>43148</v>
          </cell>
          <cell r="G9601">
            <v>43236</v>
          </cell>
          <cell r="H9601">
            <v>8976.4580451411694</v>
          </cell>
          <cell r="I9601">
            <v>9289.68</v>
          </cell>
        </row>
        <row r="9602">
          <cell r="C9602" t="str">
            <v>Physdam</v>
          </cell>
          <cell r="E9602">
            <v>43035</v>
          </cell>
          <cell r="F9602">
            <v>43104</v>
          </cell>
          <cell r="G9602">
            <v>43155</v>
          </cell>
          <cell r="H9602">
            <v>7791.3627344487404</v>
          </cell>
          <cell r="I9602">
            <v>8353.81</v>
          </cell>
        </row>
        <row r="9603">
          <cell r="C9603" t="str">
            <v>Physdam</v>
          </cell>
          <cell r="E9603">
            <v>43017</v>
          </cell>
          <cell r="F9603">
            <v>43061</v>
          </cell>
          <cell r="G9603">
            <v>43167</v>
          </cell>
          <cell r="H9603">
            <v>9166.7787500438935</v>
          </cell>
          <cell r="I9603">
            <v>9447.0400000000009</v>
          </cell>
        </row>
        <row r="9604">
          <cell r="C9604" t="str">
            <v>Physdam</v>
          </cell>
          <cell r="E9604">
            <v>43019</v>
          </cell>
          <cell r="F9604">
            <v>43423</v>
          </cell>
          <cell r="G9604">
            <v>43482</v>
          </cell>
          <cell r="H9604">
            <v>14167.910010793996</v>
          </cell>
          <cell r="I9604">
            <v>14841.24</v>
          </cell>
        </row>
        <row r="9605">
          <cell r="C9605" t="str">
            <v>Physdam</v>
          </cell>
          <cell r="E9605">
            <v>43065</v>
          </cell>
          <cell r="F9605">
            <v>43107</v>
          </cell>
          <cell r="G9605">
            <v>43194</v>
          </cell>
          <cell r="H9605">
            <v>7747.0397805924631</v>
          </cell>
          <cell r="I9605">
            <v>7914.72</v>
          </cell>
        </row>
        <row r="9606">
          <cell r="C9606" t="str">
            <v>Physdam</v>
          </cell>
          <cell r="E9606">
            <v>43054</v>
          </cell>
          <cell r="F9606">
            <v>43072</v>
          </cell>
          <cell r="G9606">
            <v>43087</v>
          </cell>
          <cell r="H9606">
            <v>14092.0153466847</v>
          </cell>
          <cell r="I9606">
            <v>14092.02</v>
          </cell>
        </row>
        <row r="9607">
          <cell r="C9607" t="str">
            <v>Physdam</v>
          </cell>
          <cell r="E9607">
            <v>43057</v>
          </cell>
          <cell r="F9607">
            <v>43189</v>
          </cell>
          <cell r="G9607">
            <v>43193</v>
          </cell>
          <cell r="H9607">
            <v>8501.042253519443</v>
          </cell>
          <cell r="I9607">
            <v>8884.7000000000007</v>
          </cell>
        </row>
        <row r="9608">
          <cell r="C9608" t="str">
            <v>Physdam</v>
          </cell>
          <cell r="E9608">
            <v>43059</v>
          </cell>
          <cell r="F9608">
            <v>43108</v>
          </cell>
          <cell r="G9608">
            <v>43168</v>
          </cell>
          <cell r="H9608">
            <v>8332.7980522839698</v>
          </cell>
          <cell r="I9608">
            <v>8712.68</v>
          </cell>
        </row>
        <row r="9609">
          <cell r="C9609" t="str">
            <v>Physdam</v>
          </cell>
          <cell r="E9609">
            <v>43061</v>
          </cell>
          <cell r="F9609">
            <v>43372</v>
          </cell>
          <cell r="G9609">
            <v>43557</v>
          </cell>
          <cell r="H9609">
            <v>12154.03447815949</v>
          </cell>
          <cell r="I9609">
            <v>12960.38</v>
          </cell>
        </row>
        <row r="9610">
          <cell r="C9610" t="str">
            <v>Physdam</v>
          </cell>
          <cell r="E9610">
            <v>43042</v>
          </cell>
          <cell r="F9610">
            <v>43123</v>
          </cell>
          <cell r="G9610">
            <v>43147</v>
          </cell>
          <cell r="H9610">
            <v>10099.627344161736</v>
          </cell>
          <cell r="I9610">
            <v>10588.92</v>
          </cell>
        </row>
        <row r="9611">
          <cell r="C9611" t="str">
            <v>Physdam</v>
          </cell>
          <cell r="E9611">
            <v>43052</v>
          </cell>
          <cell r="F9611">
            <v>43135</v>
          </cell>
          <cell r="G9611">
            <v>43141</v>
          </cell>
          <cell r="H9611">
            <v>7725.0418748492275</v>
          </cell>
          <cell r="I9611">
            <v>8508.1</v>
          </cell>
        </row>
        <row r="9612">
          <cell r="C9612" t="str">
            <v>Physdam</v>
          </cell>
          <cell r="E9612">
            <v>43064</v>
          </cell>
          <cell r="F9612">
            <v>43416</v>
          </cell>
          <cell r="G9612">
            <v>43524</v>
          </cell>
          <cell r="H9612">
            <v>8858.0186188414518</v>
          </cell>
          <cell r="I9612">
            <v>9385.99</v>
          </cell>
        </row>
        <row r="9613">
          <cell r="C9613" t="str">
            <v>Physdam</v>
          </cell>
          <cell r="E9613">
            <v>43067</v>
          </cell>
          <cell r="F9613">
            <v>43080</v>
          </cell>
          <cell r="G9613">
            <v>43089</v>
          </cell>
          <cell r="H9613">
            <v>10262.3237694853</v>
          </cell>
          <cell r="I9613">
            <v>10262.32</v>
          </cell>
        </row>
        <row r="9614">
          <cell r="C9614" t="str">
            <v>Physdam</v>
          </cell>
          <cell r="E9614">
            <v>43051</v>
          </cell>
          <cell r="F9614">
            <v>43082</v>
          </cell>
          <cell r="G9614">
            <v>43084</v>
          </cell>
          <cell r="H9614">
            <v>11739.460760755401</v>
          </cell>
          <cell r="I9614">
            <v>11739.46</v>
          </cell>
        </row>
        <row r="9615">
          <cell r="C9615" t="str">
            <v>Physdam</v>
          </cell>
          <cell r="E9615">
            <v>43050</v>
          </cell>
          <cell r="F9615">
            <v>43092</v>
          </cell>
          <cell r="G9615">
            <v>43122</v>
          </cell>
          <cell r="H9615">
            <v>11471.661073097039</v>
          </cell>
          <cell r="I9615">
            <v>11540.44</v>
          </cell>
        </row>
        <row r="9616">
          <cell r="C9616" t="str">
            <v>Physdam</v>
          </cell>
          <cell r="E9616">
            <v>43041</v>
          </cell>
          <cell r="F9616">
            <v>43087</v>
          </cell>
          <cell r="G9616">
            <v>43097</v>
          </cell>
          <cell r="H9616">
            <v>7908.2854741464798</v>
          </cell>
          <cell r="I9616">
            <v>7908.29</v>
          </cell>
        </row>
        <row r="9617">
          <cell r="C9617" t="str">
            <v>Physdam</v>
          </cell>
          <cell r="E9617">
            <v>43044</v>
          </cell>
          <cell r="F9617">
            <v>43140</v>
          </cell>
          <cell r="G9617">
            <v>43250</v>
          </cell>
          <cell r="H9617">
            <v>7869.2348043327574</v>
          </cell>
          <cell r="I9617">
            <v>7894.01</v>
          </cell>
        </row>
        <row r="9618">
          <cell r="C9618" t="str">
            <v>Physdam</v>
          </cell>
          <cell r="E9618">
            <v>43051</v>
          </cell>
          <cell r="F9618">
            <v>43278</v>
          </cell>
          <cell r="G9618">
            <v>43300</v>
          </cell>
          <cell r="H9618">
            <v>8632.7958222410616</v>
          </cell>
          <cell r="I9618">
            <v>9962.41</v>
          </cell>
        </row>
        <row r="9619">
          <cell r="C9619" t="str">
            <v>Physdam</v>
          </cell>
          <cell r="E9619">
            <v>43042</v>
          </cell>
          <cell r="F9619">
            <v>43112</v>
          </cell>
          <cell r="G9619">
            <v>43134</v>
          </cell>
          <cell r="H9619">
            <v>10567.95244573427</v>
          </cell>
          <cell r="I9619">
            <v>10842.74</v>
          </cell>
        </row>
        <row r="9620">
          <cell r="C9620" t="str">
            <v>Physdam</v>
          </cell>
          <cell r="E9620">
            <v>43064</v>
          </cell>
          <cell r="F9620">
            <v>43089</v>
          </cell>
          <cell r="G9620">
            <v>43099</v>
          </cell>
          <cell r="H9620">
            <v>11801.737538314799</v>
          </cell>
          <cell r="I9620">
            <v>11801.74</v>
          </cell>
        </row>
        <row r="9621">
          <cell r="C9621" t="str">
            <v>Physdam</v>
          </cell>
          <cell r="E9621">
            <v>43060</v>
          </cell>
          <cell r="F9621">
            <v>43131</v>
          </cell>
          <cell r="G9621">
            <v>43208</v>
          </cell>
          <cell r="H9621">
            <v>12894.419187834428</v>
          </cell>
          <cell r="I9621">
            <v>13207.92</v>
          </cell>
        </row>
        <row r="9622">
          <cell r="C9622" t="str">
            <v>Physdam</v>
          </cell>
          <cell r="E9622">
            <v>43066</v>
          </cell>
          <cell r="F9622">
            <v>43281</v>
          </cell>
          <cell r="G9622">
            <v>43289</v>
          </cell>
          <cell r="H9622">
            <v>8906.7026142004997</v>
          </cell>
          <cell r="I9622">
            <v>9727.6200000000008</v>
          </cell>
        </row>
        <row r="9623">
          <cell r="C9623" t="str">
            <v>Physdam</v>
          </cell>
          <cell r="E9623">
            <v>43054</v>
          </cell>
          <cell r="F9623">
            <v>43097</v>
          </cell>
          <cell r="G9623">
            <v>43240</v>
          </cell>
          <cell r="H9623">
            <v>10381.632180733795</v>
          </cell>
          <cell r="I9623">
            <v>10516.11</v>
          </cell>
        </row>
        <row r="9624">
          <cell r="C9624" t="str">
            <v>Physdam</v>
          </cell>
          <cell r="E9624">
            <v>43057</v>
          </cell>
          <cell r="F9624">
            <v>43071</v>
          </cell>
          <cell r="G9624">
            <v>43081</v>
          </cell>
          <cell r="H9624">
            <v>8182.13045216298</v>
          </cell>
          <cell r="I9624">
            <v>8182.13</v>
          </cell>
        </row>
        <row r="9625">
          <cell r="C9625" t="str">
            <v>Physdam</v>
          </cell>
          <cell r="E9625">
            <v>43051</v>
          </cell>
          <cell r="F9625">
            <v>43091</v>
          </cell>
          <cell r="G9625">
            <v>43155</v>
          </cell>
          <cell r="H9625">
            <v>6462.5265304675822</v>
          </cell>
          <cell r="I9625">
            <v>6698.8</v>
          </cell>
        </row>
        <row r="9626">
          <cell r="C9626" t="str">
            <v>Physdam</v>
          </cell>
          <cell r="E9626">
            <v>43066</v>
          </cell>
          <cell r="F9626">
            <v>43178</v>
          </cell>
          <cell r="G9626">
            <v>43193</v>
          </cell>
          <cell r="H9626">
            <v>6768.7558104062209</v>
          </cell>
          <cell r="I9626">
            <v>6770.24</v>
          </cell>
        </row>
        <row r="9627">
          <cell r="C9627" t="str">
            <v>Physdam</v>
          </cell>
          <cell r="E9627">
            <v>43068</v>
          </cell>
          <cell r="F9627">
            <v>43304</v>
          </cell>
          <cell r="G9627">
            <v>43528</v>
          </cell>
          <cell r="H9627">
            <v>13453.923950250821</v>
          </cell>
          <cell r="I9627">
            <v>13407.51</v>
          </cell>
        </row>
        <row r="9628">
          <cell r="C9628" t="str">
            <v>Physdam</v>
          </cell>
          <cell r="E9628">
            <v>43062</v>
          </cell>
          <cell r="F9628">
            <v>43103</v>
          </cell>
          <cell r="G9628">
            <v>43235</v>
          </cell>
          <cell r="H9628">
            <v>7976.2724636590347</v>
          </cell>
          <cell r="I9628">
            <v>9047.0499999999993</v>
          </cell>
        </row>
        <row r="9629">
          <cell r="C9629" t="str">
            <v>Physdam</v>
          </cell>
          <cell r="E9629">
            <v>43064</v>
          </cell>
          <cell r="F9629">
            <v>43126</v>
          </cell>
          <cell r="G9629">
            <v>43180</v>
          </cell>
          <cell r="H9629">
            <v>10746.13255404335</v>
          </cell>
          <cell r="I9629">
            <v>11879.15</v>
          </cell>
        </row>
        <row r="9630">
          <cell r="C9630" t="str">
            <v>Physdam</v>
          </cell>
          <cell r="E9630">
            <v>43048</v>
          </cell>
          <cell r="F9630">
            <v>43228</v>
          </cell>
          <cell r="G9630">
            <v>43275</v>
          </cell>
          <cell r="H9630">
            <v>10604.075018036705</v>
          </cell>
          <cell r="I9630">
            <v>11388.33</v>
          </cell>
        </row>
        <row r="9631">
          <cell r="C9631" t="str">
            <v>Physdam</v>
          </cell>
          <cell r="E9631">
            <v>43059</v>
          </cell>
          <cell r="F9631">
            <v>43464</v>
          </cell>
          <cell r="G9631">
            <v>43555</v>
          </cell>
          <cell r="H9631">
            <v>7389.8690434974451</v>
          </cell>
          <cell r="I9631">
            <v>7870.26</v>
          </cell>
        </row>
        <row r="9632">
          <cell r="C9632" t="str">
            <v>Physdam</v>
          </cell>
          <cell r="E9632">
            <v>43051</v>
          </cell>
          <cell r="F9632">
            <v>43075</v>
          </cell>
          <cell r="G9632">
            <v>43198</v>
          </cell>
          <cell r="H9632">
            <v>9295.803754689814</v>
          </cell>
          <cell r="I9632">
            <v>9854.3700000000008</v>
          </cell>
        </row>
        <row r="9633">
          <cell r="C9633" t="str">
            <v>Physdam</v>
          </cell>
          <cell r="E9633">
            <v>43056</v>
          </cell>
          <cell r="F9633">
            <v>43098</v>
          </cell>
          <cell r="G9633">
            <v>43170</v>
          </cell>
          <cell r="H9633">
            <v>12755.325422511971</v>
          </cell>
          <cell r="I9633">
            <v>0</v>
          </cell>
        </row>
        <row r="9634">
          <cell r="C9634" t="str">
            <v>Physdam</v>
          </cell>
          <cell r="E9634">
            <v>43067</v>
          </cell>
          <cell r="F9634">
            <v>43167</v>
          </cell>
          <cell r="G9634">
            <v>43232</v>
          </cell>
          <cell r="H9634">
            <v>8864.4730029590355</v>
          </cell>
          <cell r="I9634">
            <v>9057.16</v>
          </cell>
        </row>
        <row r="9635">
          <cell r="C9635" t="str">
            <v>Physdam</v>
          </cell>
          <cell r="E9635">
            <v>43060</v>
          </cell>
          <cell r="F9635">
            <v>43077</v>
          </cell>
          <cell r="G9635">
            <v>43079</v>
          </cell>
          <cell r="H9635">
            <v>8665.4262126673402</v>
          </cell>
          <cell r="I9635">
            <v>8665.43</v>
          </cell>
        </row>
        <row r="9636">
          <cell r="C9636" t="str">
            <v>Physdam</v>
          </cell>
          <cell r="E9636">
            <v>43064</v>
          </cell>
          <cell r="F9636">
            <v>43135</v>
          </cell>
          <cell r="G9636">
            <v>43319</v>
          </cell>
          <cell r="H9636">
            <v>8027.5916973494141</v>
          </cell>
          <cell r="I9636">
            <v>9533.2099999999991</v>
          </cell>
        </row>
        <row r="9637">
          <cell r="C9637" t="str">
            <v>Physdam</v>
          </cell>
          <cell r="E9637">
            <v>43059</v>
          </cell>
          <cell r="F9637">
            <v>43078</v>
          </cell>
          <cell r="G9637">
            <v>43092</v>
          </cell>
          <cell r="H9637">
            <v>12246.867593638901</v>
          </cell>
          <cell r="I9637">
            <v>0</v>
          </cell>
        </row>
        <row r="9638">
          <cell r="C9638" t="str">
            <v>Physdam</v>
          </cell>
          <cell r="E9638">
            <v>43056</v>
          </cell>
          <cell r="F9638">
            <v>43176</v>
          </cell>
          <cell r="G9638">
            <v>43196</v>
          </cell>
          <cell r="H9638">
            <v>9072.7253661644845</v>
          </cell>
          <cell r="I9638">
            <v>9874.01</v>
          </cell>
        </row>
        <row r="9639">
          <cell r="C9639" t="str">
            <v>Physdam</v>
          </cell>
          <cell r="E9639">
            <v>43064</v>
          </cell>
          <cell r="F9639">
            <v>43082</v>
          </cell>
          <cell r="G9639">
            <v>43191</v>
          </cell>
          <cell r="H9639">
            <v>10527.736676024602</v>
          </cell>
          <cell r="I9639">
            <v>10661.54</v>
          </cell>
        </row>
        <row r="9640">
          <cell r="C9640" t="str">
            <v>Physdam</v>
          </cell>
          <cell r="E9640">
            <v>43049</v>
          </cell>
          <cell r="F9640">
            <v>43067</v>
          </cell>
          <cell r="G9640">
            <v>43178</v>
          </cell>
          <cell r="H9640">
            <v>13245.518562407016</v>
          </cell>
          <cell r="I9640">
            <v>13155.15</v>
          </cell>
        </row>
        <row r="9641">
          <cell r="C9641" t="str">
            <v>Physdam</v>
          </cell>
          <cell r="E9641">
            <v>43061</v>
          </cell>
          <cell r="F9641">
            <v>43128</v>
          </cell>
          <cell r="G9641">
            <v>43141</v>
          </cell>
          <cell r="H9641">
            <v>12929.374100340365</v>
          </cell>
          <cell r="I9641">
            <v>0</v>
          </cell>
        </row>
        <row r="9642">
          <cell r="C9642" t="str">
            <v>Physdam</v>
          </cell>
          <cell r="E9642">
            <v>43046</v>
          </cell>
          <cell r="F9642">
            <v>43075</v>
          </cell>
          <cell r="G9642">
            <v>43124</v>
          </cell>
          <cell r="H9642">
            <v>7731.2089724417738</v>
          </cell>
          <cell r="I9642">
            <v>8540.84</v>
          </cell>
        </row>
        <row r="9643">
          <cell r="C9643" t="str">
            <v>Physdam</v>
          </cell>
          <cell r="E9643">
            <v>43063</v>
          </cell>
          <cell r="F9643">
            <v>43215</v>
          </cell>
          <cell r="G9643">
            <v>43258</v>
          </cell>
          <cell r="H9643">
            <v>8839.0198636606819</v>
          </cell>
          <cell r="I9643">
            <v>9172.8799999999992</v>
          </cell>
        </row>
        <row r="9644">
          <cell r="C9644" t="str">
            <v>Physdam</v>
          </cell>
          <cell r="E9644">
            <v>43047</v>
          </cell>
          <cell r="F9644">
            <v>43160</v>
          </cell>
          <cell r="G9644">
            <v>43189</v>
          </cell>
          <cell r="H9644">
            <v>9029.3051616593148</v>
          </cell>
          <cell r="I9644">
            <v>10123.049999999999</v>
          </cell>
        </row>
        <row r="9645">
          <cell r="C9645" t="str">
            <v>Physdam</v>
          </cell>
          <cell r="E9645">
            <v>43046</v>
          </cell>
          <cell r="F9645">
            <v>43171</v>
          </cell>
          <cell r="G9645">
            <v>43388</v>
          </cell>
          <cell r="H9645">
            <v>6333.8692020866101</v>
          </cell>
          <cell r="I9645">
            <v>6358.33</v>
          </cell>
        </row>
        <row r="9646">
          <cell r="C9646" t="str">
            <v>Physdam</v>
          </cell>
          <cell r="E9646">
            <v>43053</v>
          </cell>
          <cell r="F9646">
            <v>43314</v>
          </cell>
          <cell r="G9646">
            <v>43336</v>
          </cell>
          <cell r="H9646">
            <v>8083.6203712863353</v>
          </cell>
          <cell r="I9646">
            <v>8834.84</v>
          </cell>
        </row>
        <row r="9647">
          <cell r="C9647" t="str">
            <v>Physdam</v>
          </cell>
          <cell r="E9647">
            <v>43065</v>
          </cell>
          <cell r="F9647">
            <v>43086</v>
          </cell>
          <cell r="G9647">
            <v>43104</v>
          </cell>
          <cell r="H9647">
            <v>10206.420706599065</v>
          </cell>
          <cell r="I9647">
            <v>0</v>
          </cell>
        </row>
        <row r="9648">
          <cell r="C9648" t="str">
            <v>Physdam</v>
          </cell>
          <cell r="E9648">
            <v>43052</v>
          </cell>
          <cell r="F9648">
            <v>43184</v>
          </cell>
          <cell r="G9648">
            <v>43199</v>
          </cell>
          <cell r="H9648">
            <v>8233.3250780732869</v>
          </cell>
          <cell r="I9648">
            <v>8950.36</v>
          </cell>
        </row>
        <row r="9649">
          <cell r="C9649" t="str">
            <v>Physdam</v>
          </cell>
          <cell r="E9649">
            <v>43066</v>
          </cell>
          <cell r="F9649">
            <v>43153</v>
          </cell>
          <cell r="G9649">
            <v>43235</v>
          </cell>
          <cell r="H9649">
            <v>8470.4803247362797</v>
          </cell>
          <cell r="I9649">
            <v>8962</v>
          </cell>
        </row>
        <row r="9650">
          <cell r="C9650" t="str">
            <v>Physdam</v>
          </cell>
          <cell r="E9650">
            <v>43057</v>
          </cell>
          <cell r="F9650">
            <v>43090</v>
          </cell>
          <cell r="G9650">
            <v>43092</v>
          </cell>
          <cell r="H9650">
            <v>14400.432501806599</v>
          </cell>
          <cell r="I9650">
            <v>14400.43</v>
          </cell>
        </row>
        <row r="9651">
          <cell r="C9651" t="str">
            <v>Physdam</v>
          </cell>
          <cell r="E9651">
            <v>43068</v>
          </cell>
          <cell r="F9651">
            <v>43092</v>
          </cell>
          <cell r="G9651">
            <v>43108</v>
          </cell>
          <cell r="H9651">
            <v>11232.086198850526</v>
          </cell>
          <cell r="I9651">
            <v>11293.72</v>
          </cell>
        </row>
        <row r="9652">
          <cell r="C9652" t="str">
            <v>Physdam</v>
          </cell>
          <cell r="E9652">
            <v>43062</v>
          </cell>
          <cell r="F9652">
            <v>43082</v>
          </cell>
          <cell r="G9652">
            <v>43103</v>
          </cell>
          <cell r="H9652">
            <v>9525.5512195010506</v>
          </cell>
          <cell r="I9652">
            <v>9463.16</v>
          </cell>
        </row>
        <row r="9653">
          <cell r="C9653" t="str">
            <v>Physdam</v>
          </cell>
          <cell r="E9653">
            <v>43043</v>
          </cell>
          <cell r="F9653">
            <v>43217</v>
          </cell>
          <cell r="G9653">
            <v>43234</v>
          </cell>
          <cell r="H9653">
            <v>10865.714871704458</v>
          </cell>
          <cell r="I9653">
            <v>11618.65</v>
          </cell>
        </row>
        <row r="9654">
          <cell r="C9654" t="str">
            <v>Physdam</v>
          </cell>
          <cell r="E9654">
            <v>43054</v>
          </cell>
          <cell r="F9654">
            <v>43113</v>
          </cell>
          <cell r="G9654">
            <v>43186</v>
          </cell>
          <cell r="H9654">
            <v>9675.847034027458</v>
          </cell>
          <cell r="I9654">
            <v>10144.83</v>
          </cell>
        </row>
        <row r="9655">
          <cell r="C9655" t="str">
            <v>Physdam</v>
          </cell>
          <cell r="E9655">
            <v>43062</v>
          </cell>
          <cell r="F9655">
            <v>43171</v>
          </cell>
          <cell r="G9655">
            <v>43184</v>
          </cell>
          <cell r="H9655">
            <v>10124.383583348672</v>
          </cell>
          <cell r="I9655">
            <v>0</v>
          </cell>
        </row>
        <row r="9656">
          <cell r="C9656" t="str">
            <v>Physdam</v>
          </cell>
          <cell r="E9656">
            <v>43058</v>
          </cell>
          <cell r="F9656">
            <v>43125</v>
          </cell>
          <cell r="G9656">
            <v>43142</v>
          </cell>
          <cell r="H9656">
            <v>8226.5166828404253</v>
          </cell>
          <cell r="I9656">
            <v>0</v>
          </cell>
        </row>
        <row r="9657">
          <cell r="C9657" t="str">
            <v>Physdam</v>
          </cell>
          <cell r="E9657">
            <v>43046</v>
          </cell>
          <cell r="F9657">
            <v>43060</v>
          </cell>
          <cell r="G9657">
            <v>43118</v>
          </cell>
          <cell r="H9657">
            <v>5944.9841841384787</v>
          </cell>
          <cell r="I9657">
            <v>6708.08</v>
          </cell>
        </row>
        <row r="9658">
          <cell r="C9658" t="str">
            <v>Physdam</v>
          </cell>
          <cell r="E9658">
            <v>43044</v>
          </cell>
          <cell r="F9658">
            <v>43101</v>
          </cell>
          <cell r="G9658">
            <v>43130</v>
          </cell>
          <cell r="H9658">
            <v>10280.537797455307</v>
          </cell>
          <cell r="I9658">
            <v>10699.09</v>
          </cell>
        </row>
        <row r="9659">
          <cell r="C9659" t="str">
            <v>Physdam</v>
          </cell>
          <cell r="E9659">
            <v>43057</v>
          </cell>
          <cell r="F9659">
            <v>43240</v>
          </cell>
          <cell r="G9659">
            <v>43304</v>
          </cell>
          <cell r="H9659">
            <v>11389.143484121985</v>
          </cell>
          <cell r="I9659">
            <v>11583.58</v>
          </cell>
        </row>
        <row r="9660">
          <cell r="C9660" t="str">
            <v>Physdam</v>
          </cell>
          <cell r="E9660">
            <v>43048</v>
          </cell>
          <cell r="F9660">
            <v>43348</v>
          </cell>
          <cell r="G9660">
            <v>43357</v>
          </cell>
          <cell r="H9660">
            <v>14336.764941778505</v>
          </cell>
          <cell r="I9660">
            <v>0</v>
          </cell>
        </row>
        <row r="9661">
          <cell r="C9661" t="str">
            <v>Physdam</v>
          </cell>
          <cell r="E9661">
            <v>43042</v>
          </cell>
          <cell r="F9661">
            <v>43050</v>
          </cell>
          <cell r="G9661">
            <v>43095</v>
          </cell>
          <cell r="H9661">
            <v>8291.0459760725207</v>
          </cell>
          <cell r="I9661">
            <v>8291.0499999999993</v>
          </cell>
        </row>
        <row r="9662">
          <cell r="C9662" t="str">
            <v>Physdam</v>
          </cell>
          <cell r="E9662">
            <v>43058</v>
          </cell>
          <cell r="F9662">
            <v>43082</v>
          </cell>
          <cell r="G9662">
            <v>43150</v>
          </cell>
          <cell r="H9662">
            <v>9127.1755880812598</v>
          </cell>
          <cell r="I9662">
            <v>9288.08</v>
          </cell>
        </row>
        <row r="9663">
          <cell r="C9663" t="str">
            <v>Physdam</v>
          </cell>
          <cell r="E9663">
            <v>43049</v>
          </cell>
          <cell r="F9663">
            <v>43127</v>
          </cell>
          <cell r="G9663">
            <v>43283</v>
          </cell>
          <cell r="H9663">
            <v>7497.2936274514868</v>
          </cell>
          <cell r="I9663">
            <v>7528.76</v>
          </cell>
        </row>
        <row r="9664">
          <cell r="C9664" t="str">
            <v>Physdam</v>
          </cell>
          <cell r="E9664">
            <v>43042</v>
          </cell>
          <cell r="F9664">
            <v>43513</v>
          </cell>
          <cell r="G9664">
            <v>43593</v>
          </cell>
          <cell r="H9664">
            <v>6848.9829342047142</v>
          </cell>
          <cell r="I9664">
            <v>7009.27</v>
          </cell>
        </row>
        <row r="9665">
          <cell r="C9665" t="str">
            <v>Physdam</v>
          </cell>
          <cell r="E9665">
            <v>43042</v>
          </cell>
          <cell r="F9665">
            <v>43198</v>
          </cell>
          <cell r="G9665">
            <v>43338</v>
          </cell>
          <cell r="H9665">
            <v>14930.996305041144</v>
          </cell>
          <cell r="I9665">
            <v>15566.24</v>
          </cell>
        </row>
        <row r="9666">
          <cell r="C9666" t="str">
            <v>Physdam</v>
          </cell>
          <cell r="E9666">
            <v>43057</v>
          </cell>
          <cell r="F9666">
            <v>43152</v>
          </cell>
          <cell r="G9666">
            <v>43157</v>
          </cell>
          <cell r="H9666">
            <v>10169.270116133504</v>
          </cell>
          <cell r="I9666">
            <v>10420.58</v>
          </cell>
        </row>
        <row r="9667">
          <cell r="C9667" t="str">
            <v>Physdam</v>
          </cell>
          <cell r="E9667">
            <v>43041</v>
          </cell>
          <cell r="F9667">
            <v>43099</v>
          </cell>
          <cell r="G9667">
            <v>43321</v>
          </cell>
          <cell r="H9667">
            <v>10510.282069169702</v>
          </cell>
          <cell r="I9667">
            <v>11491.75</v>
          </cell>
        </row>
        <row r="9668">
          <cell r="C9668" t="str">
            <v>Physdam</v>
          </cell>
          <cell r="E9668">
            <v>43053</v>
          </cell>
          <cell r="F9668">
            <v>43105</v>
          </cell>
          <cell r="G9668">
            <v>43208</v>
          </cell>
          <cell r="H9668">
            <v>11631.746849473975</v>
          </cell>
          <cell r="I9668">
            <v>12010.04</v>
          </cell>
        </row>
        <row r="9669">
          <cell r="C9669" t="str">
            <v>Physdam</v>
          </cell>
          <cell r="E9669">
            <v>43066</v>
          </cell>
          <cell r="F9669">
            <v>43182</v>
          </cell>
          <cell r="G9669">
            <v>43273</v>
          </cell>
          <cell r="H9669">
            <v>5777.5798391222907</v>
          </cell>
          <cell r="I9669">
            <v>6528.27</v>
          </cell>
        </row>
        <row r="9670">
          <cell r="C9670" t="str">
            <v>Physdam</v>
          </cell>
          <cell r="E9670">
            <v>43067</v>
          </cell>
          <cell r="F9670">
            <v>43369</v>
          </cell>
          <cell r="G9670">
            <v>43481</v>
          </cell>
          <cell r="H9670">
            <v>9210.0372237575957</v>
          </cell>
          <cell r="I9670">
            <v>9170.85</v>
          </cell>
        </row>
        <row r="9671">
          <cell r="C9671" t="str">
            <v>Physdam</v>
          </cell>
          <cell r="E9671">
            <v>43067</v>
          </cell>
          <cell r="F9671">
            <v>43261</v>
          </cell>
          <cell r="G9671">
            <v>43556</v>
          </cell>
          <cell r="H9671">
            <v>14251.479509372992</v>
          </cell>
          <cell r="I9671">
            <v>14667.2</v>
          </cell>
        </row>
        <row r="9672">
          <cell r="C9672" t="str">
            <v>Physdam</v>
          </cell>
          <cell r="E9672">
            <v>43091</v>
          </cell>
          <cell r="F9672">
            <v>43164</v>
          </cell>
          <cell r="G9672">
            <v>43213</v>
          </cell>
          <cell r="H9672">
            <v>12412.323422993859</v>
          </cell>
          <cell r="I9672">
            <v>12429.69</v>
          </cell>
        </row>
        <row r="9673">
          <cell r="C9673" t="str">
            <v>Physdam</v>
          </cell>
          <cell r="E9673">
            <v>43087</v>
          </cell>
          <cell r="F9673">
            <v>43091</v>
          </cell>
          <cell r="G9673">
            <v>43092</v>
          </cell>
          <cell r="H9673">
            <v>12798.1058118899</v>
          </cell>
          <cell r="I9673">
            <v>12798.11</v>
          </cell>
        </row>
        <row r="9674">
          <cell r="C9674" t="str">
            <v>Physdam</v>
          </cell>
          <cell r="E9674">
            <v>43084</v>
          </cell>
          <cell r="F9674">
            <v>43361</v>
          </cell>
          <cell r="G9674">
            <v>43395</v>
          </cell>
          <cell r="H9674">
            <v>11810.557906841226</v>
          </cell>
          <cell r="I9674">
            <v>11978.9</v>
          </cell>
        </row>
        <row r="9675">
          <cell r="C9675" t="str">
            <v>Physdam</v>
          </cell>
          <cell r="E9675">
            <v>43086</v>
          </cell>
          <cell r="F9675">
            <v>43090</v>
          </cell>
          <cell r="G9675">
            <v>43220</v>
          </cell>
          <cell r="H9675">
            <v>7514.9674488242626</v>
          </cell>
          <cell r="I9675">
            <v>7969.64</v>
          </cell>
        </row>
        <row r="9676">
          <cell r="C9676" t="str">
            <v>Physdam</v>
          </cell>
          <cell r="E9676">
            <v>43077</v>
          </cell>
          <cell r="F9676">
            <v>43473</v>
          </cell>
          <cell r="G9676">
            <v>43609</v>
          </cell>
          <cell r="H9676">
            <v>10833.454613764869</v>
          </cell>
          <cell r="I9676">
            <v>11680.34</v>
          </cell>
        </row>
        <row r="9677">
          <cell r="C9677" t="str">
            <v>Physdam</v>
          </cell>
          <cell r="E9677">
            <v>43077</v>
          </cell>
          <cell r="F9677">
            <v>43242</v>
          </cell>
          <cell r="G9677">
            <v>43282</v>
          </cell>
          <cell r="H9677">
            <v>12220.589730953283</v>
          </cell>
          <cell r="I9677">
            <v>12547.09</v>
          </cell>
        </row>
        <row r="9678">
          <cell r="C9678" t="str">
            <v>Physdam</v>
          </cell>
          <cell r="E9678">
            <v>43088</v>
          </cell>
          <cell r="F9678">
            <v>43304</v>
          </cell>
          <cell r="G9678">
            <v>43340</v>
          </cell>
          <cell r="H9678">
            <v>15564.258224693514</v>
          </cell>
          <cell r="I9678">
            <v>0</v>
          </cell>
        </row>
        <row r="9679">
          <cell r="C9679" t="str">
            <v>Physdam</v>
          </cell>
          <cell r="E9679">
            <v>43097</v>
          </cell>
          <cell r="F9679">
            <v>43235</v>
          </cell>
          <cell r="G9679">
            <v>43304</v>
          </cell>
          <cell r="H9679">
            <v>10060.515114351731</v>
          </cell>
          <cell r="I9679">
            <v>0</v>
          </cell>
        </row>
        <row r="9680">
          <cell r="C9680" t="str">
            <v>Physdam</v>
          </cell>
          <cell r="E9680">
            <v>43082</v>
          </cell>
          <cell r="F9680">
            <v>43135</v>
          </cell>
          <cell r="G9680">
            <v>43137</v>
          </cell>
          <cell r="H9680">
            <v>5903.3159284229287</v>
          </cell>
          <cell r="I9680">
            <v>5915.79</v>
          </cell>
        </row>
        <row r="9681">
          <cell r="C9681" t="str">
            <v>Physdam</v>
          </cell>
          <cell r="E9681">
            <v>43088</v>
          </cell>
          <cell r="F9681">
            <v>43253</v>
          </cell>
          <cell r="G9681">
            <v>43354</v>
          </cell>
          <cell r="H9681">
            <v>10115.537043080914</v>
          </cell>
          <cell r="I9681">
            <v>9901.64</v>
          </cell>
        </row>
        <row r="9682">
          <cell r="C9682" t="str">
            <v>Physdam</v>
          </cell>
          <cell r="E9682">
            <v>43077</v>
          </cell>
          <cell r="F9682">
            <v>43157</v>
          </cell>
          <cell r="G9682">
            <v>43167</v>
          </cell>
          <cell r="H9682">
            <v>12561.756391447489</v>
          </cell>
          <cell r="I9682">
            <v>13539.15</v>
          </cell>
        </row>
        <row r="9683">
          <cell r="C9683" t="str">
            <v>Physdam</v>
          </cell>
          <cell r="E9683">
            <v>43092</v>
          </cell>
          <cell r="F9683">
            <v>43120</v>
          </cell>
          <cell r="G9683">
            <v>43147</v>
          </cell>
          <cell r="H9683">
            <v>12604.445427850773</v>
          </cell>
          <cell r="I9683">
            <v>0</v>
          </cell>
        </row>
        <row r="9684">
          <cell r="C9684" t="str">
            <v>Physdam</v>
          </cell>
          <cell r="E9684">
            <v>43095</v>
          </cell>
          <cell r="F9684">
            <v>43376</v>
          </cell>
          <cell r="G9684">
            <v>43384</v>
          </cell>
          <cell r="H9684">
            <v>12486.97227022778</v>
          </cell>
          <cell r="I9684">
            <v>13306.55</v>
          </cell>
        </row>
        <row r="9685">
          <cell r="C9685" t="str">
            <v>Physdam</v>
          </cell>
          <cell r="E9685">
            <v>43087</v>
          </cell>
          <cell r="F9685">
            <v>43190</v>
          </cell>
          <cell r="G9685">
            <v>43229</v>
          </cell>
          <cell r="H9685">
            <v>11271.309423331271</v>
          </cell>
          <cell r="I9685">
            <v>11464.77</v>
          </cell>
        </row>
        <row r="9686">
          <cell r="C9686" t="str">
            <v>Physdam</v>
          </cell>
          <cell r="E9686">
            <v>43096</v>
          </cell>
          <cell r="F9686">
            <v>43232</v>
          </cell>
          <cell r="G9686">
            <v>43358</v>
          </cell>
          <cell r="H9686">
            <v>11260.867688451761</v>
          </cell>
          <cell r="I9686">
            <v>12473.58</v>
          </cell>
        </row>
        <row r="9687">
          <cell r="C9687" t="str">
            <v>Physdam</v>
          </cell>
          <cell r="E9687">
            <v>43087</v>
          </cell>
          <cell r="F9687">
            <v>43170</v>
          </cell>
          <cell r="G9687">
            <v>43196</v>
          </cell>
          <cell r="H9687">
            <v>8948.5346546635938</v>
          </cell>
          <cell r="I9687">
            <v>10271.51</v>
          </cell>
        </row>
        <row r="9688">
          <cell r="C9688" t="str">
            <v>Physdam</v>
          </cell>
          <cell r="E9688">
            <v>43092</v>
          </cell>
          <cell r="F9688">
            <v>43287</v>
          </cell>
          <cell r="G9688">
            <v>43392</v>
          </cell>
          <cell r="H9688">
            <v>6943.6326983040353</v>
          </cell>
          <cell r="I9688">
            <v>7259.06</v>
          </cell>
        </row>
        <row r="9689">
          <cell r="C9689" t="str">
            <v>Physdam</v>
          </cell>
          <cell r="E9689">
            <v>43099</v>
          </cell>
          <cell r="F9689">
            <v>43125</v>
          </cell>
          <cell r="G9689">
            <v>43209</v>
          </cell>
          <cell r="H9689">
            <v>10183.466075896122</v>
          </cell>
          <cell r="I9689">
            <v>10822.18</v>
          </cell>
        </row>
        <row r="9690">
          <cell r="C9690" t="str">
            <v>Physdam</v>
          </cell>
          <cell r="E9690">
            <v>43074</v>
          </cell>
          <cell r="F9690">
            <v>43097</v>
          </cell>
          <cell r="G9690">
            <v>43162</v>
          </cell>
          <cell r="H9690">
            <v>9373.854436914562</v>
          </cell>
          <cell r="I9690">
            <v>9703.18</v>
          </cell>
        </row>
        <row r="9691">
          <cell r="C9691" t="str">
            <v>Physdam</v>
          </cell>
          <cell r="E9691">
            <v>43089</v>
          </cell>
          <cell r="F9691">
            <v>43118</v>
          </cell>
          <cell r="G9691">
            <v>43169</v>
          </cell>
          <cell r="H9691">
            <v>7921.1203964927417</v>
          </cell>
          <cell r="I9691">
            <v>8507.41</v>
          </cell>
        </row>
        <row r="9692">
          <cell r="C9692" t="str">
            <v>Physdam</v>
          </cell>
          <cell r="E9692">
            <v>43070</v>
          </cell>
          <cell r="F9692">
            <v>43250</v>
          </cell>
          <cell r="G9692">
            <v>43410</v>
          </cell>
          <cell r="H9692">
            <v>6087.0102230588091</v>
          </cell>
          <cell r="I9692">
            <v>6166.69</v>
          </cell>
        </row>
        <row r="9693">
          <cell r="C9693" t="str">
            <v>Physdam</v>
          </cell>
          <cell r="E9693">
            <v>43072</v>
          </cell>
          <cell r="F9693">
            <v>43175</v>
          </cell>
          <cell r="G9693">
            <v>43236</v>
          </cell>
          <cell r="H9693">
            <v>7206.2136557805097</v>
          </cell>
          <cell r="I9693">
            <v>0</v>
          </cell>
        </row>
        <row r="9694">
          <cell r="C9694" t="str">
            <v>Physdam</v>
          </cell>
          <cell r="E9694">
            <v>43085</v>
          </cell>
          <cell r="F9694">
            <v>43094</v>
          </cell>
          <cell r="G9694">
            <v>43108</v>
          </cell>
          <cell r="H9694">
            <v>11595.751953460576</v>
          </cell>
          <cell r="I9694">
            <v>11974.06</v>
          </cell>
        </row>
        <row r="9695">
          <cell r="C9695" t="str">
            <v>Physdam</v>
          </cell>
          <cell r="E9695">
            <v>43072</v>
          </cell>
          <cell r="F9695">
            <v>43249</v>
          </cell>
          <cell r="G9695">
            <v>43272</v>
          </cell>
          <cell r="H9695">
            <v>14685.277747220493</v>
          </cell>
          <cell r="I9695">
            <v>15036.9</v>
          </cell>
        </row>
        <row r="9696">
          <cell r="C9696" t="str">
            <v>Physdam</v>
          </cell>
          <cell r="E9696">
            <v>43090</v>
          </cell>
          <cell r="F9696">
            <v>43529</v>
          </cell>
          <cell r="G9696">
            <v>43530</v>
          </cell>
          <cell r="H9696">
            <v>11297.954894475188</v>
          </cell>
          <cell r="I9696">
            <v>11255.98</v>
          </cell>
        </row>
        <row r="9697">
          <cell r="C9697" t="str">
            <v>Physdam</v>
          </cell>
          <cell r="E9697">
            <v>43071</v>
          </cell>
          <cell r="F9697">
            <v>43105</v>
          </cell>
          <cell r="G9697">
            <v>43115</v>
          </cell>
          <cell r="H9697">
            <v>9197.3727049414138</v>
          </cell>
          <cell r="I9697">
            <v>9223.43</v>
          </cell>
        </row>
        <row r="9698">
          <cell r="C9698" t="str">
            <v>Physdam</v>
          </cell>
          <cell r="E9698">
            <v>43083</v>
          </cell>
          <cell r="F9698">
            <v>43353</v>
          </cell>
          <cell r="G9698">
            <v>43355</v>
          </cell>
          <cell r="H9698">
            <v>7759.2056083925554</v>
          </cell>
          <cell r="I9698">
            <v>7719.87</v>
          </cell>
        </row>
        <row r="9699">
          <cell r="C9699" t="str">
            <v>Physdam</v>
          </cell>
          <cell r="E9699">
            <v>43087</v>
          </cell>
          <cell r="F9699">
            <v>43122</v>
          </cell>
          <cell r="G9699">
            <v>43191</v>
          </cell>
          <cell r="H9699">
            <v>11027.363700782793</v>
          </cell>
          <cell r="I9699">
            <v>11030.06</v>
          </cell>
        </row>
        <row r="9700">
          <cell r="C9700" t="str">
            <v>Physdam</v>
          </cell>
          <cell r="E9700">
            <v>43074</v>
          </cell>
          <cell r="F9700">
            <v>43132</v>
          </cell>
          <cell r="G9700">
            <v>43255</v>
          </cell>
          <cell r="H9700">
            <v>10936.788385847101</v>
          </cell>
          <cell r="I9700">
            <v>11392.78</v>
          </cell>
        </row>
        <row r="9701">
          <cell r="C9701" t="str">
            <v>Physdam</v>
          </cell>
          <cell r="E9701">
            <v>43092</v>
          </cell>
          <cell r="F9701">
            <v>43196</v>
          </cell>
          <cell r="G9701">
            <v>43264</v>
          </cell>
          <cell r="H9701">
            <v>11134.31148466279</v>
          </cell>
          <cell r="I9701">
            <v>0</v>
          </cell>
        </row>
        <row r="9702">
          <cell r="C9702" t="str">
            <v>Physdam</v>
          </cell>
          <cell r="E9702">
            <v>43080</v>
          </cell>
          <cell r="F9702">
            <v>43160</v>
          </cell>
          <cell r="G9702">
            <v>43223</v>
          </cell>
          <cell r="H9702">
            <v>12348.495183336991</v>
          </cell>
          <cell r="I9702">
            <v>12910.78</v>
          </cell>
        </row>
        <row r="9703">
          <cell r="C9703" t="str">
            <v>Physdam</v>
          </cell>
          <cell r="E9703">
            <v>43076</v>
          </cell>
          <cell r="F9703">
            <v>43435</v>
          </cell>
          <cell r="G9703">
            <v>43438</v>
          </cell>
          <cell r="H9703">
            <v>10792.573804637537</v>
          </cell>
          <cell r="I9703">
            <v>11162.07</v>
          </cell>
        </row>
        <row r="9704">
          <cell r="C9704" t="str">
            <v>Physdam</v>
          </cell>
          <cell r="E9704">
            <v>43083</v>
          </cell>
          <cell r="F9704">
            <v>43174</v>
          </cell>
          <cell r="G9704">
            <v>43336</v>
          </cell>
          <cell r="H9704">
            <v>6277.111430362781</v>
          </cell>
          <cell r="I9704">
            <v>7196.26</v>
          </cell>
        </row>
        <row r="9705">
          <cell r="C9705" t="str">
            <v>Physdam</v>
          </cell>
          <cell r="E9705">
            <v>43085</v>
          </cell>
          <cell r="F9705">
            <v>43182</v>
          </cell>
          <cell r="G9705">
            <v>43217</v>
          </cell>
          <cell r="H9705">
            <v>12169.631930746529</v>
          </cell>
          <cell r="I9705">
            <v>0</v>
          </cell>
        </row>
        <row r="9706">
          <cell r="C9706" t="str">
            <v>Physdam</v>
          </cell>
          <cell r="E9706">
            <v>43087</v>
          </cell>
          <cell r="F9706">
            <v>43154</v>
          </cell>
          <cell r="G9706">
            <v>43161</v>
          </cell>
          <cell r="H9706">
            <v>9360.1942532663088</v>
          </cell>
          <cell r="I9706">
            <v>0</v>
          </cell>
        </row>
        <row r="9707">
          <cell r="C9707" t="str">
            <v>Physdam</v>
          </cell>
          <cell r="E9707">
            <v>43073</v>
          </cell>
          <cell r="F9707">
            <v>43098</v>
          </cell>
          <cell r="G9707">
            <v>43222</v>
          </cell>
          <cell r="H9707">
            <v>8179.0299608517034</v>
          </cell>
          <cell r="I9707">
            <v>0</v>
          </cell>
        </row>
        <row r="9708">
          <cell r="C9708" t="str">
            <v>Physdam</v>
          </cell>
          <cell r="E9708">
            <v>43099</v>
          </cell>
          <cell r="F9708">
            <v>43263</v>
          </cell>
          <cell r="G9708">
            <v>43292</v>
          </cell>
          <cell r="H9708">
            <v>9599.1405407276288</v>
          </cell>
          <cell r="I9708">
            <v>9874.99</v>
          </cell>
        </row>
        <row r="9709">
          <cell r="C9709" t="str">
            <v>Physdam</v>
          </cell>
          <cell r="E9709">
            <v>43100</v>
          </cell>
          <cell r="F9709">
            <v>43130</v>
          </cell>
          <cell r="G9709">
            <v>43164</v>
          </cell>
          <cell r="H9709">
            <v>7878.9133671256259</v>
          </cell>
          <cell r="I9709">
            <v>0</v>
          </cell>
        </row>
        <row r="9710">
          <cell r="C9710" t="str">
            <v>Physdam</v>
          </cell>
          <cell r="E9710">
            <v>43091</v>
          </cell>
          <cell r="F9710">
            <v>43347</v>
          </cell>
          <cell r="G9710">
            <v>43464</v>
          </cell>
          <cell r="H9710">
            <v>12540.947587009974</v>
          </cell>
          <cell r="I9710">
            <v>12394.4</v>
          </cell>
        </row>
        <row r="9711">
          <cell r="C9711" t="str">
            <v>Physdam</v>
          </cell>
          <cell r="E9711">
            <v>43096</v>
          </cell>
          <cell r="F9711">
            <v>43255</v>
          </cell>
          <cell r="G9711">
            <v>43380</v>
          </cell>
          <cell r="H9711">
            <v>5560.3590974745584</v>
          </cell>
          <cell r="I9711">
            <v>5902.82</v>
          </cell>
        </row>
        <row r="9712">
          <cell r="C9712" t="str">
            <v>Physdam</v>
          </cell>
          <cell r="E9712">
            <v>43086</v>
          </cell>
          <cell r="F9712">
            <v>43137</v>
          </cell>
          <cell r="G9712">
            <v>43137</v>
          </cell>
          <cell r="H9712">
            <v>9206.3017408127635</v>
          </cell>
          <cell r="I9712">
            <v>9955.67</v>
          </cell>
        </row>
        <row r="9713">
          <cell r="C9713" t="str">
            <v>Physdam</v>
          </cell>
          <cell r="E9713">
            <v>43084</v>
          </cell>
          <cell r="F9713">
            <v>43102</v>
          </cell>
          <cell r="G9713">
            <v>43113</v>
          </cell>
          <cell r="H9713">
            <v>8792.4780038316658</v>
          </cell>
          <cell r="I9713">
            <v>9658.57</v>
          </cell>
        </row>
        <row r="9714">
          <cell r="C9714" t="str">
            <v>Physdam</v>
          </cell>
          <cell r="E9714">
            <v>43100</v>
          </cell>
          <cell r="F9714">
            <v>43157</v>
          </cell>
          <cell r="G9714">
            <v>43160</v>
          </cell>
          <cell r="H9714">
            <v>11873.036795692744</v>
          </cell>
          <cell r="I9714">
            <v>12209.45</v>
          </cell>
        </row>
        <row r="9715">
          <cell r="C9715" t="str">
            <v>Physdam</v>
          </cell>
          <cell r="E9715">
            <v>43088</v>
          </cell>
          <cell r="F9715">
            <v>43181</v>
          </cell>
          <cell r="G9715">
            <v>43188</v>
          </cell>
          <cell r="H9715">
            <v>7908.7477554851712</v>
          </cell>
          <cell r="I9715">
            <v>8572.7000000000007</v>
          </cell>
        </row>
        <row r="9716">
          <cell r="C9716" t="str">
            <v>Physdam</v>
          </cell>
          <cell r="E9716">
            <v>43087</v>
          </cell>
          <cell r="F9716">
            <v>43111</v>
          </cell>
          <cell r="G9716">
            <v>43132</v>
          </cell>
          <cell r="H9716">
            <v>10103.857420575801</v>
          </cell>
          <cell r="I9716">
            <v>10132.530000000001</v>
          </cell>
        </row>
        <row r="9717">
          <cell r="C9717" t="str">
            <v>Physdam</v>
          </cell>
          <cell r="E9717">
            <v>43094</v>
          </cell>
          <cell r="F9717">
            <v>43099</v>
          </cell>
          <cell r="G9717">
            <v>43216</v>
          </cell>
          <cell r="H9717">
            <v>8659.2621190294485</v>
          </cell>
          <cell r="I9717">
            <v>8938.56</v>
          </cell>
        </row>
        <row r="9718">
          <cell r="C9718" t="str">
            <v>Physdam</v>
          </cell>
          <cell r="E9718">
            <v>43079</v>
          </cell>
          <cell r="F9718">
            <v>43196</v>
          </cell>
          <cell r="G9718">
            <v>43222</v>
          </cell>
          <cell r="H9718">
            <v>10778.487301153091</v>
          </cell>
          <cell r="I9718">
            <v>11027.64</v>
          </cell>
        </row>
        <row r="9719">
          <cell r="C9719" t="str">
            <v>Physdam</v>
          </cell>
          <cell r="E9719">
            <v>43078</v>
          </cell>
          <cell r="F9719">
            <v>43177</v>
          </cell>
          <cell r="G9719">
            <v>43248</v>
          </cell>
          <cell r="H9719">
            <v>12455.086384517386</v>
          </cell>
          <cell r="I9719">
            <v>12731.29</v>
          </cell>
        </row>
        <row r="9720">
          <cell r="C9720" t="str">
            <v>Physdam</v>
          </cell>
          <cell r="E9720">
            <v>43088</v>
          </cell>
          <cell r="F9720">
            <v>43134</v>
          </cell>
          <cell r="G9720">
            <v>43194</v>
          </cell>
          <cell r="H9720">
            <v>10274.873073487737</v>
          </cell>
          <cell r="I9720">
            <v>10906.41</v>
          </cell>
        </row>
        <row r="9721">
          <cell r="C9721" t="str">
            <v>Physdam</v>
          </cell>
          <cell r="E9721">
            <v>43078</v>
          </cell>
          <cell r="F9721">
            <v>43145</v>
          </cell>
          <cell r="G9721">
            <v>43217</v>
          </cell>
          <cell r="H9721">
            <v>7889.6418312073411</v>
          </cell>
          <cell r="I9721">
            <v>8583.41</v>
          </cell>
        </row>
        <row r="9722">
          <cell r="C9722" t="str">
            <v>Physdam</v>
          </cell>
          <cell r="E9722">
            <v>43099</v>
          </cell>
          <cell r="F9722">
            <v>43209</v>
          </cell>
          <cell r="G9722">
            <v>43290</v>
          </cell>
          <cell r="H9722">
            <v>11433.647323989213</v>
          </cell>
          <cell r="I9722">
            <v>11614.58</v>
          </cell>
        </row>
        <row r="9723">
          <cell r="C9723" t="str">
            <v>Physdam</v>
          </cell>
          <cell r="E9723">
            <v>43099</v>
          </cell>
          <cell r="F9723">
            <v>43546</v>
          </cell>
          <cell r="G9723">
            <v>43606</v>
          </cell>
          <cell r="H9723">
            <v>12285.407900404314</v>
          </cell>
          <cell r="I9723">
            <v>13456.38</v>
          </cell>
        </row>
        <row r="9724">
          <cell r="C9724" t="str">
            <v>Physdam</v>
          </cell>
          <cell r="E9724">
            <v>43082</v>
          </cell>
          <cell r="F9724">
            <v>43163</v>
          </cell>
          <cell r="G9724">
            <v>43353</v>
          </cell>
          <cell r="H9724">
            <v>11990.791561308268</v>
          </cell>
          <cell r="I9724">
            <v>13081.09</v>
          </cell>
        </row>
        <row r="9725">
          <cell r="C9725" t="str">
            <v>Physdam</v>
          </cell>
          <cell r="E9725">
            <v>43080</v>
          </cell>
          <cell r="F9725">
            <v>43245</v>
          </cell>
          <cell r="G9725">
            <v>43264</v>
          </cell>
          <cell r="H9725">
            <v>12465.084763477502</v>
          </cell>
          <cell r="I9725">
            <v>13327.17</v>
          </cell>
        </row>
        <row r="9726">
          <cell r="C9726" t="str">
            <v>Physdam</v>
          </cell>
          <cell r="E9726">
            <v>43075</v>
          </cell>
          <cell r="F9726">
            <v>43233</v>
          </cell>
          <cell r="G9726">
            <v>43431</v>
          </cell>
          <cell r="H9726">
            <v>12598.996605860737</v>
          </cell>
          <cell r="I9726">
            <v>12617.53</v>
          </cell>
        </row>
        <row r="9727">
          <cell r="C9727" t="str">
            <v>Physdam</v>
          </cell>
          <cell r="E9727">
            <v>43071</v>
          </cell>
          <cell r="F9727">
            <v>43092</v>
          </cell>
          <cell r="G9727">
            <v>43119</v>
          </cell>
          <cell r="H9727">
            <v>14230.172691723154</v>
          </cell>
          <cell r="I9727">
            <v>14058.55</v>
          </cell>
        </row>
        <row r="9728">
          <cell r="C9728" t="str">
            <v>Physdam</v>
          </cell>
          <cell r="E9728">
            <v>43078</v>
          </cell>
          <cell r="F9728">
            <v>43092</v>
          </cell>
          <cell r="G9728">
            <v>43150</v>
          </cell>
          <cell r="H9728">
            <v>11888.951948826674</v>
          </cell>
          <cell r="I9728">
            <v>11981.69</v>
          </cell>
        </row>
        <row r="9729">
          <cell r="C9729" t="str">
            <v>Physdam</v>
          </cell>
          <cell r="E9729">
            <v>43098</v>
          </cell>
          <cell r="F9729">
            <v>43281</v>
          </cell>
          <cell r="G9729">
            <v>43290</v>
          </cell>
          <cell r="H9729">
            <v>6509.1314890560261</v>
          </cell>
          <cell r="I9729">
            <v>6544.89</v>
          </cell>
        </row>
        <row r="9730">
          <cell r="C9730" t="str">
            <v>Physdam</v>
          </cell>
          <cell r="E9730">
            <v>43089</v>
          </cell>
          <cell r="F9730">
            <v>43092</v>
          </cell>
          <cell r="G9730">
            <v>43096</v>
          </cell>
          <cell r="H9730">
            <v>7621.14130996322</v>
          </cell>
          <cell r="I9730">
            <v>7621.14</v>
          </cell>
        </row>
        <row r="9731">
          <cell r="C9731" t="str">
            <v>Physdam</v>
          </cell>
          <cell r="E9731">
            <v>43093</v>
          </cell>
          <cell r="F9731">
            <v>43115</v>
          </cell>
          <cell r="G9731">
            <v>43139</v>
          </cell>
          <cell r="H9731">
            <v>8265.8825544953288</v>
          </cell>
          <cell r="I9731">
            <v>8779.8700000000008</v>
          </cell>
        </row>
        <row r="9732">
          <cell r="C9732" t="str">
            <v>Physdam</v>
          </cell>
          <cell r="E9732">
            <v>43087</v>
          </cell>
          <cell r="F9732">
            <v>43125</v>
          </cell>
          <cell r="G9732">
            <v>43221</v>
          </cell>
          <cell r="H9732">
            <v>13727.677282585815</v>
          </cell>
          <cell r="I9732">
            <v>13702.65</v>
          </cell>
        </row>
        <row r="9733">
          <cell r="C9733" t="str">
            <v>Physdam</v>
          </cell>
          <cell r="E9733">
            <v>43098</v>
          </cell>
          <cell r="F9733">
            <v>43107</v>
          </cell>
          <cell r="G9733">
            <v>43164</v>
          </cell>
          <cell r="H9733">
            <v>8356.52912084739</v>
          </cell>
          <cell r="I9733">
            <v>0</v>
          </cell>
        </row>
        <row r="9734">
          <cell r="C9734" t="str">
            <v>Physdam</v>
          </cell>
          <cell r="E9734">
            <v>43098</v>
          </cell>
          <cell r="F9734">
            <v>43475</v>
          </cell>
          <cell r="G9734">
            <v>43691</v>
          </cell>
          <cell r="H9734">
            <v>11266.77121983918</v>
          </cell>
          <cell r="I9734">
            <v>12103.31</v>
          </cell>
        </row>
        <row r="9735">
          <cell r="C9735" t="str">
            <v>Physdam</v>
          </cell>
          <cell r="E9735">
            <v>43091</v>
          </cell>
          <cell r="F9735">
            <v>43130</v>
          </cell>
          <cell r="G9735">
            <v>43136</v>
          </cell>
          <cell r="H9735">
            <v>7798.3330590786572</v>
          </cell>
          <cell r="I9735">
            <v>8872.02</v>
          </cell>
        </row>
        <row r="9736">
          <cell r="C9736" t="str">
            <v>Physdam</v>
          </cell>
          <cell r="E9736">
            <v>43111</v>
          </cell>
          <cell r="F9736">
            <v>43134</v>
          </cell>
          <cell r="G9736">
            <v>43134</v>
          </cell>
          <cell r="H9736">
            <v>10047.5048728492</v>
          </cell>
          <cell r="I9736">
            <v>0</v>
          </cell>
        </row>
        <row r="9737">
          <cell r="C9737" t="str">
            <v>Physdam</v>
          </cell>
          <cell r="E9737">
            <v>43129</v>
          </cell>
          <cell r="F9737">
            <v>43268</v>
          </cell>
          <cell r="G9737">
            <v>43386</v>
          </cell>
          <cell r="H9737">
            <v>11912.9608126817</v>
          </cell>
          <cell r="I9737">
            <v>11912.96</v>
          </cell>
        </row>
        <row r="9738">
          <cell r="C9738" t="str">
            <v>Physdam</v>
          </cell>
          <cell r="E9738">
            <v>43116</v>
          </cell>
          <cell r="F9738">
            <v>43162</v>
          </cell>
          <cell r="G9738">
            <v>43189</v>
          </cell>
          <cell r="H9738">
            <v>8633.9824469892701</v>
          </cell>
          <cell r="I9738">
            <v>8633.98</v>
          </cell>
        </row>
        <row r="9739">
          <cell r="C9739" t="str">
            <v>Physdam</v>
          </cell>
          <cell r="E9739">
            <v>43109</v>
          </cell>
          <cell r="F9739">
            <v>43330</v>
          </cell>
          <cell r="G9739">
            <v>43555</v>
          </cell>
          <cell r="H9739">
            <v>10588.815003896938</v>
          </cell>
          <cell r="I9739">
            <v>10868</v>
          </cell>
        </row>
        <row r="9740">
          <cell r="C9740" t="str">
            <v>Physdam</v>
          </cell>
          <cell r="E9740">
            <v>43120</v>
          </cell>
          <cell r="F9740">
            <v>43211</v>
          </cell>
          <cell r="G9740">
            <v>43298</v>
          </cell>
          <cell r="H9740">
            <v>13169.526044734201</v>
          </cell>
          <cell r="I9740">
            <v>0</v>
          </cell>
        </row>
        <row r="9741">
          <cell r="C9741" t="str">
            <v>Physdam</v>
          </cell>
          <cell r="E9741">
            <v>43116</v>
          </cell>
          <cell r="F9741">
            <v>43121</v>
          </cell>
          <cell r="G9741">
            <v>43138</v>
          </cell>
          <cell r="H9741">
            <v>7435.7072734617796</v>
          </cell>
          <cell r="I9741">
            <v>7435.71</v>
          </cell>
        </row>
        <row r="9742">
          <cell r="C9742" t="str">
            <v>Physdam</v>
          </cell>
          <cell r="E9742">
            <v>43110</v>
          </cell>
          <cell r="F9742">
            <v>43288</v>
          </cell>
          <cell r="G9742">
            <v>43295</v>
          </cell>
          <cell r="H9742">
            <v>7892.31789069554</v>
          </cell>
          <cell r="I9742">
            <v>7892.32</v>
          </cell>
        </row>
        <row r="9743">
          <cell r="C9743" t="str">
            <v>Physdam</v>
          </cell>
          <cell r="E9743">
            <v>43102</v>
          </cell>
          <cell r="F9743">
            <v>43421</v>
          </cell>
          <cell r="G9743">
            <v>43456</v>
          </cell>
          <cell r="H9743">
            <v>9068.4581576607798</v>
          </cell>
          <cell r="I9743">
            <v>9068.4599999999991</v>
          </cell>
        </row>
        <row r="9744">
          <cell r="C9744" t="str">
            <v>Physdam</v>
          </cell>
          <cell r="E9744">
            <v>43125</v>
          </cell>
          <cell r="F9744">
            <v>43145</v>
          </cell>
          <cell r="G9744">
            <v>43330</v>
          </cell>
          <cell r="H9744">
            <v>8237.5607437011495</v>
          </cell>
          <cell r="I9744">
            <v>0</v>
          </cell>
        </row>
        <row r="9745">
          <cell r="C9745" t="str">
            <v>Physdam</v>
          </cell>
          <cell r="E9745">
            <v>43115</v>
          </cell>
          <cell r="F9745">
            <v>43343</v>
          </cell>
          <cell r="G9745">
            <v>43391</v>
          </cell>
          <cell r="H9745">
            <v>8000.4098115201004</v>
          </cell>
          <cell r="I9745">
            <v>8000.41</v>
          </cell>
        </row>
        <row r="9746">
          <cell r="C9746" t="str">
            <v>Physdam</v>
          </cell>
          <cell r="E9746">
            <v>43111</v>
          </cell>
          <cell r="F9746">
            <v>43203</v>
          </cell>
          <cell r="G9746">
            <v>43275</v>
          </cell>
          <cell r="H9746">
            <v>13758.399575411901</v>
          </cell>
          <cell r="I9746">
            <v>13758.4</v>
          </cell>
        </row>
        <row r="9747">
          <cell r="C9747" t="str">
            <v>Physdam</v>
          </cell>
          <cell r="E9747">
            <v>43118</v>
          </cell>
          <cell r="F9747">
            <v>43353</v>
          </cell>
          <cell r="G9747">
            <v>43441</v>
          </cell>
          <cell r="H9747">
            <v>10278.070439921899</v>
          </cell>
          <cell r="I9747">
            <v>10278.07</v>
          </cell>
        </row>
        <row r="9748">
          <cell r="C9748" t="str">
            <v>Physdam</v>
          </cell>
          <cell r="E9748">
            <v>43120</v>
          </cell>
          <cell r="F9748">
            <v>43122</v>
          </cell>
          <cell r="G9748">
            <v>43222</v>
          </cell>
          <cell r="H9748">
            <v>9144.12858532672</v>
          </cell>
          <cell r="I9748">
            <v>9144.1299999999992</v>
          </cell>
        </row>
        <row r="9749">
          <cell r="C9749" t="str">
            <v>Physdam</v>
          </cell>
          <cell r="E9749">
            <v>43124</v>
          </cell>
          <cell r="F9749">
            <v>43192</v>
          </cell>
          <cell r="G9749">
            <v>43231</v>
          </cell>
          <cell r="H9749">
            <v>7797.5581189377399</v>
          </cell>
          <cell r="I9749">
            <v>7797.56</v>
          </cell>
        </row>
        <row r="9750">
          <cell r="C9750" t="str">
            <v>Physdam</v>
          </cell>
          <cell r="E9750">
            <v>43117</v>
          </cell>
          <cell r="F9750">
            <v>43398</v>
          </cell>
          <cell r="G9750">
            <v>43414</v>
          </cell>
          <cell r="H9750">
            <v>11579.6390474851</v>
          </cell>
          <cell r="I9750">
            <v>11579.64</v>
          </cell>
        </row>
        <row r="9751">
          <cell r="C9751" t="str">
            <v>Physdam</v>
          </cell>
          <cell r="E9751">
            <v>43102</v>
          </cell>
          <cell r="F9751">
            <v>43464</v>
          </cell>
          <cell r="G9751">
            <v>43553</v>
          </cell>
          <cell r="H9751">
            <v>8506.3790907837356</v>
          </cell>
          <cell r="I9751">
            <v>8597.3799999999992</v>
          </cell>
        </row>
        <row r="9752">
          <cell r="C9752" t="str">
            <v>Physdam</v>
          </cell>
          <cell r="E9752">
            <v>43114</v>
          </cell>
          <cell r="F9752">
            <v>43255</v>
          </cell>
          <cell r="G9752">
            <v>43334</v>
          </cell>
          <cell r="H9752">
            <v>8191.6406107367102</v>
          </cell>
          <cell r="I9752">
            <v>8191.64</v>
          </cell>
        </row>
        <row r="9753">
          <cell r="C9753" t="str">
            <v>Physdam</v>
          </cell>
          <cell r="E9753">
            <v>43103</v>
          </cell>
          <cell r="F9753">
            <v>43193</v>
          </cell>
          <cell r="G9753">
            <v>43230</v>
          </cell>
          <cell r="H9753">
            <v>11636.003948218</v>
          </cell>
          <cell r="I9753">
            <v>11636</v>
          </cell>
        </row>
        <row r="9754">
          <cell r="C9754" t="str">
            <v>Physdam</v>
          </cell>
          <cell r="E9754">
            <v>43113</v>
          </cell>
          <cell r="F9754">
            <v>43186</v>
          </cell>
          <cell r="G9754">
            <v>43196</v>
          </cell>
          <cell r="H9754">
            <v>12753.580100146401</v>
          </cell>
          <cell r="I9754">
            <v>12753.58</v>
          </cell>
        </row>
        <row r="9755">
          <cell r="C9755" t="str">
            <v>Physdam</v>
          </cell>
          <cell r="E9755">
            <v>43115</v>
          </cell>
          <cell r="F9755">
            <v>43144</v>
          </cell>
          <cell r="G9755">
            <v>43237</v>
          </cell>
          <cell r="H9755">
            <v>10678.694664443001</v>
          </cell>
          <cell r="I9755">
            <v>10678.69</v>
          </cell>
        </row>
        <row r="9756">
          <cell r="C9756" t="str">
            <v>Physdam</v>
          </cell>
          <cell r="E9756">
            <v>43111</v>
          </cell>
          <cell r="F9756">
            <v>43357</v>
          </cell>
          <cell r="G9756">
            <v>43579</v>
          </cell>
          <cell r="H9756">
            <v>7254.1357288793179</v>
          </cell>
          <cell r="I9756">
            <v>8106.68</v>
          </cell>
        </row>
        <row r="9757">
          <cell r="C9757" t="str">
            <v>Physdam</v>
          </cell>
          <cell r="E9757">
            <v>43130</v>
          </cell>
          <cell r="F9757">
            <v>43149</v>
          </cell>
          <cell r="G9757">
            <v>43239</v>
          </cell>
          <cell r="H9757">
            <v>6820.6011342409502</v>
          </cell>
          <cell r="I9757">
            <v>6820.6</v>
          </cell>
        </row>
        <row r="9758">
          <cell r="C9758" t="str">
            <v>Physdam</v>
          </cell>
          <cell r="E9758">
            <v>43102</v>
          </cell>
          <cell r="F9758">
            <v>43194</v>
          </cell>
          <cell r="G9758">
            <v>43274</v>
          </cell>
          <cell r="H9758">
            <v>8032.89638642506</v>
          </cell>
          <cell r="I9758">
            <v>0</v>
          </cell>
        </row>
        <row r="9759">
          <cell r="C9759" t="str">
            <v>Physdam</v>
          </cell>
          <cell r="E9759">
            <v>43125</v>
          </cell>
          <cell r="F9759">
            <v>43247</v>
          </cell>
          <cell r="G9759">
            <v>43293</v>
          </cell>
          <cell r="H9759">
            <v>12513.419089945</v>
          </cell>
          <cell r="I9759">
            <v>12513.42</v>
          </cell>
        </row>
        <row r="9760">
          <cell r="C9760" t="str">
            <v>Physdam</v>
          </cell>
          <cell r="E9760">
            <v>43120</v>
          </cell>
          <cell r="F9760">
            <v>43187</v>
          </cell>
          <cell r="G9760">
            <v>43273</v>
          </cell>
          <cell r="H9760">
            <v>10561.3123641685</v>
          </cell>
          <cell r="I9760">
            <v>10561.31</v>
          </cell>
        </row>
        <row r="9761">
          <cell r="C9761" t="str">
            <v>Physdam</v>
          </cell>
          <cell r="E9761">
            <v>43119</v>
          </cell>
          <cell r="F9761">
            <v>43347</v>
          </cell>
          <cell r="G9761">
            <v>43363</v>
          </cell>
          <cell r="H9761">
            <v>7918.1964496473602</v>
          </cell>
          <cell r="I9761">
            <v>7918.2</v>
          </cell>
        </row>
        <row r="9762">
          <cell r="C9762" t="str">
            <v>Physdam</v>
          </cell>
          <cell r="E9762">
            <v>43127</v>
          </cell>
          <cell r="F9762">
            <v>43180</v>
          </cell>
          <cell r="G9762">
            <v>43244</v>
          </cell>
          <cell r="H9762">
            <v>13218.224417912499</v>
          </cell>
          <cell r="I9762">
            <v>13218.22</v>
          </cell>
        </row>
        <row r="9763">
          <cell r="C9763" t="str">
            <v>Physdam</v>
          </cell>
          <cell r="E9763">
            <v>43119</v>
          </cell>
          <cell r="F9763">
            <v>43152</v>
          </cell>
          <cell r="G9763">
            <v>43275</v>
          </cell>
          <cell r="H9763">
            <v>14553.331900011801</v>
          </cell>
          <cell r="I9763">
            <v>14553.33</v>
          </cell>
        </row>
        <row r="9764">
          <cell r="C9764" t="str">
            <v>Physdam</v>
          </cell>
          <cell r="E9764">
            <v>43109</v>
          </cell>
          <cell r="F9764">
            <v>43166</v>
          </cell>
          <cell r="G9764">
            <v>43170</v>
          </cell>
          <cell r="H9764">
            <v>8675.5622607712394</v>
          </cell>
          <cell r="I9764">
            <v>8675.56</v>
          </cell>
        </row>
        <row r="9765">
          <cell r="C9765" t="str">
            <v>Physdam</v>
          </cell>
          <cell r="E9765">
            <v>43121</v>
          </cell>
          <cell r="F9765">
            <v>43219</v>
          </cell>
          <cell r="G9765">
            <v>43275</v>
          </cell>
          <cell r="H9765">
            <v>8373.9960030497496</v>
          </cell>
          <cell r="I9765">
            <v>8374</v>
          </cell>
        </row>
        <row r="9766">
          <cell r="C9766" t="str">
            <v>Physdam</v>
          </cell>
          <cell r="E9766">
            <v>43129</v>
          </cell>
          <cell r="F9766">
            <v>43391</v>
          </cell>
          <cell r="G9766">
            <v>43629</v>
          </cell>
          <cell r="H9766">
            <v>8061.9843860031724</v>
          </cell>
          <cell r="I9766">
            <v>8677.77</v>
          </cell>
        </row>
        <row r="9767">
          <cell r="C9767" t="str">
            <v>Physdam</v>
          </cell>
          <cell r="E9767">
            <v>43102</v>
          </cell>
          <cell r="F9767">
            <v>43356</v>
          </cell>
          <cell r="G9767">
            <v>43368</v>
          </cell>
          <cell r="H9767">
            <v>10771.324942233099</v>
          </cell>
          <cell r="I9767">
            <v>10771.32</v>
          </cell>
        </row>
        <row r="9768">
          <cell r="C9768" t="str">
            <v>Physdam</v>
          </cell>
          <cell r="E9768">
            <v>43111</v>
          </cell>
          <cell r="F9768">
            <v>43199</v>
          </cell>
          <cell r="G9768">
            <v>43457</v>
          </cell>
          <cell r="H9768">
            <v>6550.7928910566297</v>
          </cell>
          <cell r="I9768">
            <v>6550.79</v>
          </cell>
        </row>
        <row r="9769">
          <cell r="C9769" t="str">
            <v>Physdam</v>
          </cell>
          <cell r="E9769">
            <v>43131</v>
          </cell>
          <cell r="F9769">
            <v>43386</v>
          </cell>
          <cell r="G9769">
            <v>43533</v>
          </cell>
          <cell r="H9769">
            <v>10686.842188300105</v>
          </cell>
          <cell r="I9769">
            <v>0</v>
          </cell>
        </row>
        <row r="9770">
          <cell r="C9770" t="str">
            <v>Physdam</v>
          </cell>
          <cell r="E9770">
            <v>43116</v>
          </cell>
          <cell r="F9770">
            <v>43345</v>
          </cell>
          <cell r="G9770">
            <v>43399</v>
          </cell>
          <cell r="H9770">
            <v>10371.884686769001</v>
          </cell>
          <cell r="I9770">
            <v>10371.879999999999</v>
          </cell>
        </row>
        <row r="9771">
          <cell r="C9771" t="str">
            <v>Physdam</v>
          </cell>
          <cell r="E9771">
            <v>43119</v>
          </cell>
          <cell r="F9771">
            <v>43303</v>
          </cell>
          <cell r="G9771">
            <v>43370</v>
          </cell>
          <cell r="H9771">
            <v>8711.6332384611105</v>
          </cell>
          <cell r="I9771">
            <v>0</v>
          </cell>
        </row>
        <row r="9772">
          <cell r="C9772" t="str">
            <v>Physdam</v>
          </cell>
          <cell r="E9772">
            <v>43106</v>
          </cell>
          <cell r="F9772">
            <v>43159</v>
          </cell>
          <cell r="G9772">
            <v>43234</v>
          </cell>
          <cell r="H9772">
            <v>9456.3763824681191</v>
          </cell>
          <cell r="I9772">
            <v>9456.3799999999992</v>
          </cell>
        </row>
        <row r="9773">
          <cell r="C9773" t="str">
            <v>Physdam</v>
          </cell>
          <cell r="E9773">
            <v>43115</v>
          </cell>
          <cell r="F9773">
            <v>43143</v>
          </cell>
          <cell r="G9773">
            <v>43147</v>
          </cell>
          <cell r="H9773">
            <v>8642.8955150318197</v>
          </cell>
          <cell r="I9773">
            <v>8642.9</v>
          </cell>
        </row>
        <row r="9774">
          <cell r="C9774" t="str">
            <v>Physdam</v>
          </cell>
          <cell r="E9774">
            <v>43118</v>
          </cell>
          <cell r="F9774">
            <v>43434</v>
          </cell>
          <cell r="G9774">
            <v>43438</v>
          </cell>
          <cell r="H9774">
            <v>10107.2842378241</v>
          </cell>
          <cell r="I9774">
            <v>10107.280000000001</v>
          </cell>
        </row>
        <row r="9775">
          <cell r="C9775" t="str">
            <v>Physdam</v>
          </cell>
          <cell r="E9775">
            <v>43111</v>
          </cell>
          <cell r="F9775">
            <v>43114</v>
          </cell>
          <cell r="G9775">
            <v>43125</v>
          </cell>
          <cell r="H9775">
            <v>11618.3553024621</v>
          </cell>
          <cell r="I9775">
            <v>11618.36</v>
          </cell>
        </row>
        <row r="9776">
          <cell r="C9776" t="str">
            <v>Physdam</v>
          </cell>
          <cell r="E9776">
            <v>43115</v>
          </cell>
          <cell r="F9776">
            <v>43210</v>
          </cell>
          <cell r="G9776">
            <v>43223</v>
          </cell>
          <cell r="H9776">
            <v>10737.361133013001</v>
          </cell>
          <cell r="I9776">
            <v>10737.36</v>
          </cell>
        </row>
        <row r="9777">
          <cell r="C9777" t="str">
            <v>Physdam</v>
          </cell>
          <cell r="E9777">
            <v>43128</v>
          </cell>
          <cell r="F9777">
            <v>43335</v>
          </cell>
          <cell r="G9777">
            <v>43537</v>
          </cell>
          <cell r="H9777">
            <v>9292.9093564028735</v>
          </cell>
          <cell r="I9777">
            <v>9382.75</v>
          </cell>
        </row>
        <row r="9778">
          <cell r="C9778" t="str">
            <v>Physdam</v>
          </cell>
          <cell r="E9778">
            <v>43129</v>
          </cell>
          <cell r="F9778">
            <v>43245</v>
          </cell>
          <cell r="G9778">
            <v>43413</v>
          </cell>
          <cell r="H9778">
            <v>9594.8950163321006</v>
          </cell>
          <cell r="I9778">
            <v>9594.9</v>
          </cell>
        </row>
        <row r="9779">
          <cell r="C9779" t="str">
            <v>Physdam</v>
          </cell>
          <cell r="E9779">
            <v>43128</v>
          </cell>
          <cell r="F9779">
            <v>43171</v>
          </cell>
          <cell r="G9779">
            <v>43216</v>
          </cell>
          <cell r="H9779">
            <v>8496.3721760959106</v>
          </cell>
          <cell r="I9779">
            <v>8496.3700000000008</v>
          </cell>
        </row>
        <row r="9780">
          <cell r="C9780" t="str">
            <v>Physdam</v>
          </cell>
          <cell r="E9780">
            <v>43118</v>
          </cell>
          <cell r="F9780">
            <v>43264</v>
          </cell>
          <cell r="G9780">
            <v>43358</v>
          </cell>
          <cell r="H9780">
            <v>11027.8223042307</v>
          </cell>
          <cell r="I9780">
            <v>11027.82</v>
          </cell>
        </row>
        <row r="9781">
          <cell r="C9781" t="str">
            <v>Physdam</v>
          </cell>
          <cell r="E9781">
            <v>43117</v>
          </cell>
          <cell r="F9781">
            <v>43488</v>
          </cell>
          <cell r="G9781">
            <v>43749</v>
          </cell>
          <cell r="H9781">
            <v>12023.098835512568</v>
          </cell>
          <cell r="I9781">
            <v>0</v>
          </cell>
        </row>
        <row r="9782">
          <cell r="C9782" t="str">
            <v>Physdam</v>
          </cell>
          <cell r="E9782">
            <v>43102</v>
          </cell>
          <cell r="F9782">
            <v>43315</v>
          </cell>
          <cell r="G9782">
            <v>43320</v>
          </cell>
          <cell r="H9782">
            <v>9455.4511117322309</v>
          </cell>
          <cell r="I9782">
            <v>9455.4500000000007</v>
          </cell>
        </row>
        <row r="9783">
          <cell r="C9783" t="str">
            <v>Physdam</v>
          </cell>
          <cell r="E9783">
            <v>43112</v>
          </cell>
          <cell r="F9783">
            <v>43354</v>
          </cell>
          <cell r="G9783">
            <v>43444</v>
          </cell>
          <cell r="H9783">
            <v>11062.354163244299</v>
          </cell>
          <cell r="I9783">
            <v>0</v>
          </cell>
        </row>
        <row r="9784">
          <cell r="C9784" t="str">
            <v>Physdam</v>
          </cell>
          <cell r="E9784">
            <v>43106</v>
          </cell>
          <cell r="F9784">
            <v>43156</v>
          </cell>
          <cell r="G9784">
            <v>43172</v>
          </cell>
          <cell r="H9784">
            <v>8256.2647250426708</v>
          </cell>
          <cell r="I9784">
            <v>8256.26</v>
          </cell>
        </row>
        <row r="9785">
          <cell r="C9785" t="str">
            <v>Physdam</v>
          </cell>
          <cell r="E9785">
            <v>43124</v>
          </cell>
          <cell r="F9785">
            <v>43270</v>
          </cell>
          <cell r="G9785">
            <v>43429</v>
          </cell>
          <cell r="H9785">
            <v>10622.326317062199</v>
          </cell>
          <cell r="I9785">
            <v>10622.33</v>
          </cell>
        </row>
        <row r="9786">
          <cell r="C9786" t="str">
            <v>Physdam</v>
          </cell>
          <cell r="E9786">
            <v>43126</v>
          </cell>
          <cell r="F9786">
            <v>43271</v>
          </cell>
          <cell r="G9786">
            <v>43348</v>
          </cell>
          <cell r="H9786">
            <v>7730.3412168573004</v>
          </cell>
          <cell r="I9786">
            <v>7730.34</v>
          </cell>
        </row>
        <row r="9787">
          <cell r="C9787" t="str">
            <v>Physdam</v>
          </cell>
          <cell r="E9787">
            <v>43108</v>
          </cell>
          <cell r="F9787">
            <v>43672</v>
          </cell>
          <cell r="G9787">
            <v>43867</v>
          </cell>
          <cell r="H9787">
            <v>12747.302050016062</v>
          </cell>
          <cell r="I9787">
            <v>14358.46</v>
          </cell>
        </row>
        <row r="9788">
          <cell r="C9788" t="str">
            <v>Physdam</v>
          </cell>
          <cell r="E9788">
            <v>43109</v>
          </cell>
          <cell r="F9788">
            <v>43210</v>
          </cell>
          <cell r="G9788">
            <v>43347</v>
          </cell>
          <cell r="H9788">
            <v>7547.8637647348396</v>
          </cell>
          <cell r="I9788">
            <v>7547.86</v>
          </cell>
        </row>
        <row r="9789">
          <cell r="C9789" t="str">
            <v>Physdam</v>
          </cell>
          <cell r="E9789">
            <v>43114</v>
          </cell>
          <cell r="F9789">
            <v>43146</v>
          </cell>
          <cell r="G9789">
            <v>43213</v>
          </cell>
          <cell r="H9789">
            <v>10960.6105387711</v>
          </cell>
          <cell r="I9789">
            <v>10960.61</v>
          </cell>
        </row>
        <row r="9790">
          <cell r="C9790" t="str">
            <v>Physdam</v>
          </cell>
          <cell r="E9790">
            <v>43113</v>
          </cell>
          <cell r="F9790">
            <v>43227</v>
          </cell>
          <cell r="G9790">
            <v>43291</v>
          </cell>
          <cell r="H9790">
            <v>9357.3743044739695</v>
          </cell>
          <cell r="I9790">
            <v>9357.3700000000008</v>
          </cell>
        </row>
        <row r="9791">
          <cell r="C9791" t="str">
            <v>Physdam</v>
          </cell>
          <cell r="E9791">
            <v>43116</v>
          </cell>
          <cell r="F9791">
            <v>43188</v>
          </cell>
          <cell r="G9791">
            <v>43193</v>
          </cell>
          <cell r="H9791">
            <v>9573.24108474678</v>
          </cell>
          <cell r="I9791">
            <v>9573.24</v>
          </cell>
        </row>
        <row r="9792">
          <cell r="C9792" t="str">
            <v>Physdam</v>
          </cell>
          <cell r="E9792">
            <v>43113</v>
          </cell>
          <cell r="F9792">
            <v>43149</v>
          </cell>
          <cell r="G9792">
            <v>43154</v>
          </cell>
          <cell r="H9792">
            <v>9702.5284281865897</v>
          </cell>
          <cell r="I9792">
            <v>9702.5300000000007</v>
          </cell>
        </row>
        <row r="9793">
          <cell r="C9793" t="str">
            <v>Physdam</v>
          </cell>
          <cell r="E9793">
            <v>43106</v>
          </cell>
          <cell r="F9793">
            <v>43210</v>
          </cell>
          <cell r="G9793">
            <v>43219</v>
          </cell>
          <cell r="H9793">
            <v>12337.5640299036</v>
          </cell>
          <cell r="I9793">
            <v>12337.56</v>
          </cell>
        </row>
        <row r="9794">
          <cell r="C9794" t="str">
            <v>Physdam</v>
          </cell>
          <cell r="E9794">
            <v>43102</v>
          </cell>
          <cell r="F9794">
            <v>43197</v>
          </cell>
          <cell r="G9794">
            <v>43332</v>
          </cell>
          <cell r="H9794">
            <v>6236.287321492</v>
          </cell>
          <cell r="I9794">
            <v>6236.29</v>
          </cell>
        </row>
        <row r="9795">
          <cell r="C9795" t="str">
            <v>Physdam</v>
          </cell>
          <cell r="E9795">
            <v>43115</v>
          </cell>
          <cell r="F9795">
            <v>43116</v>
          </cell>
          <cell r="G9795">
            <v>43354</v>
          </cell>
          <cell r="H9795">
            <v>7858.83411297988</v>
          </cell>
          <cell r="I9795">
            <v>7858.83</v>
          </cell>
        </row>
        <row r="9796">
          <cell r="C9796" t="str">
            <v>Physdam</v>
          </cell>
          <cell r="E9796">
            <v>43110</v>
          </cell>
          <cell r="F9796">
            <v>43124</v>
          </cell>
          <cell r="G9796">
            <v>43142</v>
          </cell>
          <cell r="H9796">
            <v>7393.1844917278304</v>
          </cell>
          <cell r="I9796">
            <v>7393.18</v>
          </cell>
        </row>
        <row r="9797">
          <cell r="C9797" t="str">
            <v>Physdam</v>
          </cell>
          <cell r="E9797">
            <v>43111</v>
          </cell>
          <cell r="F9797">
            <v>43141</v>
          </cell>
          <cell r="G9797">
            <v>43155</v>
          </cell>
          <cell r="H9797">
            <v>10283.939169295099</v>
          </cell>
          <cell r="I9797">
            <v>10283.94</v>
          </cell>
        </row>
        <row r="9798">
          <cell r="C9798" t="str">
            <v>Physdam</v>
          </cell>
          <cell r="E9798">
            <v>43128</v>
          </cell>
          <cell r="F9798">
            <v>43266</v>
          </cell>
          <cell r="G9798">
            <v>43425</v>
          </cell>
          <cell r="H9798">
            <v>7934.3007926452301</v>
          </cell>
          <cell r="I9798">
            <v>7934.3</v>
          </cell>
        </row>
        <row r="9799">
          <cell r="C9799" t="str">
            <v>Physdam</v>
          </cell>
          <cell r="E9799">
            <v>43113</v>
          </cell>
          <cell r="F9799">
            <v>43275</v>
          </cell>
          <cell r="G9799">
            <v>43495</v>
          </cell>
          <cell r="H9799">
            <v>9626.0988894167167</v>
          </cell>
          <cell r="I9799">
            <v>10099.459999999999</v>
          </cell>
        </row>
        <row r="9800">
          <cell r="C9800" t="str">
            <v>Physdam</v>
          </cell>
          <cell r="E9800">
            <v>43108</v>
          </cell>
          <cell r="F9800">
            <v>43241</v>
          </cell>
          <cell r="G9800">
            <v>43281</v>
          </cell>
          <cell r="H9800">
            <v>10931.796361315999</v>
          </cell>
          <cell r="I9800">
            <v>10931.8</v>
          </cell>
        </row>
        <row r="9801">
          <cell r="C9801" t="str">
            <v>Physdam</v>
          </cell>
          <cell r="E9801">
            <v>43152</v>
          </cell>
          <cell r="F9801">
            <v>43273</v>
          </cell>
          <cell r="G9801">
            <v>43294</v>
          </cell>
          <cell r="H9801">
            <v>9933.1012660675697</v>
          </cell>
          <cell r="I9801">
            <v>9933.1</v>
          </cell>
        </row>
        <row r="9802">
          <cell r="C9802" t="str">
            <v>Physdam</v>
          </cell>
          <cell r="E9802">
            <v>43132</v>
          </cell>
          <cell r="F9802">
            <v>43454</v>
          </cell>
          <cell r="G9802">
            <v>43652</v>
          </cell>
          <cell r="H9802">
            <v>10832.13732960951</v>
          </cell>
          <cell r="I9802">
            <v>11276.85</v>
          </cell>
        </row>
        <row r="9803">
          <cell r="C9803" t="str">
            <v>Physdam</v>
          </cell>
          <cell r="E9803">
            <v>43150</v>
          </cell>
          <cell r="F9803">
            <v>43270</v>
          </cell>
          <cell r="G9803">
            <v>43429</v>
          </cell>
          <cell r="H9803">
            <v>12988.9171880426</v>
          </cell>
          <cell r="I9803">
            <v>12988.92</v>
          </cell>
        </row>
        <row r="9804">
          <cell r="C9804" t="str">
            <v>Physdam</v>
          </cell>
          <cell r="E9804">
            <v>43133</v>
          </cell>
          <cell r="F9804">
            <v>43203</v>
          </cell>
          <cell r="G9804">
            <v>43243</v>
          </cell>
          <cell r="H9804">
            <v>7561.16546382253</v>
          </cell>
          <cell r="I9804">
            <v>7561.17</v>
          </cell>
        </row>
        <row r="9805">
          <cell r="C9805" t="str">
            <v>Physdam</v>
          </cell>
          <cell r="E9805">
            <v>43139</v>
          </cell>
          <cell r="F9805">
            <v>43233</v>
          </cell>
          <cell r="G9805">
            <v>43289</v>
          </cell>
          <cell r="H9805">
            <v>8923.9450494362409</v>
          </cell>
          <cell r="I9805">
            <v>0</v>
          </cell>
        </row>
        <row r="9806">
          <cell r="C9806" t="str">
            <v>Physdam</v>
          </cell>
          <cell r="E9806">
            <v>43133</v>
          </cell>
          <cell r="F9806">
            <v>43145</v>
          </cell>
          <cell r="G9806">
            <v>43194</v>
          </cell>
          <cell r="H9806">
            <v>11445.122659315201</v>
          </cell>
          <cell r="I9806">
            <v>11445.12</v>
          </cell>
        </row>
        <row r="9807">
          <cell r="C9807" t="str">
            <v>Physdam</v>
          </cell>
          <cell r="E9807">
            <v>43144</v>
          </cell>
          <cell r="F9807">
            <v>43607</v>
          </cell>
          <cell r="G9807">
            <v>43627</v>
          </cell>
          <cell r="H9807">
            <v>11657.382112790574</v>
          </cell>
          <cell r="I9807">
            <v>12102.82</v>
          </cell>
        </row>
        <row r="9808">
          <cell r="C9808" t="str">
            <v>Physdam</v>
          </cell>
          <cell r="E9808">
            <v>43150</v>
          </cell>
          <cell r="F9808">
            <v>43243</v>
          </cell>
          <cell r="G9808">
            <v>43452</v>
          </cell>
          <cell r="H9808">
            <v>12571.1569865275</v>
          </cell>
          <cell r="I9808">
            <v>12571.16</v>
          </cell>
        </row>
        <row r="9809">
          <cell r="C9809" t="str">
            <v>Physdam</v>
          </cell>
          <cell r="E9809">
            <v>43151</v>
          </cell>
          <cell r="F9809">
            <v>43227</v>
          </cell>
          <cell r="G9809">
            <v>43237</v>
          </cell>
          <cell r="H9809">
            <v>8565.88523321916</v>
          </cell>
          <cell r="I9809">
            <v>8565.89</v>
          </cell>
        </row>
        <row r="9810">
          <cell r="C9810" t="str">
            <v>Physdam</v>
          </cell>
          <cell r="E9810">
            <v>43143</v>
          </cell>
          <cell r="F9810">
            <v>43143</v>
          </cell>
          <cell r="G9810">
            <v>43158</v>
          </cell>
          <cell r="H9810">
            <v>12296.512922064499</v>
          </cell>
          <cell r="I9810">
            <v>12296.51</v>
          </cell>
        </row>
        <row r="9811">
          <cell r="C9811" t="str">
            <v>Physdam</v>
          </cell>
          <cell r="E9811">
            <v>43147</v>
          </cell>
          <cell r="F9811">
            <v>43151</v>
          </cell>
          <cell r="G9811">
            <v>43164</v>
          </cell>
          <cell r="H9811">
            <v>7829.94195075886</v>
          </cell>
          <cell r="I9811">
            <v>7829.94</v>
          </cell>
        </row>
        <row r="9812">
          <cell r="C9812" t="str">
            <v>Physdam</v>
          </cell>
          <cell r="E9812">
            <v>43156</v>
          </cell>
          <cell r="F9812">
            <v>43320</v>
          </cell>
          <cell r="G9812">
            <v>43449</v>
          </cell>
          <cell r="H9812">
            <v>8639.4871544760499</v>
          </cell>
          <cell r="I9812">
            <v>8639.49</v>
          </cell>
        </row>
        <row r="9813">
          <cell r="C9813" t="str">
            <v>Physdam</v>
          </cell>
          <cell r="E9813">
            <v>43146</v>
          </cell>
          <cell r="F9813">
            <v>43179</v>
          </cell>
          <cell r="G9813">
            <v>43201</v>
          </cell>
          <cell r="H9813">
            <v>5468.6839886482703</v>
          </cell>
          <cell r="I9813">
            <v>5468.68</v>
          </cell>
        </row>
        <row r="9814">
          <cell r="C9814" t="str">
            <v>Physdam</v>
          </cell>
          <cell r="E9814">
            <v>43145</v>
          </cell>
          <cell r="F9814">
            <v>43235</v>
          </cell>
          <cell r="G9814">
            <v>43327</v>
          </cell>
          <cell r="H9814">
            <v>7704.9015194512003</v>
          </cell>
          <cell r="I9814">
            <v>7704.9</v>
          </cell>
        </row>
        <row r="9815">
          <cell r="C9815" t="str">
            <v>Physdam</v>
          </cell>
          <cell r="E9815">
            <v>43149</v>
          </cell>
          <cell r="F9815">
            <v>43188</v>
          </cell>
          <cell r="G9815">
            <v>43311</v>
          </cell>
          <cell r="H9815">
            <v>9508.0173075281</v>
          </cell>
          <cell r="I9815">
            <v>0</v>
          </cell>
        </row>
        <row r="9816">
          <cell r="C9816" t="str">
            <v>Physdam</v>
          </cell>
          <cell r="E9816">
            <v>43150</v>
          </cell>
          <cell r="F9816">
            <v>43154</v>
          </cell>
          <cell r="G9816">
            <v>43191</v>
          </cell>
          <cell r="H9816">
            <v>11006.299256967901</v>
          </cell>
          <cell r="I9816">
            <v>11006.3</v>
          </cell>
        </row>
        <row r="9817">
          <cell r="C9817" t="str">
            <v>Physdam</v>
          </cell>
          <cell r="E9817">
            <v>43150</v>
          </cell>
          <cell r="F9817">
            <v>43196</v>
          </cell>
          <cell r="G9817">
            <v>43294</v>
          </cell>
          <cell r="H9817">
            <v>11312.6370396047</v>
          </cell>
          <cell r="I9817">
            <v>11312.64</v>
          </cell>
        </row>
        <row r="9818">
          <cell r="C9818" t="str">
            <v>Physdam</v>
          </cell>
          <cell r="E9818">
            <v>43149</v>
          </cell>
          <cell r="F9818">
            <v>43472</v>
          </cell>
          <cell r="G9818">
            <v>43558</v>
          </cell>
          <cell r="H9818">
            <v>10675.534946612217</v>
          </cell>
          <cell r="I9818">
            <v>12388.37</v>
          </cell>
        </row>
        <row r="9819">
          <cell r="C9819" t="str">
            <v>Physdam</v>
          </cell>
          <cell r="E9819">
            <v>43134</v>
          </cell>
          <cell r="F9819">
            <v>43162</v>
          </cell>
          <cell r="G9819">
            <v>43199</v>
          </cell>
          <cell r="H9819">
            <v>11034.0800659329</v>
          </cell>
          <cell r="I9819">
            <v>11034.08</v>
          </cell>
        </row>
        <row r="9820">
          <cell r="C9820" t="str">
            <v>Physdam</v>
          </cell>
          <cell r="E9820">
            <v>43133</v>
          </cell>
          <cell r="F9820">
            <v>43365</v>
          </cell>
          <cell r="G9820">
            <v>43374</v>
          </cell>
          <cell r="H9820">
            <v>10842.674464715499</v>
          </cell>
          <cell r="I9820">
            <v>10842.67</v>
          </cell>
        </row>
        <row r="9821">
          <cell r="C9821" t="str">
            <v>Physdam</v>
          </cell>
          <cell r="E9821">
            <v>43133</v>
          </cell>
          <cell r="F9821">
            <v>43232</v>
          </cell>
          <cell r="G9821">
            <v>43614</v>
          </cell>
          <cell r="H9821">
            <v>8725.2115804217865</v>
          </cell>
          <cell r="I9821">
            <v>8817.9599999999991</v>
          </cell>
        </row>
        <row r="9822">
          <cell r="C9822" t="str">
            <v>Physdam</v>
          </cell>
          <cell r="E9822">
            <v>43147</v>
          </cell>
          <cell r="F9822">
            <v>43268</v>
          </cell>
          <cell r="G9822">
            <v>43279</v>
          </cell>
          <cell r="H9822">
            <v>9608.1620785175401</v>
          </cell>
          <cell r="I9822">
            <v>0</v>
          </cell>
        </row>
        <row r="9823">
          <cell r="C9823" t="str">
            <v>Physdam</v>
          </cell>
          <cell r="E9823">
            <v>43143</v>
          </cell>
          <cell r="F9823">
            <v>43165</v>
          </cell>
          <cell r="G9823">
            <v>43433</v>
          </cell>
          <cell r="H9823">
            <v>11477.338121406699</v>
          </cell>
          <cell r="I9823">
            <v>11477.34</v>
          </cell>
        </row>
        <row r="9824">
          <cell r="C9824" t="str">
            <v>Physdam</v>
          </cell>
          <cell r="E9824">
            <v>43159</v>
          </cell>
          <cell r="F9824">
            <v>43330</v>
          </cell>
          <cell r="G9824">
            <v>43671</v>
          </cell>
          <cell r="H9824">
            <v>9161.0423877188314</v>
          </cell>
          <cell r="I9824">
            <v>0</v>
          </cell>
        </row>
        <row r="9825">
          <cell r="C9825" t="str">
            <v>Physdam</v>
          </cell>
          <cell r="E9825">
            <v>43139</v>
          </cell>
          <cell r="F9825">
            <v>43831</v>
          </cell>
          <cell r="G9825">
            <v>43912</v>
          </cell>
          <cell r="H9825">
            <v>10187.376742224422</v>
          </cell>
          <cell r="I9825">
            <v>0</v>
          </cell>
        </row>
        <row r="9826">
          <cell r="C9826" t="str">
            <v>Physdam</v>
          </cell>
          <cell r="E9826">
            <v>43145</v>
          </cell>
          <cell r="F9826">
            <v>43343</v>
          </cell>
          <cell r="G9826">
            <v>43396</v>
          </cell>
          <cell r="H9826">
            <v>8532.7168046049501</v>
          </cell>
          <cell r="I9826">
            <v>8532.7199999999993</v>
          </cell>
        </row>
        <row r="9827">
          <cell r="C9827" t="str">
            <v>Physdam</v>
          </cell>
          <cell r="E9827">
            <v>43141</v>
          </cell>
          <cell r="F9827">
            <v>43277</v>
          </cell>
          <cell r="G9827">
            <v>43346</v>
          </cell>
          <cell r="H9827">
            <v>6169.6659191339504</v>
          </cell>
          <cell r="I9827">
            <v>6169.67</v>
          </cell>
        </row>
        <row r="9828">
          <cell r="C9828" t="str">
            <v>Physdam</v>
          </cell>
          <cell r="E9828">
            <v>43157</v>
          </cell>
          <cell r="F9828">
            <v>43251</v>
          </cell>
          <cell r="G9828">
            <v>43401</v>
          </cell>
          <cell r="H9828">
            <v>10115.853605750601</v>
          </cell>
          <cell r="I9828">
            <v>10115.85</v>
          </cell>
        </row>
        <row r="9829">
          <cell r="C9829" t="str">
            <v>Physdam</v>
          </cell>
          <cell r="E9829">
            <v>43140</v>
          </cell>
          <cell r="F9829">
            <v>43157</v>
          </cell>
          <cell r="G9829">
            <v>43178</v>
          </cell>
          <cell r="H9829">
            <v>8076.2820782195404</v>
          </cell>
          <cell r="I9829">
            <v>8076.28</v>
          </cell>
        </row>
        <row r="9830">
          <cell r="C9830" t="str">
            <v>Physdam</v>
          </cell>
          <cell r="E9830">
            <v>43153</v>
          </cell>
          <cell r="F9830">
            <v>43241</v>
          </cell>
          <cell r="G9830">
            <v>43297</v>
          </cell>
          <cell r="H9830">
            <v>6507.6090904860403</v>
          </cell>
          <cell r="I9830">
            <v>6507.61</v>
          </cell>
        </row>
        <row r="9831">
          <cell r="C9831" t="str">
            <v>Physdam</v>
          </cell>
          <cell r="E9831">
            <v>43156</v>
          </cell>
          <cell r="F9831">
            <v>43197</v>
          </cell>
          <cell r="G9831">
            <v>43212</v>
          </cell>
          <cell r="H9831">
            <v>7689.4373274781901</v>
          </cell>
          <cell r="I9831">
            <v>7689.44</v>
          </cell>
        </row>
        <row r="9832">
          <cell r="C9832" t="str">
            <v>Physdam</v>
          </cell>
          <cell r="E9832">
            <v>43139</v>
          </cell>
          <cell r="F9832">
            <v>43293</v>
          </cell>
          <cell r="G9832">
            <v>43420</v>
          </cell>
          <cell r="H9832">
            <v>10112.634086618</v>
          </cell>
          <cell r="I9832">
            <v>10112.629999999999</v>
          </cell>
        </row>
        <row r="9833">
          <cell r="C9833" t="str">
            <v>Physdam</v>
          </cell>
          <cell r="E9833">
            <v>43151</v>
          </cell>
          <cell r="F9833">
            <v>43188</v>
          </cell>
          <cell r="G9833">
            <v>43252</v>
          </cell>
          <cell r="H9833">
            <v>11274.598542007199</v>
          </cell>
          <cell r="I9833">
            <v>11274.6</v>
          </cell>
        </row>
        <row r="9834">
          <cell r="C9834" t="str">
            <v>Physdam</v>
          </cell>
          <cell r="E9834">
            <v>43147</v>
          </cell>
          <cell r="F9834">
            <v>43198</v>
          </cell>
          <cell r="G9834">
            <v>43392</v>
          </cell>
          <cell r="H9834">
            <v>9454.3578696351397</v>
          </cell>
          <cell r="I9834">
            <v>9454.36</v>
          </cell>
        </row>
        <row r="9835">
          <cell r="C9835" t="str">
            <v>Physdam</v>
          </cell>
          <cell r="E9835">
            <v>43139</v>
          </cell>
          <cell r="F9835">
            <v>43277</v>
          </cell>
          <cell r="G9835">
            <v>43282</v>
          </cell>
          <cell r="H9835">
            <v>9734.0977139827701</v>
          </cell>
          <cell r="I9835">
            <v>9734.1</v>
          </cell>
        </row>
        <row r="9836">
          <cell r="C9836" t="str">
            <v>Physdam</v>
          </cell>
          <cell r="E9836">
            <v>43139</v>
          </cell>
          <cell r="F9836">
            <v>43150</v>
          </cell>
          <cell r="G9836">
            <v>43162</v>
          </cell>
          <cell r="H9836">
            <v>10636.4209293891</v>
          </cell>
          <cell r="I9836">
            <v>10636.42</v>
          </cell>
        </row>
        <row r="9837">
          <cell r="C9837" t="str">
            <v>Physdam</v>
          </cell>
          <cell r="E9837">
            <v>43136</v>
          </cell>
          <cell r="F9837">
            <v>43138</v>
          </cell>
          <cell r="G9837">
            <v>43205</v>
          </cell>
          <cell r="H9837">
            <v>8869.0536606802398</v>
          </cell>
          <cell r="I9837">
            <v>8869.0499999999993</v>
          </cell>
        </row>
        <row r="9838">
          <cell r="C9838" t="str">
            <v>Physdam</v>
          </cell>
          <cell r="E9838">
            <v>43179</v>
          </cell>
          <cell r="F9838">
            <v>43226</v>
          </cell>
          <cell r="G9838">
            <v>43281</v>
          </cell>
          <cell r="H9838">
            <v>9037.5570475796794</v>
          </cell>
          <cell r="I9838">
            <v>9037.56</v>
          </cell>
        </row>
        <row r="9839">
          <cell r="C9839" t="str">
            <v>Physdam</v>
          </cell>
          <cell r="E9839">
            <v>43174</v>
          </cell>
          <cell r="F9839">
            <v>43325</v>
          </cell>
          <cell r="G9839">
            <v>43395</v>
          </cell>
          <cell r="H9839">
            <v>8523.7086385519506</v>
          </cell>
          <cell r="I9839">
            <v>8523.7099999999991</v>
          </cell>
        </row>
        <row r="9840">
          <cell r="C9840" t="str">
            <v>Physdam</v>
          </cell>
          <cell r="E9840">
            <v>43164</v>
          </cell>
          <cell r="F9840">
            <v>43392</v>
          </cell>
          <cell r="G9840">
            <v>43394</v>
          </cell>
          <cell r="H9840">
            <v>10225.905076212101</v>
          </cell>
          <cell r="I9840">
            <v>10225.91</v>
          </cell>
        </row>
        <row r="9841">
          <cell r="C9841" t="str">
            <v>Physdam</v>
          </cell>
          <cell r="E9841">
            <v>43164</v>
          </cell>
          <cell r="F9841">
            <v>43226</v>
          </cell>
          <cell r="G9841">
            <v>43293</v>
          </cell>
          <cell r="H9841">
            <v>9692.3454024378698</v>
          </cell>
          <cell r="I9841">
            <v>9692.35</v>
          </cell>
        </row>
        <row r="9842">
          <cell r="C9842" t="str">
            <v>Physdam</v>
          </cell>
          <cell r="E9842">
            <v>43164</v>
          </cell>
          <cell r="F9842">
            <v>43304</v>
          </cell>
          <cell r="G9842">
            <v>43357</v>
          </cell>
          <cell r="H9842">
            <v>11778.1907225179</v>
          </cell>
          <cell r="I9842">
            <v>11778.19</v>
          </cell>
        </row>
        <row r="9843">
          <cell r="C9843" t="str">
            <v>Physdam</v>
          </cell>
          <cell r="E9843">
            <v>43173</v>
          </cell>
          <cell r="F9843">
            <v>43240</v>
          </cell>
          <cell r="G9843">
            <v>43371</v>
          </cell>
          <cell r="H9843">
            <v>8808.7943061617298</v>
          </cell>
          <cell r="I9843">
            <v>8808.7900000000009</v>
          </cell>
        </row>
        <row r="9844">
          <cell r="C9844" t="str">
            <v>Physdam</v>
          </cell>
          <cell r="E9844">
            <v>43169</v>
          </cell>
          <cell r="F9844">
            <v>43228</v>
          </cell>
          <cell r="G9844">
            <v>43282</v>
          </cell>
          <cell r="H9844">
            <v>6901.0357897405502</v>
          </cell>
          <cell r="I9844">
            <v>6901.04</v>
          </cell>
        </row>
        <row r="9845">
          <cell r="C9845" t="str">
            <v>Physdam</v>
          </cell>
          <cell r="E9845">
            <v>43179</v>
          </cell>
          <cell r="F9845">
            <v>43318</v>
          </cell>
          <cell r="G9845">
            <v>43344</v>
          </cell>
          <cell r="H9845">
            <v>7315.9369864928103</v>
          </cell>
          <cell r="I9845">
            <v>7315.94</v>
          </cell>
        </row>
        <row r="9846">
          <cell r="C9846" t="str">
            <v>Physdam</v>
          </cell>
          <cell r="E9846">
            <v>43184</v>
          </cell>
          <cell r="F9846">
            <v>43384</v>
          </cell>
          <cell r="G9846">
            <v>43495</v>
          </cell>
          <cell r="H9846">
            <v>8410.1078030480203</v>
          </cell>
          <cell r="I9846">
            <v>8456.41</v>
          </cell>
        </row>
        <row r="9847">
          <cell r="C9847" t="str">
            <v>Physdam</v>
          </cell>
          <cell r="E9847">
            <v>43181</v>
          </cell>
          <cell r="F9847">
            <v>43209</v>
          </cell>
          <cell r="G9847">
            <v>43235</v>
          </cell>
          <cell r="H9847">
            <v>12164.7995536857</v>
          </cell>
          <cell r="I9847">
            <v>12164.8</v>
          </cell>
        </row>
        <row r="9848">
          <cell r="C9848" t="str">
            <v>Physdam</v>
          </cell>
          <cell r="E9848">
            <v>43170</v>
          </cell>
          <cell r="F9848">
            <v>43753</v>
          </cell>
          <cell r="G9848">
            <v>43785</v>
          </cell>
          <cell r="H9848">
            <v>11285.890032961895</v>
          </cell>
          <cell r="I9848">
            <v>12055.58</v>
          </cell>
        </row>
        <row r="9849">
          <cell r="C9849" t="str">
            <v>Physdam</v>
          </cell>
          <cell r="E9849">
            <v>43182</v>
          </cell>
          <cell r="F9849">
            <v>43190</v>
          </cell>
          <cell r="G9849">
            <v>43292</v>
          </cell>
          <cell r="H9849">
            <v>14673.572948921101</v>
          </cell>
          <cell r="I9849">
            <v>14673.57</v>
          </cell>
        </row>
        <row r="9850">
          <cell r="C9850" t="str">
            <v>Physdam</v>
          </cell>
          <cell r="E9850">
            <v>43171</v>
          </cell>
          <cell r="F9850">
            <v>43470</v>
          </cell>
          <cell r="G9850">
            <v>43521</v>
          </cell>
          <cell r="H9850">
            <v>9049.8454107247835</v>
          </cell>
          <cell r="I9850">
            <v>9560.89</v>
          </cell>
        </row>
        <row r="9851">
          <cell r="C9851" t="str">
            <v>Physdam</v>
          </cell>
          <cell r="E9851">
            <v>43176</v>
          </cell>
          <cell r="F9851">
            <v>43377</v>
          </cell>
          <cell r="G9851">
            <v>43393</v>
          </cell>
          <cell r="H9851">
            <v>10202.484125892601</v>
          </cell>
          <cell r="I9851">
            <v>10202.48</v>
          </cell>
        </row>
        <row r="9852">
          <cell r="C9852" t="str">
            <v>Physdam</v>
          </cell>
          <cell r="E9852">
            <v>43184</v>
          </cell>
          <cell r="F9852">
            <v>43212</v>
          </cell>
          <cell r="G9852">
            <v>43277</v>
          </cell>
          <cell r="H9852">
            <v>11009.0661708528</v>
          </cell>
          <cell r="I9852">
            <v>11009.07</v>
          </cell>
        </row>
        <row r="9853">
          <cell r="C9853" t="str">
            <v>Physdam</v>
          </cell>
          <cell r="E9853">
            <v>43170</v>
          </cell>
          <cell r="F9853">
            <v>43369</v>
          </cell>
          <cell r="G9853">
            <v>43387</v>
          </cell>
          <cell r="H9853">
            <v>13720.504178692599</v>
          </cell>
          <cell r="I9853">
            <v>13720.5</v>
          </cell>
        </row>
        <row r="9854">
          <cell r="C9854" t="str">
            <v>Physdam</v>
          </cell>
          <cell r="E9854">
            <v>43173</v>
          </cell>
          <cell r="F9854">
            <v>43215</v>
          </cell>
          <cell r="G9854">
            <v>43458</v>
          </cell>
          <cell r="H9854">
            <v>8397.6618570355495</v>
          </cell>
          <cell r="I9854">
            <v>8397.66</v>
          </cell>
        </row>
        <row r="9855">
          <cell r="C9855" t="str">
            <v>Physdam</v>
          </cell>
          <cell r="E9855">
            <v>43162</v>
          </cell>
          <cell r="F9855">
            <v>43279</v>
          </cell>
          <cell r="G9855">
            <v>43456</v>
          </cell>
          <cell r="H9855">
            <v>13712.753915933399</v>
          </cell>
          <cell r="I9855">
            <v>13712.75</v>
          </cell>
        </row>
        <row r="9856">
          <cell r="C9856" t="str">
            <v>Physdam</v>
          </cell>
          <cell r="E9856">
            <v>43163</v>
          </cell>
          <cell r="F9856">
            <v>43385</v>
          </cell>
          <cell r="G9856">
            <v>43394</v>
          </cell>
          <cell r="H9856">
            <v>8785.8617638564592</v>
          </cell>
          <cell r="I9856">
            <v>8785.86</v>
          </cell>
        </row>
        <row r="9857">
          <cell r="C9857" t="str">
            <v>Physdam</v>
          </cell>
          <cell r="E9857">
            <v>43177</v>
          </cell>
          <cell r="F9857">
            <v>43271</v>
          </cell>
          <cell r="G9857">
            <v>43302</v>
          </cell>
          <cell r="H9857">
            <v>11397.490534205899</v>
          </cell>
          <cell r="I9857">
            <v>0</v>
          </cell>
        </row>
        <row r="9858">
          <cell r="C9858" t="str">
            <v>Physdam</v>
          </cell>
          <cell r="E9858">
            <v>43164</v>
          </cell>
          <cell r="F9858">
            <v>43168</v>
          </cell>
          <cell r="G9858">
            <v>43254</v>
          </cell>
          <cell r="H9858">
            <v>9858.3663900184401</v>
          </cell>
          <cell r="I9858">
            <v>9858.3700000000008</v>
          </cell>
        </row>
        <row r="9859">
          <cell r="C9859" t="str">
            <v>Physdam</v>
          </cell>
          <cell r="E9859">
            <v>43182</v>
          </cell>
          <cell r="F9859">
            <v>43199</v>
          </cell>
          <cell r="G9859">
            <v>43229</v>
          </cell>
          <cell r="H9859">
            <v>7135.08949176646</v>
          </cell>
          <cell r="I9859">
            <v>7135.09</v>
          </cell>
        </row>
        <row r="9860">
          <cell r="C9860" t="str">
            <v>Physdam</v>
          </cell>
          <cell r="E9860">
            <v>43173</v>
          </cell>
          <cell r="F9860">
            <v>43267</v>
          </cell>
          <cell r="G9860">
            <v>43344</v>
          </cell>
          <cell r="H9860">
            <v>10198.470952821301</v>
          </cell>
          <cell r="I9860">
            <v>10198.469999999999</v>
          </cell>
        </row>
        <row r="9861">
          <cell r="C9861" t="str">
            <v>Physdam</v>
          </cell>
          <cell r="E9861">
            <v>43173</v>
          </cell>
          <cell r="F9861">
            <v>43205</v>
          </cell>
          <cell r="G9861">
            <v>43232</v>
          </cell>
          <cell r="H9861">
            <v>8638.4537472133197</v>
          </cell>
          <cell r="I9861">
            <v>8638.4500000000007</v>
          </cell>
        </row>
        <row r="9862">
          <cell r="C9862" t="str">
            <v>Physdam</v>
          </cell>
          <cell r="E9862">
            <v>43185</v>
          </cell>
          <cell r="F9862">
            <v>43185</v>
          </cell>
          <cell r="G9862">
            <v>43197</v>
          </cell>
          <cell r="H9862">
            <v>13247.8590711795</v>
          </cell>
          <cell r="I9862">
            <v>13247.86</v>
          </cell>
        </row>
        <row r="9863">
          <cell r="C9863" t="str">
            <v>Physdam</v>
          </cell>
          <cell r="E9863">
            <v>43179</v>
          </cell>
          <cell r="F9863">
            <v>43227</v>
          </cell>
          <cell r="G9863">
            <v>43338</v>
          </cell>
          <cell r="H9863">
            <v>10957.5112748513</v>
          </cell>
          <cell r="I9863">
            <v>10957.51</v>
          </cell>
        </row>
        <row r="9864">
          <cell r="C9864" t="str">
            <v>Physdam</v>
          </cell>
          <cell r="E9864">
            <v>43180</v>
          </cell>
          <cell r="F9864">
            <v>43285</v>
          </cell>
          <cell r="G9864">
            <v>43356</v>
          </cell>
          <cell r="H9864">
            <v>6622.7957392677499</v>
          </cell>
          <cell r="I9864">
            <v>6622.8</v>
          </cell>
        </row>
        <row r="9865">
          <cell r="C9865" t="str">
            <v>Physdam</v>
          </cell>
          <cell r="E9865">
            <v>43179</v>
          </cell>
          <cell r="F9865">
            <v>43328</v>
          </cell>
          <cell r="G9865">
            <v>43458</v>
          </cell>
          <cell r="H9865">
            <v>10881.228761038599</v>
          </cell>
          <cell r="I9865">
            <v>10881.23</v>
          </cell>
        </row>
        <row r="9866">
          <cell r="C9866" t="str">
            <v>Physdam</v>
          </cell>
          <cell r="E9866">
            <v>43188</v>
          </cell>
          <cell r="F9866">
            <v>43433</v>
          </cell>
          <cell r="G9866">
            <v>43465</v>
          </cell>
          <cell r="H9866">
            <v>8038.4877140893304</v>
          </cell>
          <cell r="I9866">
            <v>8038.49</v>
          </cell>
        </row>
        <row r="9867">
          <cell r="C9867" t="str">
            <v>Physdam</v>
          </cell>
          <cell r="E9867">
            <v>43166</v>
          </cell>
          <cell r="F9867">
            <v>43226</v>
          </cell>
          <cell r="G9867">
            <v>43318</v>
          </cell>
          <cell r="H9867">
            <v>12037.7735533458</v>
          </cell>
          <cell r="I9867">
            <v>12037.77</v>
          </cell>
        </row>
        <row r="9868">
          <cell r="C9868" t="str">
            <v>Physdam</v>
          </cell>
          <cell r="E9868">
            <v>43161</v>
          </cell>
          <cell r="F9868">
            <v>43372</v>
          </cell>
          <cell r="G9868">
            <v>43472</v>
          </cell>
          <cell r="H9868">
            <v>10751.736409904726</v>
          </cell>
          <cell r="I9868">
            <v>10915.07</v>
          </cell>
        </row>
        <row r="9869">
          <cell r="C9869" t="str">
            <v>Physdam</v>
          </cell>
          <cell r="E9869">
            <v>43170</v>
          </cell>
          <cell r="F9869">
            <v>43344</v>
          </cell>
          <cell r="G9869">
            <v>43367</v>
          </cell>
          <cell r="H9869">
            <v>11087.590810671099</v>
          </cell>
          <cell r="I9869">
            <v>11087.59</v>
          </cell>
        </row>
        <row r="9870">
          <cell r="C9870" t="str">
            <v>Physdam</v>
          </cell>
          <cell r="E9870">
            <v>43185</v>
          </cell>
          <cell r="F9870">
            <v>43272</v>
          </cell>
          <cell r="G9870">
            <v>43284</v>
          </cell>
          <cell r="H9870">
            <v>9536.6361384676893</v>
          </cell>
          <cell r="I9870">
            <v>9536.64</v>
          </cell>
        </row>
        <row r="9871">
          <cell r="C9871" t="str">
            <v>Physdam</v>
          </cell>
          <cell r="E9871">
            <v>43185</v>
          </cell>
          <cell r="F9871">
            <v>43244</v>
          </cell>
          <cell r="G9871">
            <v>43246</v>
          </cell>
          <cell r="H9871">
            <v>9809.6099433322597</v>
          </cell>
          <cell r="I9871">
            <v>9809.61</v>
          </cell>
        </row>
        <row r="9872">
          <cell r="C9872" t="str">
            <v>Physdam</v>
          </cell>
          <cell r="E9872">
            <v>43188</v>
          </cell>
          <cell r="F9872">
            <v>43374</v>
          </cell>
          <cell r="G9872">
            <v>43377</v>
          </cell>
          <cell r="H9872">
            <v>15532.3841904155</v>
          </cell>
          <cell r="I9872">
            <v>15532.38</v>
          </cell>
        </row>
        <row r="9873">
          <cell r="C9873" t="str">
            <v>Physdam</v>
          </cell>
          <cell r="E9873">
            <v>43187</v>
          </cell>
          <cell r="F9873">
            <v>43353</v>
          </cell>
          <cell r="G9873">
            <v>43370</v>
          </cell>
          <cell r="H9873">
            <v>8800.3050494110503</v>
          </cell>
          <cell r="I9873">
            <v>8800.31</v>
          </cell>
        </row>
        <row r="9874">
          <cell r="C9874" t="str">
            <v>Physdam</v>
          </cell>
          <cell r="E9874">
            <v>43166</v>
          </cell>
          <cell r="F9874">
            <v>43217</v>
          </cell>
          <cell r="G9874">
            <v>43368</v>
          </cell>
          <cell r="H9874">
            <v>10156.204927331501</v>
          </cell>
          <cell r="I9874">
            <v>0</v>
          </cell>
        </row>
        <row r="9875">
          <cell r="C9875" t="str">
            <v>Physdam</v>
          </cell>
          <cell r="E9875">
            <v>43175</v>
          </cell>
          <cell r="F9875">
            <v>43189</v>
          </cell>
          <cell r="G9875">
            <v>43265</v>
          </cell>
          <cell r="H9875">
            <v>9269.5112859948804</v>
          </cell>
          <cell r="I9875">
            <v>9269.51</v>
          </cell>
        </row>
        <row r="9876">
          <cell r="C9876" t="str">
            <v>Physdam</v>
          </cell>
          <cell r="E9876">
            <v>43172</v>
          </cell>
          <cell r="F9876">
            <v>43260</v>
          </cell>
          <cell r="G9876">
            <v>43376</v>
          </cell>
          <cell r="H9876">
            <v>8882.5112663742293</v>
          </cell>
          <cell r="I9876">
            <v>8882.51</v>
          </cell>
        </row>
        <row r="9877">
          <cell r="C9877" t="str">
            <v>Physdam</v>
          </cell>
          <cell r="E9877">
            <v>43182</v>
          </cell>
          <cell r="F9877">
            <v>43628</v>
          </cell>
          <cell r="G9877">
            <v>43669</v>
          </cell>
          <cell r="H9877">
            <v>8788.8970010381126</v>
          </cell>
          <cell r="I9877">
            <v>0</v>
          </cell>
        </row>
        <row r="9878">
          <cell r="C9878" t="str">
            <v>Physdam</v>
          </cell>
          <cell r="E9878">
            <v>43171</v>
          </cell>
          <cell r="F9878">
            <v>43240</v>
          </cell>
          <cell r="G9878">
            <v>43332</v>
          </cell>
          <cell r="H9878">
            <v>8767.2070811847898</v>
          </cell>
          <cell r="I9878">
            <v>8767.2099999999991</v>
          </cell>
        </row>
        <row r="9879">
          <cell r="C9879" t="str">
            <v>Physdam</v>
          </cell>
          <cell r="E9879">
            <v>43185</v>
          </cell>
          <cell r="F9879">
            <v>43209</v>
          </cell>
          <cell r="G9879">
            <v>43259</v>
          </cell>
          <cell r="H9879">
            <v>9935.6167681646803</v>
          </cell>
          <cell r="I9879">
            <v>9935.6200000000008</v>
          </cell>
        </row>
        <row r="9880">
          <cell r="C9880" t="str">
            <v>Physdam</v>
          </cell>
          <cell r="E9880">
            <v>43175</v>
          </cell>
          <cell r="F9880">
            <v>43236</v>
          </cell>
          <cell r="G9880">
            <v>43347</v>
          </cell>
          <cell r="H9880">
            <v>11821.126825757399</v>
          </cell>
          <cell r="I9880">
            <v>11821.13</v>
          </cell>
        </row>
        <row r="9881">
          <cell r="C9881" t="str">
            <v>Physdam</v>
          </cell>
          <cell r="E9881">
            <v>43179</v>
          </cell>
          <cell r="F9881">
            <v>43399</v>
          </cell>
          <cell r="G9881">
            <v>43774</v>
          </cell>
          <cell r="H9881">
            <v>7316.5524008655402</v>
          </cell>
          <cell r="I9881">
            <v>7320.13</v>
          </cell>
        </row>
        <row r="9882">
          <cell r="C9882" t="str">
            <v>Physdam</v>
          </cell>
          <cell r="E9882">
            <v>43175</v>
          </cell>
          <cell r="F9882">
            <v>43200</v>
          </cell>
          <cell r="G9882">
            <v>43208</v>
          </cell>
          <cell r="H9882">
            <v>11080.5790014951</v>
          </cell>
          <cell r="I9882">
            <v>11080.58</v>
          </cell>
        </row>
        <row r="9883">
          <cell r="C9883" t="str">
            <v>Physdam</v>
          </cell>
          <cell r="E9883">
            <v>43166</v>
          </cell>
          <cell r="F9883">
            <v>43178</v>
          </cell>
          <cell r="G9883">
            <v>43362</v>
          </cell>
          <cell r="H9883">
            <v>9847.7821215333097</v>
          </cell>
          <cell r="I9883">
            <v>9847.7800000000007</v>
          </cell>
        </row>
        <row r="9884">
          <cell r="C9884" t="str">
            <v>Physdam</v>
          </cell>
          <cell r="E9884">
            <v>43185</v>
          </cell>
          <cell r="F9884">
            <v>43342</v>
          </cell>
          <cell r="G9884">
            <v>43438</v>
          </cell>
          <cell r="H9884">
            <v>5256.3549498652901</v>
          </cell>
          <cell r="I9884">
            <v>5256.35</v>
          </cell>
        </row>
        <row r="9885">
          <cell r="C9885" t="str">
            <v>Physdam</v>
          </cell>
          <cell r="E9885">
            <v>43163</v>
          </cell>
          <cell r="F9885">
            <v>43402</v>
          </cell>
          <cell r="G9885">
            <v>43547</v>
          </cell>
          <cell r="H9885">
            <v>8908.2086246110666</v>
          </cell>
          <cell r="I9885">
            <v>9639.27</v>
          </cell>
        </row>
        <row r="9886">
          <cell r="C9886" t="str">
            <v>Physdam</v>
          </cell>
          <cell r="E9886">
            <v>43181</v>
          </cell>
          <cell r="F9886">
            <v>43209</v>
          </cell>
          <cell r="G9886">
            <v>43225</v>
          </cell>
          <cell r="H9886">
            <v>10346.1745858826</v>
          </cell>
          <cell r="I9886">
            <v>10346.17</v>
          </cell>
        </row>
        <row r="9887">
          <cell r="C9887" t="str">
            <v>Physdam</v>
          </cell>
          <cell r="E9887">
            <v>43167</v>
          </cell>
          <cell r="F9887">
            <v>43177</v>
          </cell>
          <cell r="G9887">
            <v>43290</v>
          </cell>
          <cell r="H9887">
            <v>9551.2281522122594</v>
          </cell>
          <cell r="I9887">
            <v>0</v>
          </cell>
        </row>
        <row r="9888">
          <cell r="C9888" t="str">
            <v>Physdam</v>
          </cell>
          <cell r="E9888">
            <v>43210</v>
          </cell>
          <cell r="F9888">
            <v>43517</v>
          </cell>
          <cell r="G9888">
            <v>43748</v>
          </cell>
          <cell r="H9888">
            <v>10407.143551509887</v>
          </cell>
          <cell r="I9888">
            <v>10363.280000000001</v>
          </cell>
        </row>
        <row r="9889">
          <cell r="C9889" t="str">
            <v>Physdam</v>
          </cell>
          <cell r="E9889">
            <v>43195</v>
          </cell>
          <cell r="F9889">
            <v>43225</v>
          </cell>
          <cell r="G9889">
            <v>43242</v>
          </cell>
          <cell r="H9889">
            <v>7975.86834522956</v>
          </cell>
          <cell r="I9889">
            <v>7975.87</v>
          </cell>
        </row>
        <row r="9890">
          <cell r="C9890" t="str">
            <v>Physdam</v>
          </cell>
          <cell r="E9890">
            <v>43214</v>
          </cell>
          <cell r="F9890">
            <v>43427</v>
          </cell>
          <cell r="G9890">
            <v>43442</v>
          </cell>
          <cell r="H9890">
            <v>10603.9923660278</v>
          </cell>
          <cell r="I9890">
            <v>10603.99</v>
          </cell>
        </row>
        <row r="9891">
          <cell r="C9891" t="str">
            <v>Physdam</v>
          </cell>
          <cell r="E9891">
            <v>43219</v>
          </cell>
          <cell r="F9891">
            <v>43269</v>
          </cell>
          <cell r="G9891">
            <v>43476</v>
          </cell>
          <cell r="H9891">
            <v>8498.0454357924227</v>
          </cell>
          <cell r="I9891">
            <v>9824.6299999999992</v>
          </cell>
        </row>
        <row r="9892">
          <cell r="C9892" t="str">
            <v>Physdam</v>
          </cell>
          <cell r="E9892">
            <v>43197</v>
          </cell>
          <cell r="F9892">
            <v>43244</v>
          </cell>
          <cell r="G9892">
            <v>43304</v>
          </cell>
          <cell r="H9892">
            <v>7035.69087882037</v>
          </cell>
          <cell r="I9892">
            <v>7035.69</v>
          </cell>
        </row>
        <row r="9893">
          <cell r="C9893" t="str">
            <v>Physdam</v>
          </cell>
          <cell r="E9893">
            <v>43211</v>
          </cell>
          <cell r="F9893">
            <v>43467</v>
          </cell>
          <cell r="G9893">
            <v>43626</v>
          </cell>
          <cell r="H9893">
            <v>10614.11864888001</v>
          </cell>
          <cell r="I9893">
            <v>10594.86</v>
          </cell>
        </row>
        <row r="9894">
          <cell r="C9894" t="str">
            <v>Physdam</v>
          </cell>
          <cell r="E9894">
            <v>43200</v>
          </cell>
          <cell r="F9894">
            <v>43210</v>
          </cell>
          <cell r="G9894">
            <v>43287</v>
          </cell>
          <cell r="H9894">
            <v>10436.2912555032</v>
          </cell>
          <cell r="I9894">
            <v>10436.290000000001</v>
          </cell>
        </row>
        <row r="9895">
          <cell r="C9895" t="str">
            <v>Physdam</v>
          </cell>
          <cell r="E9895">
            <v>43219</v>
          </cell>
          <cell r="F9895">
            <v>43823</v>
          </cell>
          <cell r="G9895">
            <v>43910</v>
          </cell>
          <cell r="H9895">
            <v>9661.7753496494042</v>
          </cell>
          <cell r="I9895">
            <v>10606.88</v>
          </cell>
        </row>
        <row r="9896">
          <cell r="C9896" t="str">
            <v>Physdam</v>
          </cell>
          <cell r="E9896">
            <v>43212</v>
          </cell>
          <cell r="F9896">
            <v>43348</v>
          </cell>
          <cell r="G9896">
            <v>43476</v>
          </cell>
          <cell r="H9896">
            <v>9780.7866000341583</v>
          </cell>
          <cell r="I9896">
            <v>9945.84</v>
          </cell>
        </row>
        <row r="9897">
          <cell r="C9897" t="str">
            <v>Physdam</v>
          </cell>
          <cell r="E9897">
            <v>43216</v>
          </cell>
          <cell r="F9897">
            <v>43246</v>
          </cell>
          <cell r="G9897">
            <v>43568</v>
          </cell>
          <cell r="H9897">
            <v>9446.951041847622</v>
          </cell>
          <cell r="I9897">
            <v>11406.8</v>
          </cell>
        </row>
        <row r="9898">
          <cell r="C9898" t="str">
            <v>Physdam</v>
          </cell>
          <cell r="E9898">
            <v>43216</v>
          </cell>
          <cell r="F9898">
            <v>43360</v>
          </cell>
          <cell r="G9898">
            <v>43433</v>
          </cell>
          <cell r="H9898">
            <v>8817.4891542163496</v>
          </cell>
          <cell r="I9898">
            <v>8817.49</v>
          </cell>
        </row>
        <row r="9899">
          <cell r="C9899" t="str">
            <v>Physdam</v>
          </cell>
          <cell r="E9899">
            <v>43202</v>
          </cell>
          <cell r="F9899">
            <v>43202</v>
          </cell>
          <cell r="G9899">
            <v>43224</v>
          </cell>
          <cell r="H9899">
            <v>7066.1581846639501</v>
          </cell>
          <cell r="I9899">
            <v>7066.16</v>
          </cell>
        </row>
        <row r="9900">
          <cell r="C9900" t="str">
            <v>Physdam</v>
          </cell>
          <cell r="E9900">
            <v>43200</v>
          </cell>
          <cell r="F9900">
            <v>43242</v>
          </cell>
          <cell r="G9900">
            <v>43251</v>
          </cell>
          <cell r="H9900">
            <v>11108.1219878713</v>
          </cell>
          <cell r="I9900">
            <v>11108.12</v>
          </cell>
        </row>
        <row r="9901">
          <cell r="C9901" t="str">
            <v>Physdam</v>
          </cell>
          <cell r="E9901">
            <v>43204</v>
          </cell>
          <cell r="F9901">
            <v>43305</v>
          </cell>
          <cell r="G9901">
            <v>43344</v>
          </cell>
          <cell r="H9901">
            <v>8808.1869170072805</v>
          </cell>
          <cell r="I9901">
            <v>8808.19</v>
          </cell>
        </row>
        <row r="9902">
          <cell r="C9902" t="str">
            <v>Physdam</v>
          </cell>
          <cell r="E9902">
            <v>43210</v>
          </cell>
          <cell r="F9902">
            <v>43235</v>
          </cell>
          <cell r="G9902">
            <v>43289</v>
          </cell>
          <cell r="H9902">
            <v>13625.9350471752</v>
          </cell>
          <cell r="I9902">
            <v>13625.94</v>
          </cell>
        </row>
        <row r="9903">
          <cell r="C9903" t="str">
            <v>Physdam</v>
          </cell>
          <cell r="E9903">
            <v>43198</v>
          </cell>
          <cell r="F9903">
            <v>43322</v>
          </cell>
          <cell r="G9903">
            <v>43330</v>
          </cell>
          <cell r="H9903">
            <v>11140.5775955807</v>
          </cell>
          <cell r="I9903">
            <v>11140.58</v>
          </cell>
        </row>
        <row r="9904">
          <cell r="C9904" t="str">
            <v>Physdam</v>
          </cell>
          <cell r="E9904">
            <v>43205</v>
          </cell>
          <cell r="F9904">
            <v>43351</v>
          </cell>
          <cell r="G9904">
            <v>43398</v>
          </cell>
          <cell r="H9904">
            <v>10106.873466061999</v>
          </cell>
          <cell r="I9904">
            <v>10106.870000000001</v>
          </cell>
        </row>
        <row r="9905">
          <cell r="C9905" t="str">
            <v>Physdam</v>
          </cell>
          <cell r="E9905">
            <v>43214</v>
          </cell>
          <cell r="F9905">
            <v>43281</v>
          </cell>
          <cell r="G9905">
            <v>43311</v>
          </cell>
          <cell r="H9905">
            <v>10778.6202204085</v>
          </cell>
          <cell r="I9905">
            <v>10778.62</v>
          </cell>
        </row>
        <row r="9906">
          <cell r="C9906" t="str">
            <v>Physdam</v>
          </cell>
          <cell r="E9906">
            <v>43204</v>
          </cell>
          <cell r="F9906">
            <v>43346</v>
          </cell>
          <cell r="G9906">
            <v>43374</v>
          </cell>
          <cell r="H9906">
            <v>10093.251791562399</v>
          </cell>
          <cell r="I9906">
            <v>10093.25</v>
          </cell>
        </row>
        <row r="9907">
          <cell r="C9907" t="str">
            <v>Physdam</v>
          </cell>
          <cell r="E9907">
            <v>43214</v>
          </cell>
          <cell r="F9907">
            <v>43251</v>
          </cell>
          <cell r="G9907">
            <v>43281</v>
          </cell>
          <cell r="H9907">
            <v>7436.3860178592104</v>
          </cell>
          <cell r="I9907">
            <v>7436.39</v>
          </cell>
        </row>
        <row r="9908">
          <cell r="C9908" t="str">
            <v>Physdam</v>
          </cell>
          <cell r="E9908">
            <v>43212</v>
          </cell>
          <cell r="F9908">
            <v>43350</v>
          </cell>
          <cell r="G9908">
            <v>43447</v>
          </cell>
          <cell r="H9908">
            <v>10382.510510862799</v>
          </cell>
          <cell r="I9908">
            <v>10382.51</v>
          </cell>
        </row>
        <row r="9909">
          <cell r="C9909" t="str">
            <v>Physdam</v>
          </cell>
          <cell r="E9909">
            <v>43213</v>
          </cell>
          <cell r="F9909">
            <v>43407</v>
          </cell>
          <cell r="G9909">
            <v>43410</v>
          </cell>
          <cell r="H9909">
            <v>9057.7962664332808</v>
          </cell>
          <cell r="I9909">
            <v>9057.7999999999993</v>
          </cell>
        </row>
        <row r="9910">
          <cell r="C9910" t="str">
            <v>Physdam</v>
          </cell>
          <cell r="E9910">
            <v>43197</v>
          </cell>
          <cell r="F9910">
            <v>43222</v>
          </cell>
          <cell r="G9910">
            <v>43274</v>
          </cell>
          <cell r="H9910">
            <v>10706.408265051799</v>
          </cell>
          <cell r="I9910">
            <v>10706.41</v>
          </cell>
        </row>
        <row r="9911">
          <cell r="C9911" t="str">
            <v>Physdam</v>
          </cell>
          <cell r="E9911">
            <v>43195</v>
          </cell>
          <cell r="F9911">
            <v>43263</v>
          </cell>
          <cell r="G9911">
            <v>43450</v>
          </cell>
          <cell r="H9911">
            <v>9857.5656926165393</v>
          </cell>
          <cell r="I9911">
            <v>0</v>
          </cell>
        </row>
        <row r="9912">
          <cell r="C9912" t="str">
            <v>Physdam</v>
          </cell>
          <cell r="E9912">
            <v>43201</v>
          </cell>
          <cell r="F9912">
            <v>43215</v>
          </cell>
          <cell r="G9912">
            <v>43219</v>
          </cell>
          <cell r="H9912">
            <v>12008.328253265199</v>
          </cell>
          <cell r="I9912">
            <v>12008.33</v>
          </cell>
        </row>
        <row r="9913">
          <cell r="C9913" t="str">
            <v>Physdam</v>
          </cell>
          <cell r="E9913">
            <v>43194</v>
          </cell>
          <cell r="F9913">
            <v>43412</v>
          </cell>
          <cell r="G9913">
            <v>43484</v>
          </cell>
          <cell r="H9913">
            <v>6701.4223688475877</v>
          </cell>
          <cell r="I9913">
            <v>7406.95</v>
          </cell>
        </row>
        <row r="9914">
          <cell r="C9914" t="str">
            <v>Physdam</v>
          </cell>
          <cell r="E9914">
            <v>43212</v>
          </cell>
          <cell r="F9914">
            <v>43273</v>
          </cell>
          <cell r="G9914">
            <v>43313</v>
          </cell>
          <cell r="H9914">
            <v>12549.5553109803</v>
          </cell>
          <cell r="I9914">
            <v>12549.56</v>
          </cell>
        </row>
        <row r="9915">
          <cell r="C9915" t="str">
            <v>Physdam</v>
          </cell>
          <cell r="E9915">
            <v>43218</v>
          </cell>
          <cell r="F9915">
            <v>43234</v>
          </cell>
          <cell r="G9915">
            <v>43414</v>
          </cell>
          <cell r="H9915">
            <v>9942.3362625912105</v>
          </cell>
          <cell r="I9915">
            <v>9942.34</v>
          </cell>
        </row>
        <row r="9916">
          <cell r="C9916" t="str">
            <v>Physdam</v>
          </cell>
          <cell r="E9916">
            <v>43199</v>
          </cell>
          <cell r="F9916">
            <v>43318</v>
          </cell>
          <cell r="G9916">
            <v>43549</v>
          </cell>
          <cell r="H9916">
            <v>9828.5539381113267</v>
          </cell>
          <cell r="I9916">
            <v>10385.879999999999</v>
          </cell>
        </row>
        <row r="9917">
          <cell r="C9917" t="str">
            <v>Physdam</v>
          </cell>
          <cell r="E9917">
            <v>43205</v>
          </cell>
          <cell r="F9917">
            <v>43699</v>
          </cell>
          <cell r="G9917">
            <v>43725</v>
          </cell>
          <cell r="H9917">
            <v>13168.941419777431</v>
          </cell>
          <cell r="I9917">
            <v>14007.66</v>
          </cell>
        </row>
        <row r="9918">
          <cell r="C9918" t="str">
            <v>Physdam</v>
          </cell>
          <cell r="E9918">
            <v>43214</v>
          </cell>
          <cell r="F9918">
            <v>43483</v>
          </cell>
          <cell r="G9918">
            <v>43576</v>
          </cell>
          <cell r="H9918">
            <v>9068.3267250220451</v>
          </cell>
          <cell r="I9918">
            <v>9345.7099999999991</v>
          </cell>
        </row>
        <row r="9919">
          <cell r="C9919" t="str">
            <v>Physdam</v>
          </cell>
          <cell r="E9919">
            <v>43210</v>
          </cell>
          <cell r="F9919">
            <v>43502</v>
          </cell>
          <cell r="G9919">
            <v>43536</v>
          </cell>
          <cell r="H9919">
            <v>7688.2281305548004</v>
          </cell>
          <cell r="I9919">
            <v>8525.7800000000007</v>
          </cell>
        </row>
        <row r="9920">
          <cell r="C9920" t="str">
            <v>Physdam</v>
          </cell>
          <cell r="E9920">
            <v>43191</v>
          </cell>
          <cell r="F9920">
            <v>43492</v>
          </cell>
          <cell r="G9920">
            <v>43501</v>
          </cell>
          <cell r="H9920">
            <v>13489.6278769153</v>
          </cell>
          <cell r="I9920">
            <v>13865.7</v>
          </cell>
        </row>
        <row r="9921">
          <cell r="C9921" t="str">
            <v>Physdam</v>
          </cell>
          <cell r="E9921">
            <v>43200</v>
          </cell>
          <cell r="F9921">
            <v>43535</v>
          </cell>
          <cell r="G9921">
            <v>43585</v>
          </cell>
          <cell r="H9921">
            <v>10161.00718734345</v>
          </cell>
          <cell r="I9921">
            <v>10328.129999999999</v>
          </cell>
        </row>
        <row r="9922">
          <cell r="C9922" t="str">
            <v>Physdam</v>
          </cell>
          <cell r="E9922">
            <v>43205</v>
          </cell>
          <cell r="F9922">
            <v>43245</v>
          </cell>
          <cell r="G9922">
            <v>43260</v>
          </cell>
          <cell r="H9922">
            <v>10525.528606587201</v>
          </cell>
          <cell r="I9922">
            <v>10525.53</v>
          </cell>
        </row>
        <row r="9923">
          <cell r="C9923" t="str">
            <v>Physdam</v>
          </cell>
          <cell r="E9923">
            <v>43205</v>
          </cell>
          <cell r="F9923">
            <v>43301</v>
          </cell>
          <cell r="G9923">
            <v>43399</v>
          </cell>
          <cell r="H9923">
            <v>10648.7975647603</v>
          </cell>
          <cell r="I9923">
            <v>10648.8</v>
          </cell>
        </row>
        <row r="9924">
          <cell r="C9924" t="str">
            <v>Physdam</v>
          </cell>
          <cell r="E9924">
            <v>43194</v>
          </cell>
          <cell r="F9924">
            <v>43407</v>
          </cell>
          <cell r="G9924">
            <v>43430</v>
          </cell>
          <cell r="H9924">
            <v>12111.135367008699</v>
          </cell>
          <cell r="I9924">
            <v>12111.14</v>
          </cell>
        </row>
        <row r="9925">
          <cell r="C9925" t="str">
            <v>Physdam</v>
          </cell>
          <cell r="E9925">
            <v>43193</v>
          </cell>
          <cell r="F9925">
            <v>43258</v>
          </cell>
          <cell r="G9925">
            <v>43266</v>
          </cell>
          <cell r="H9925">
            <v>6211.7172832992501</v>
          </cell>
          <cell r="I9925">
            <v>6211.72</v>
          </cell>
        </row>
        <row r="9926">
          <cell r="C9926" t="str">
            <v>Physdam</v>
          </cell>
          <cell r="E9926">
            <v>43201</v>
          </cell>
          <cell r="F9926">
            <v>43272</v>
          </cell>
          <cell r="G9926">
            <v>43398</v>
          </cell>
          <cell r="H9926">
            <v>7268.7416183648602</v>
          </cell>
          <cell r="I9926">
            <v>7268.74</v>
          </cell>
        </row>
        <row r="9927">
          <cell r="C9927" t="str">
            <v>Physdam</v>
          </cell>
          <cell r="E9927">
            <v>43197</v>
          </cell>
          <cell r="F9927">
            <v>43297</v>
          </cell>
          <cell r="G9927">
            <v>43383</v>
          </cell>
          <cell r="H9927">
            <v>9833.4912677355205</v>
          </cell>
          <cell r="I9927">
            <v>9833.49</v>
          </cell>
        </row>
        <row r="9928">
          <cell r="C9928" t="str">
            <v>Physdam</v>
          </cell>
          <cell r="E9928">
            <v>43216</v>
          </cell>
          <cell r="F9928">
            <v>43266</v>
          </cell>
          <cell r="G9928">
            <v>43339</v>
          </cell>
          <cell r="H9928">
            <v>12665.4063358902</v>
          </cell>
          <cell r="I9928">
            <v>12665.41</v>
          </cell>
        </row>
        <row r="9929">
          <cell r="C9929" t="str">
            <v>Physdam</v>
          </cell>
          <cell r="E9929">
            <v>43207</v>
          </cell>
          <cell r="F9929">
            <v>43389</v>
          </cell>
          <cell r="G9929">
            <v>43495</v>
          </cell>
          <cell r="H9929">
            <v>9118.0850048851898</v>
          </cell>
          <cell r="I9929">
            <v>9863.0499999999993</v>
          </cell>
        </row>
        <row r="9930">
          <cell r="C9930" t="str">
            <v>Physdam</v>
          </cell>
          <cell r="E9930">
            <v>43201</v>
          </cell>
          <cell r="F9930">
            <v>43348</v>
          </cell>
          <cell r="G9930">
            <v>43477</v>
          </cell>
          <cell r="H9930">
            <v>9091.4072923941076</v>
          </cell>
          <cell r="I9930">
            <v>9923.5</v>
          </cell>
        </row>
        <row r="9931">
          <cell r="C9931" t="str">
            <v>Physdam</v>
          </cell>
          <cell r="E9931">
            <v>43206</v>
          </cell>
          <cell r="F9931">
            <v>43337</v>
          </cell>
          <cell r="G9931">
            <v>43458</v>
          </cell>
          <cell r="H9931">
            <v>11817.1396796194</v>
          </cell>
          <cell r="I9931">
            <v>11817.14</v>
          </cell>
        </row>
        <row r="9932">
          <cell r="C9932" t="str">
            <v>Physdam</v>
          </cell>
          <cell r="E9932">
            <v>43208</v>
          </cell>
          <cell r="F9932">
            <v>43338</v>
          </cell>
          <cell r="G9932">
            <v>43342</v>
          </cell>
          <cell r="H9932">
            <v>10003.632195320701</v>
          </cell>
          <cell r="I9932">
            <v>10003.629999999999</v>
          </cell>
        </row>
        <row r="9933">
          <cell r="C9933" t="str">
            <v>Physdam</v>
          </cell>
          <cell r="E9933">
            <v>43210</v>
          </cell>
          <cell r="F9933">
            <v>43314</v>
          </cell>
          <cell r="G9933">
            <v>43361</v>
          </cell>
          <cell r="H9933">
            <v>6073.8878717645703</v>
          </cell>
          <cell r="I9933">
            <v>6073.89</v>
          </cell>
        </row>
        <row r="9934">
          <cell r="C9934" t="str">
            <v>Physdam</v>
          </cell>
          <cell r="E9934">
            <v>43215</v>
          </cell>
          <cell r="F9934">
            <v>43291</v>
          </cell>
          <cell r="G9934">
            <v>43319</v>
          </cell>
          <cell r="H9934">
            <v>12622.1384453177</v>
          </cell>
          <cell r="I9934">
            <v>12622.14</v>
          </cell>
        </row>
        <row r="9935">
          <cell r="C9935" t="str">
            <v>Physdam</v>
          </cell>
          <cell r="E9935">
            <v>43214</v>
          </cell>
          <cell r="F9935">
            <v>43277</v>
          </cell>
          <cell r="G9935">
            <v>43476</v>
          </cell>
          <cell r="H9935">
            <v>9682.9211577122678</v>
          </cell>
          <cell r="I9935">
            <v>10689.22</v>
          </cell>
        </row>
        <row r="9936">
          <cell r="C9936" t="str">
            <v>Physdam</v>
          </cell>
          <cell r="E9936">
            <v>43193</v>
          </cell>
          <cell r="F9936">
            <v>43365</v>
          </cell>
          <cell r="G9936">
            <v>43378</v>
          </cell>
          <cell r="H9936">
            <v>9366.57879053742</v>
          </cell>
          <cell r="I9936">
            <v>9366.58</v>
          </cell>
        </row>
        <row r="9937">
          <cell r="C9937" t="str">
            <v>Physdam</v>
          </cell>
          <cell r="E9937">
            <v>43193</v>
          </cell>
          <cell r="F9937">
            <v>43435</v>
          </cell>
          <cell r="G9937">
            <v>43754</v>
          </cell>
          <cell r="H9937">
            <v>12378.775075741258</v>
          </cell>
          <cell r="I9937">
            <v>12984.74</v>
          </cell>
        </row>
        <row r="9938">
          <cell r="C9938" t="str">
            <v>Physdam</v>
          </cell>
          <cell r="E9938">
            <v>43206</v>
          </cell>
          <cell r="F9938">
            <v>43312</v>
          </cell>
          <cell r="G9938">
            <v>43352</v>
          </cell>
          <cell r="H9938">
            <v>9953.9865206637096</v>
          </cell>
          <cell r="I9938">
            <v>0</v>
          </cell>
        </row>
        <row r="9939">
          <cell r="C9939" t="str">
            <v>Physdam</v>
          </cell>
          <cell r="E9939">
            <v>43212</v>
          </cell>
          <cell r="F9939">
            <v>43358</v>
          </cell>
          <cell r="G9939">
            <v>43412</v>
          </cell>
          <cell r="H9939">
            <v>9075.7995642485694</v>
          </cell>
          <cell r="I9939">
            <v>9075.7999999999993</v>
          </cell>
        </row>
        <row r="9940">
          <cell r="C9940" t="str">
            <v>Physdam</v>
          </cell>
          <cell r="E9940">
            <v>43204</v>
          </cell>
          <cell r="F9940">
            <v>43301</v>
          </cell>
          <cell r="G9940">
            <v>43351</v>
          </cell>
          <cell r="H9940">
            <v>10401.605524991801</v>
          </cell>
          <cell r="I9940">
            <v>10401.61</v>
          </cell>
        </row>
        <row r="9941">
          <cell r="C9941" t="str">
            <v>Physdam</v>
          </cell>
          <cell r="E9941">
            <v>43247</v>
          </cell>
          <cell r="F9941">
            <v>43563</v>
          </cell>
          <cell r="G9941">
            <v>43644</v>
          </cell>
          <cell r="H9941">
            <v>10298.961203665531</v>
          </cell>
          <cell r="I9941">
            <v>10508.1</v>
          </cell>
        </row>
        <row r="9942">
          <cell r="C9942" t="str">
            <v>Physdam</v>
          </cell>
          <cell r="E9942">
            <v>43225</v>
          </cell>
          <cell r="F9942">
            <v>43244</v>
          </cell>
          <cell r="G9942">
            <v>43260</v>
          </cell>
          <cell r="H9942">
            <v>13040.7078685286</v>
          </cell>
          <cell r="I9942">
            <v>13040.71</v>
          </cell>
        </row>
        <row r="9943">
          <cell r="C9943" t="str">
            <v>Physdam</v>
          </cell>
          <cell r="E9943">
            <v>43230</v>
          </cell>
          <cell r="F9943">
            <v>43254</v>
          </cell>
          <cell r="G9943">
            <v>43303</v>
          </cell>
          <cell r="H9943">
            <v>10974.558681767099</v>
          </cell>
          <cell r="I9943">
            <v>10974.56</v>
          </cell>
        </row>
        <row r="9944">
          <cell r="C9944" t="str">
            <v>Physdam</v>
          </cell>
          <cell r="E9944">
            <v>43245</v>
          </cell>
          <cell r="F9944">
            <v>43769</v>
          </cell>
          <cell r="G9944">
            <v>43770</v>
          </cell>
          <cell r="H9944">
            <v>11651.626745086343</v>
          </cell>
          <cell r="I9944">
            <v>12143.83</v>
          </cell>
        </row>
        <row r="9945">
          <cell r="C9945" t="str">
            <v>Physdam</v>
          </cell>
          <cell r="E9945">
            <v>43247</v>
          </cell>
          <cell r="F9945">
            <v>43312</v>
          </cell>
          <cell r="G9945">
            <v>43531</v>
          </cell>
          <cell r="H9945">
            <v>8986.3337209450256</v>
          </cell>
          <cell r="I9945">
            <v>9820.08</v>
          </cell>
        </row>
        <row r="9946">
          <cell r="C9946" t="str">
            <v>Physdam</v>
          </cell>
          <cell r="E9946">
            <v>43237</v>
          </cell>
          <cell r="F9946">
            <v>43249</v>
          </cell>
          <cell r="G9946">
            <v>43341</v>
          </cell>
          <cell r="H9946">
            <v>8451.7784418602005</v>
          </cell>
          <cell r="I9946">
            <v>8451.7800000000007</v>
          </cell>
        </row>
        <row r="9947">
          <cell r="C9947" t="str">
            <v>Physdam</v>
          </cell>
          <cell r="E9947">
            <v>43240</v>
          </cell>
          <cell r="F9947">
            <v>43256</v>
          </cell>
          <cell r="G9947">
            <v>43285</v>
          </cell>
          <cell r="H9947">
            <v>7568.4539768985496</v>
          </cell>
          <cell r="I9947">
            <v>7568.45</v>
          </cell>
        </row>
        <row r="9948">
          <cell r="C9948" t="str">
            <v>Physdam</v>
          </cell>
          <cell r="E9948">
            <v>43230</v>
          </cell>
          <cell r="F9948">
            <v>43237</v>
          </cell>
          <cell r="G9948">
            <v>43255</v>
          </cell>
          <cell r="H9948">
            <v>6222.4508204286203</v>
          </cell>
          <cell r="I9948">
            <v>0</v>
          </cell>
        </row>
        <row r="9949">
          <cell r="C9949" t="str">
            <v>Physdam</v>
          </cell>
          <cell r="E9949">
            <v>43245</v>
          </cell>
          <cell r="F9949">
            <v>43508</v>
          </cell>
          <cell r="G9949">
            <v>43587</v>
          </cell>
          <cell r="H9949">
            <v>9712.7347146920001</v>
          </cell>
          <cell r="I9949">
            <v>0</v>
          </cell>
        </row>
        <row r="9950">
          <cell r="C9950" t="str">
            <v>Physdam</v>
          </cell>
          <cell r="E9950">
            <v>43229</v>
          </cell>
          <cell r="F9950">
            <v>43326</v>
          </cell>
          <cell r="G9950">
            <v>43414</v>
          </cell>
          <cell r="H9950">
            <v>7835.0308575319305</v>
          </cell>
          <cell r="I9950">
            <v>0</v>
          </cell>
        </row>
        <row r="9951">
          <cell r="C9951" t="str">
            <v>Physdam</v>
          </cell>
          <cell r="E9951">
            <v>43239</v>
          </cell>
          <cell r="F9951">
            <v>43402</v>
          </cell>
          <cell r="G9951">
            <v>43441</v>
          </cell>
          <cell r="H9951">
            <v>8282.5055049419407</v>
          </cell>
          <cell r="I9951">
            <v>0</v>
          </cell>
        </row>
        <row r="9952">
          <cell r="C9952" t="str">
            <v>Physdam</v>
          </cell>
          <cell r="E9952">
            <v>43222</v>
          </cell>
          <cell r="F9952">
            <v>43236</v>
          </cell>
          <cell r="G9952">
            <v>43468</v>
          </cell>
          <cell r="H9952">
            <v>11040.051368987726</v>
          </cell>
          <cell r="I9952">
            <v>11617.46</v>
          </cell>
        </row>
        <row r="9953">
          <cell r="C9953" t="str">
            <v>Physdam</v>
          </cell>
          <cell r="E9953">
            <v>43243</v>
          </cell>
          <cell r="F9953">
            <v>43601</v>
          </cell>
          <cell r="G9953">
            <v>43812</v>
          </cell>
          <cell r="H9953">
            <v>7931.4492690099905</v>
          </cell>
          <cell r="I9953">
            <v>8560.18</v>
          </cell>
        </row>
        <row r="9954">
          <cell r="C9954" t="str">
            <v>Physdam</v>
          </cell>
          <cell r="E9954">
            <v>43239</v>
          </cell>
          <cell r="F9954">
            <v>43389</v>
          </cell>
          <cell r="G9954">
            <v>43423</v>
          </cell>
          <cell r="H9954">
            <v>9945.4737920346106</v>
          </cell>
          <cell r="I9954">
            <v>9945.4699999999993</v>
          </cell>
        </row>
        <row r="9955">
          <cell r="C9955" t="str">
            <v>Physdam</v>
          </cell>
          <cell r="E9955">
            <v>43247</v>
          </cell>
          <cell r="F9955">
            <v>43259</v>
          </cell>
          <cell r="G9955">
            <v>43353</v>
          </cell>
          <cell r="H9955">
            <v>8507.5955384963599</v>
          </cell>
          <cell r="I9955">
            <v>8507.6</v>
          </cell>
        </row>
        <row r="9956">
          <cell r="C9956" t="str">
            <v>Physdam</v>
          </cell>
          <cell r="E9956">
            <v>43223</v>
          </cell>
          <cell r="F9956">
            <v>43571</v>
          </cell>
          <cell r="G9956">
            <v>43679</v>
          </cell>
          <cell r="H9956">
            <v>9656.905486440568</v>
          </cell>
          <cell r="I9956">
            <v>9992.4</v>
          </cell>
        </row>
        <row r="9957">
          <cell r="C9957" t="str">
            <v>Physdam</v>
          </cell>
          <cell r="E9957">
            <v>43226</v>
          </cell>
          <cell r="F9957">
            <v>43427</v>
          </cell>
          <cell r="G9957">
            <v>43793</v>
          </cell>
          <cell r="H9957">
            <v>9916.2118259781691</v>
          </cell>
          <cell r="I9957">
            <v>11026.13</v>
          </cell>
        </row>
        <row r="9958">
          <cell r="C9958" t="str">
            <v>Physdam</v>
          </cell>
          <cell r="E9958">
            <v>43251</v>
          </cell>
          <cell r="F9958">
            <v>43414</v>
          </cell>
          <cell r="G9958">
            <v>43486</v>
          </cell>
          <cell r="H9958">
            <v>8906.8379606183953</v>
          </cell>
          <cell r="I9958">
            <v>0</v>
          </cell>
        </row>
        <row r="9959">
          <cell r="C9959" t="str">
            <v>Physdam</v>
          </cell>
          <cell r="E9959">
            <v>43245</v>
          </cell>
          <cell r="F9959">
            <v>43255</v>
          </cell>
          <cell r="G9959">
            <v>43293</v>
          </cell>
          <cell r="H9959">
            <v>10894.668117506901</v>
          </cell>
          <cell r="I9959">
            <v>10894.67</v>
          </cell>
        </row>
        <row r="9960">
          <cell r="C9960" t="str">
            <v>Physdam</v>
          </cell>
          <cell r="E9960">
            <v>43235</v>
          </cell>
          <cell r="F9960">
            <v>43412</v>
          </cell>
          <cell r="G9960">
            <v>43519</v>
          </cell>
          <cell r="H9960">
            <v>8770.7780743411677</v>
          </cell>
          <cell r="I9960">
            <v>10185.040000000001</v>
          </cell>
        </row>
        <row r="9961">
          <cell r="C9961" t="str">
            <v>Physdam</v>
          </cell>
          <cell r="E9961">
            <v>43223</v>
          </cell>
          <cell r="F9961">
            <v>43237</v>
          </cell>
          <cell r="G9961">
            <v>43283</v>
          </cell>
          <cell r="H9961">
            <v>10252.1268407316</v>
          </cell>
          <cell r="I9961">
            <v>10252.129999999999</v>
          </cell>
        </row>
        <row r="9962">
          <cell r="C9962" t="str">
            <v>Physdam</v>
          </cell>
          <cell r="E9962">
            <v>43221</v>
          </cell>
          <cell r="F9962">
            <v>43360</v>
          </cell>
          <cell r="G9962">
            <v>43670</v>
          </cell>
          <cell r="H9962">
            <v>12025.971918599247</v>
          </cell>
          <cell r="I9962">
            <v>0</v>
          </cell>
        </row>
        <row r="9963">
          <cell r="C9963" t="str">
            <v>Physdam</v>
          </cell>
          <cell r="E9963">
            <v>43241</v>
          </cell>
          <cell r="F9963">
            <v>43383</v>
          </cell>
          <cell r="G9963">
            <v>43445</v>
          </cell>
          <cell r="H9963">
            <v>12441.9443250973</v>
          </cell>
          <cell r="I9963">
            <v>12441.94</v>
          </cell>
        </row>
        <row r="9964">
          <cell r="C9964" t="str">
            <v>Physdam</v>
          </cell>
          <cell r="E9964">
            <v>43242</v>
          </cell>
          <cell r="F9964">
            <v>43369</v>
          </cell>
          <cell r="G9964">
            <v>43391</v>
          </cell>
          <cell r="H9964">
            <v>10971.8758173142</v>
          </cell>
          <cell r="I9964">
            <v>10971.88</v>
          </cell>
        </row>
        <row r="9965">
          <cell r="C9965" t="str">
            <v>Physdam</v>
          </cell>
          <cell r="E9965">
            <v>43238</v>
          </cell>
          <cell r="F9965">
            <v>43268</v>
          </cell>
          <cell r="G9965">
            <v>43394</v>
          </cell>
          <cell r="H9965">
            <v>10921.1555003352</v>
          </cell>
          <cell r="I9965">
            <v>10921.16</v>
          </cell>
        </row>
        <row r="9966">
          <cell r="C9966" t="str">
            <v>Physdam</v>
          </cell>
          <cell r="E9966">
            <v>43250</v>
          </cell>
          <cell r="F9966">
            <v>43389</v>
          </cell>
          <cell r="G9966">
            <v>43529</v>
          </cell>
          <cell r="H9966">
            <v>9694.70135342494</v>
          </cell>
          <cell r="I9966">
            <v>10478.73</v>
          </cell>
        </row>
        <row r="9967">
          <cell r="C9967" t="str">
            <v>Physdam</v>
          </cell>
          <cell r="E9967">
            <v>43245</v>
          </cell>
          <cell r="F9967">
            <v>43369</v>
          </cell>
          <cell r="G9967">
            <v>43424</v>
          </cell>
          <cell r="H9967">
            <v>11022.8733907981</v>
          </cell>
          <cell r="I9967">
            <v>11022.87</v>
          </cell>
        </row>
        <row r="9968">
          <cell r="C9968" t="str">
            <v>Physdam</v>
          </cell>
          <cell r="E9968">
            <v>43230</v>
          </cell>
          <cell r="F9968">
            <v>43395</v>
          </cell>
          <cell r="G9968">
            <v>43396</v>
          </cell>
          <cell r="H9968">
            <v>11662.623727522599</v>
          </cell>
          <cell r="I9968">
            <v>11662.62</v>
          </cell>
        </row>
        <row r="9969">
          <cell r="C9969" t="str">
            <v>Physdam</v>
          </cell>
          <cell r="E9969">
            <v>43224</v>
          </cell>
          <cell r="F9969">
            <v>43362</v>
          </cell>
          <cell r="G9969">
            <v>43405</v>
          </cell>
          <cell r="H9969">
            <v>11733.745986779</v>
          </cell>
          <cell r="I9969">
            <v>11733.75</v>
          </cell>
        </row>
        <row r="9970">
          <cell r="C9970" t="str">
            <v>Physdam</v>
          </cell>
          <cell r="E9970">
            <v>43243</v>
          </cell>
          <cell r="F9970">
            <v>43288</v>
          </cell>
          <cell r="G9970">
            <v>43352</v>
          </cell>
          <cell r="H9970">
            <v>11128.462172146599</v>
          </cell>
          <cell r="I9970">
            <v>11128.46</v>
          </cell>
        </row>
        <row r="9971">
          <cell r="C9971" t="str">
            <v>Physdam</v>
          </cell>
          <cell r="E9971">
            <v>43247</v>
          </cell>
          <cell r="F9971">
            <v>43249</v>
          </cell>
          <cell r="G9971">
            <v>43260</v>
          </cell>
          <cell r="H9971">
            <v>11367.7392791151</v>
          </cell>
          <cell r="I9971">
            <v>11367.74</v>
          </cell>
        </row>
        <row r="9972">
          <cell r="C9972" t="str">
            <v>Physdam</v>
          </cell>
          <cell r="E9972">
            <v>43244</v>
          </cell>
          <cell r="F9972">
            <v>43280</v>
          </cell>
          <cell r="G9972">
            <v>43317</v>
          </cell>
          <cell r="H9972">
            <v>6948.4849299870903</v>
          </cell>
          <cell r="I9972">
            <v>6948.48</v>
          </cell>
        </row>
        <row r="9973">
          <cell r="C9973" t="str">
            <v>Physdam</v>
          </cell>
          <cell r="E9973">
            <v>43230</v>
          </cell>
          <cell r="F9973">
            <v>43240</v>
          </cell>
          <cell r="G9973">
            <v>43329</v>
          </cell>
          <cell r="H9973">
            <v>11026.7625666121</v>
          </cell>
          <cell r="I9973">
            <v>11026.76</v>
          </cell>
        </row>
        <row r="9974">
          <cell r="C9974" t="str">
            <v>Physdam</v>
          </cell>
          <cell r="E9974">
            <v>43240</v>
          </cell>
          <cell r="F9974">
            <v>43330</v>
          </cell>
          <cell r="G9974">
            <v>43349</v>
          </cell>
          <cell r="H9974">
            <v>9732.3531373617498</v>
          </cell>
          <cell r="I9974">
            <v>9732.35</v>
          </cell>
        </row>
        <row r="9975">
          <cell r="C9975" t="str">
            <v>Physdam</v>
          </cell>
          <cell r="E9975">
            <v>43237</v>
          </cell>
          <cell r="F9975">
            <v>43286</v>
          </cell>
          <cell r="G9975">
            <v>43289</v>
          </cell>
          <cell r="H9975">
            <v>9252.0657772218001</v>
          </cell>
          <cell r="I9975">
            <v>9252.07</v>
          </cell>
        </row>
        <row r="9976">
          <cell r="C9976" t="str">
            <v>Physdam</v>
          </cell>
          <cell r="E9976">
            <v>43235</v>
          </cell>
          <cell r="F9976">
            <v>43499</v>
          </cell>
          <cell r="G9976">
            <v>43519</v>
          </cell>
          <cell r="H9976">
            <v>10166.251872005338</v>
          </cell>
          <cell r="I9976">
            <v>10926.74</v>
          </cell>
        </row>
        <row r="9977">
          <cell r="C9977" t="str">
            <v>Physdam</v>
          </cell>
          <cell r="E9977">
            <v>43243</v>
          </cell>
          <cell r="F9977">
            <v>43348</v>
          </cell>
          <cell r="G9977">
            <v>43351</v>
          </cell>
          <cell r="H9977">
            <v>9915.7660209309597</v>
          </cell>
          <cell r="I9977">
            <v>9915.77</v>
          </cell>
        </row>
        <row r="9978">
          <cell r="C9978" t="str">
            <v>Physdam</v>
          </cell>
          <cell r="E9978">
            <v>43222</v>
          </cell>
          <cell r="F9978">
            <v>43237</v>
          </cell>
          <cell r="G9978">
            <v>43253</v>
          </cell>
          <cell r="H9978">
            <v>13356.942387992</v>
          </cell>
          <cell r="I9978">
            <v>13356.94</v>
          </cell>
        </row>
        <row r="9979">
          <cell r="C9979" t="str">
            <v>Physdam</v>
          </cell>
          <cell r="E9979">
            <v>43247</v>
          </cell>
          <cell r="F9979">
            <v>43495</v>
          </cell>
          <cell r="G9979">
            <v>43672</v>
          </cell>
          <cell r="H9979">
            <v>9726.1399960560666</v>
          </cell>
          <cell r="I9979">
            <v>11266.52</v>
          </cell>
        </row>
        <row r="9980">
          <cell r="C9980" t="str">
            <v>Physdam</v>
          </cell>
          <cell r="E9980">
            <v>43227</v>
          </cell>
          <cell r="F9980">
            <v>43550</v>
          </cell>
          <cell r="G9980">
            <v>43748</v>
          </cell>
          <cell r="H9980">
            <v>8177.0017977660573</v>
          </cell>
          <cell r="I9980">
            <v>8205.7800000000007</v>
          </cell>
        </row>
        <row r="9981">
          <cell r="C9981" t="str">
            <v>Physdam</v>
          </cell>
          <cell r="E9981">
            <v>43222</v>
          </cell>
          <cell r="F9981">
            <v>43227</v>
          </cell>
          <cell r="G9981">
            <v>43347</v>
          </cell>
          <cell r="H9981">
            <v>8210.0741213530891</v>
          </cell>
          <cell r="I9981">
            <v>8210.07</v>
          </cell>
        </row>
        <row r="9982">
          <cell r="C9982" t="str">
            <v>Physdam</v>
          </cell>
          <cell r="E9982">
            <v>43245</v>
          </cell>
          <cell r="F9982">
            <v>43510</v>
          </cell>
          <cell r="G9982">
            <v>43531</v>
          </cell>
          <cell r="H9982">
            <v>9493.6136289009719</v>
          </cell>
          <cell r="I9982">
            <v>9745.25</v>
          </cell>
        </row>
        <row r="9983">
          <cell r="C9983" t="str">
            <v>Physdam</v>
          </cell>
          <cell r="E9983">
            <v>43226</v>
          </cell>
          <cell r="F9983">
            <v>43333</v>
          </cell>
          <cell r="G9983">
            <v>43344</v>
          </cell>
          <cell r="H9983">
            <v>9408.3135729525402</v>
          </cell>
          <cell r="I9983">
            <v>9408.31</v>
          </cell>
        </row>
        <row r="9984">
          <cell r="C9984" t="str">
            <v>Physdam</v>
          </cell>
          <cell r="E9984">
            <v>43231</v>
          </cell>
          <cell r="F9984">
            <v>43479</v>
          </cell>
          <cell r="G9984">
            <v>43547</v>
          </cell>
          <cell r="H9984">
            <v>7725.1789562766435</v>
          </cell>
          <cell r="I9984">
            <v>9196.99</v>
          </cell>
        </row>
        <row r="9985">
          <cell r="C9985" t="str">
            <v>Physdam</v>
          </cell>
          <cell r="E9985">
            <v>43233</v>
          </cell>
          <cell r="F9985">
            <v>43390</v>
          </cell>
          <cell r="G9985">
            <v>43413</v>
          </cell>
          <cell r="H9985">
            <v>9978.1701825223809</v>
          </cell>
          <cell r="I9985">
            <v>9978.17</v>
          </cell>
        </row>
        <row r="9986">
          <cell r="C9986" t="str">
            <v>Physdam</v>
          </cell>
          <cell r="E9986">
            <v>43225</v>
          </cell>
          <cell r="F9986">
            <v>43369</v>
          </cell>
          <cell r="G9986">
            <v>43383</v>
          </cell>
          <cell r="H9986">
            <v>9739.4700211833297</v>
          </cell>
          <cell r="I9986">
            <v>9739.4699999999993</v>
          </cell>
        </row>
        <row r="9987">
          <cell r="C9987" t="str">
            <v>Physdam</v>
          </cell>
          <cell r="E9987">
            <v>43228</v>
          </cell>
          <cell r="F9987">
            <v>43318</v>
          </cell>
          <cell r="G9987">
            <v>43337</v>
          </cell>
          <cell r="H9987">
            <v>9676.1531953491194</v>
          </cell>
          <cell r="I9987">
            <v>9676.15</v>
          </cell>
        </row>
        <row r="9988">
          <cell r="C9988" t="str">
            <v>Physdam</v>
          </cell>
          <cell r="E9988">
            <v>43227</v>
          </cell>
          <cell r="F9988">
            <v>43441</v>
          </cell>
          <cell r="G9988">
            <v>43515</v>
          </cell>
          <cell r="H9988">
            <v>9302.1091240123878</v>
          </cell>
          <cell r="I9988">
            <v>9545.44</v>
          </cell>
        </row>
        <row r="9989">
          <cell r="C9989" t="str">
            <v>Physdam</v>
          </cell>
          <cell r="E9989">
            <v>43234</v>
          </cell>
          <cell r="F9989">
            <v>43240</v>
          </cell>
          <cell r="G9989">
            <v>43283</v>
          </cell>
          <cell r="H9989">
            <v>13662.915723083501</v>
          </cell>
          <cell r="I9989">
            <v>13662.92</v>
          </cell>
        </row>
        <row r="9990">
          <cell r="C9990" t="str">
            <v>Physdam</v>
          </cell>
          <cell r="E9990">
            <v>43239</v>
          </cell>
          <cell r="F9990">
            <v>43247</v>
          </cell>
          <cell r="G9990">
            <v>43255</v>
          </cell>
          <cell r="H9990">
            <v>8671.8158879053408</v>
          </cell>
          <cell r="I9990">
            <v>8671.82</v>
          </cell>
        </row>
        <row r="9991">
          <cell r="C9991" t="str">
            <v>Physdam</v>
          </cell>
          <cell r="E9991">
            <v>43238</v>
          </cell>
          <cell r="F9991">
            <v>43825</v>
          </cell>
          <cell r="G9991">
            <v>43876</v>
          </cell>
          <cell r="H9991">
            <v>9556.6265698841653</v>
          </cell>
          <cell r="I9991">
            <v>11008.96</v>
          </cell>
        </row>
        <row r="9992">
          <cell r="C9992" t="str">
            <v>Physdam</v>
          </cell>
          <cell r="E9992">
            <v>43246</v>
          </cell>
          <cell r="F9992">
            <v>43379</v>
          </cell>
          <cell r="G9992">
            <v>43394</v>
          </cell>
          <cell r="H9992">
            <v>12570.5976490019</v>
          </cell>
          <cell r="I9992">
            <v>12570.6</v>
          </cell>
        </row>
        <row r="9993">
          <cell r="C9993" t="str">
            <v>Physdam</v>
          </cell>
          <cell r="E9993">
            <v>43248</v>
          </cell>
          <cell r="F9993">
            <v>43537</v>
          </cell>
          <cell r="G9993">
            <v>43726</v>
          </cell>
          <cell r="H9993">
            <v>10619.354585445999</v>
          </cell>
          <cell r="I9993">
            <v>0</v>
          </cell>
        </row>
        <row r="9994">
          <cell r="C9994" t="str">
            <v>Physdam</v>
          </cell>
          <cell r="E9994">
            <v>43250</v>
          </cell>
          <cell r="F9994">
            <v>43302</v>
          </cell>
          <cell r="G9994">
            <v>43383</v>
          </cell>
          <cell r="H9994">
            <v>11501.421783042801</v>
          </cell>
          <cell r="I9994">
            <v>11501.42</v>
          </cell>
        </row>
        <row r="9995">
          <cell r="C9995" t="str">
            <v>Physdam</v>
          </cell>
          <cell r="E9995">
            <v>43230</v>
          </cell>
          <cell r="F9995">
            <v>43295</v>
          </cell>
          <cell r="G9995">
            <v>43420</v>
          </cell>
          <cell r="H9995">
            <v>12022.283768469601</v>
          </cell>
          <cell r="I9995">
            <v>12022.28</v>
          </cell>
        </row>
        <row r="9996">
          <cell r="C9996" t="str">
            <v>Physdam</v>
          </cell>
          <cell r="E9996">
            <v>43242</v>
          </cell>
          <cell r="F9996">
            <v>43549</v>
          </cell>
          <cell r="G9996">
            <v>43723</v>
          </cell>
          <cell r="H9996">
            <v>8405.5400884479568</v>
          </cell>
          <cell r="I9996">
            <v>9166.18</v>
          </cell>
        </row>
        <row r="9997">
          <cell r="C9997" t="str">
            <v>Physdam</v>
          </cell>
          <cell r="E9997">
            <v>43249</v>
          </cell>
          <cell r="F9997">
            <v>43309</v>
          </cell>
          <cell r="G9997">
            <v>43313</v>
          </cell>
          <cell r="H9997">
            <v>10954.885552452601</v>
          </cell>
          <cell r="I9997">
            <v>10954.89</v>
          </cell>
        </row>
        <row r="9998">
          <cell r="C9998" t="str">
            <v>Physdam</v>
          </cell>
          <cell r="E9998">
            <v>43230</v>
          </cell>
          <cell r="F9998">
            <v>43405</v>
          </cell>
          <cell r="G9998">
            <v>43463</v>
          </cell>
          <cell r="H9998">
            <v>13716.3293719679</v>
          </cell>
          <cell r="I9998">
            <v>13716.33</v>
          </cell>
        </row>
        <row r="9999">
          <cell r="C9999" t="str">
            <v>Physdam</v>
          </cell>
          <cell r="E9999">
            <v>43242</v>
          </cell>
          <cell r="F9999">
            <v>43288</v>
          </cell>
          <cell r="G9999">
            <v>43410</v>
          </cell>
          <cell r="H9999">
            <v>10621.178661788001</v>
          </cell>
          <cell r="I9999">
            <v>10621.18</v>
          </cell>
        </row>
        <row r="10000">
          <cell r="C10000" t="str">
            <v>Physdam</v>
          </cell>
          <cell r="E10000">
            <v>43229</v>
          </cell>
          <cell r="F10000">
            <v>43239</v>
          </cell>
          <cell r="G10000">
            <v>43244</v>
          </cell>
          <cell r="H10000">
            <v>8200.9648344655907</v>
          </cell>
          <cell r="I10000">
            <v>8200.9599999999991</v>
          </cell>
        </row>
        <row r="10001">
          <cell r="C10001" t="str">
            <v>Physdam</v>
          </cell>
          <cell r="E10001">
            <v>43228</v>
          </cell>
          <cell r="F10001">
            <v>43253</v>
          </cell>
          <cell r="G10001">
            <v>43288</v>
          </cell>
          <cell r="H10001">
            <v>10424.8910943215</v>
          </cell>
          <cell r="I10001">
            <v>10424.89</v>
          </cell>
        </row>
        <row r="10002">
          <cell r="C10002" t="str">
            <v>Physdam</v>
          </cell>
          <cell r="E10002">
            <v>43221</v>
          </cell>
          <cell r="F10002">
            <v>43549</v>
          </cell>
          <cell r="G10002">
            <v>43635</v>
          </cell>
          <cell r="H10002">
            <v>6676.6328844858917</v>
          </cell>
          <cell r="I10002">
            <v>7924.27</v>
          </cell>
        </row>
        <row r="10003">
          <cell r="C10003" t="str">
            <v>Physdam</v>
          </cell>
          <cell r="E10003">
            <v>43275</v>
          </cell>
          <cell r="F10003">
            <v>43341</v>
          </cell>
          <cell r="G10003">
            <v>43395</v>
          </cell>
          <cell r="H10003">
            <v>8977.8466061788604</v>
          </cell>
          <cell r="I10003">
            <v>8977.85</v>
          </cell>
        </row>
        <row r="10004">
          <cell r="C10004" t="str">
            <v>Physdam</v>
          </cell>
          <cell r="E10004">
            <v>43255</v>
          </cell>
          <cell r="F10004">
            <v>43330</v>
          </cell>
          <cell r="G10004">
            <v>43415</v>
          </cell>
          <cell r="H10004">
            <v>10433.999199948899</v>
          </cell>
          <cell r="I10004">
            <v>10434</v>
          </cell>
        </row>
        <row r="10005">
          <cell r="C10005" t="str">
            <v>Physdam</v>
          </cell>
          <cell r="E10005">
            <v>43253</v>
          </cell>
          <cell r="F10005">
            <v>43314</v>
          </cell>
          <cell r="G10005">
            <v>43319</v>
          </cell>
          <cell r="H10005">
            <v>11507.6900573483</v>
          </cell>
          <cell r="I10005">
            <v>11507.69</v>
          </cell>
        </row>
        <row r="10006">
          <cell r="C10006" t="str">
            <v>Physdam</v>
          </cell>
          <cell r="E10006">
            <v>43278</v>
          </cell>
          <cell r="F10006">
            <v>43362</v>
          </cell>
          <cell r="G10006">
            <v>43716</v>
          </cell>
          <cell r="H10006">
            <v>9511.8022896332168</v>
          </cell>
          <cell r="I10006">
            <v>9713.02</v>
          </cell>
        </row>
        <row r="10007">
          <cell r="C10007" t="str">
            <v>Physdam</v>
          </cell>
          <cell r="E10007">
            <v>43278</v>
          </cell>
          <cell r="F10007">
            <v>43301</v>
          </cell>
          <cell r="G10007">
            <v>43407</v>
          </cell>
          <cell r="H10007">
            <v>10582.0420390196</v>
          </cell>
          <cell r="I10007">
            <v>10582.04</v>
          </cell>
        </row>
        <row r="10008">
          <cell r="C10008" t="str">
            <v>Physdam</v>
          </cell>
          <cell r="E10008">
            <v>43273</v>
          </cell>
          <cell r="F10008">
            <v>43316</v>
          </cell>
          <cell r="G10008">
            <v>43324</v>
          </cell>
          <cell r="H10008">
            <v>9103.6132130149799</v>
          </cell>
          <cell r="I10008">
            <v>9103.61</v>
          </cell>
        </row>
        <row r="10009">
          <cell r="C10009" t="str">
            <v>Physdam</v>
          </cell>
          <cell r="E10009">
            <v>43258</v>
          </cell>
          <cell r="F10009">
            <v>43408</v>
          </cell>
          <cell r="G10009">
            <v>43462</v>
          </cell>
          <cell r="H10009">
            <v>9155.1209313957697</v>
          </cell>
          <cell r="I10009">
            <v>9155.1200000000008</v>
          </cell>
        </row>
        <row r="10010">
          <cell r="C10010" t="str">
            <v>Physdam</v>
          </cell>
          <cell r="E10010">
            <v>43263</v>
          </cell>
          <cell r="F10010">
            <v>43277</v>
          </cell>
          <cell r="G10010">
            <v>43290</v>
          </cell>
          <cell r="H10010">
            <v>9120.7896289093205</v>
          </cell>
          <cell r="I10010">
            <v>0</v>
          </cell>
        </row>
        <row r="10011">
          <cell r="C10011" t="str">
            <v>Physdam</v>
          </cell>
          <cell r="E10011">
            <v>43263</v>
          </cell>
          <cell r="F10011">
            <v>43298</v>
          </cell>
          <cell r="G10011">
            <v>43430</v>
          </cell>
          <cell r="H10011">
            <v>13665.187565132601</v>
          </cell>
          <cell r="I10011">
            <v>13665.19</v>
          </cell>
        </row>
        <row r="10012">
          <cell r="C10012" t="str">
            <v>Physdam</v>
          </cell>
          <cell r="E10012">
            <v>43258</v>
          </cell>
          <cell r="F10012">
            <v>43391</v>
          </cell>
          <cell r="G10012">
            <v>43446</v>
          </cell>
          <cell r="H10012">
            <v>10127.5642882475</v>
          </cell>
          <cell r="I10012">
            <v>10127.56</v>
          </cell>
        </row>
        <row r="10013">
          <cell r="C10013" t="str">
            <v>Physdam</v>
          </cell>
          <cell r="E10013">
            <v>43254</v>
          </cell>
          <cell r="F10013">
            <v>43541</v>
          </cell>
          <cell r="G10013">
            <v>43546</v>
          </cell>
          <cell r="H10013">
            <v>7142.8177470451119</v>
          </cell>
          <cell r="I10013">
            <v>7544.76</v>
          </cell>
        </row>
        <row r="10014">
          <cell r="C10014" t="str">
            <v>Physdam</v>
          </cell>
          <cell r="E10014">
            <v>43260</v>
          </cell>
          <cell r="F10014">
            <v>43278</v>
          </cell>
          <cell r="G10014">
            <v>43309</v>
          </cell>
          <cell r="H10014">
            <v>14630.9661684201</v>
          </cell>
          <cell r="I10014">
            <v>14630.97</v>
          </cell>
        </row>
        <row r="10015">
          <cell r="C10015" t="str">
            <v>Physdam</v>
          </cell>
          <cell r="E10015">
            <v>43280</v>
          </cell>
          <cell r="F10015">
            <v>43301</v>
          </cell>
          <cell r="G10015">
            <v>43337</v>
          </cell>
          <cell r="H10015">
            <v>10052.404742001199</v>
          </cell>
          <cell r="I10015">
            <v>10052.4</v>
          </cell>
        </row>
        <row r="10016">
          <cell r="C10016" t="str">
            <v>Physdam</v>
          </cell>
          <cell r="E10016">
            <v>43275</v>
          </cell>
          <cell r="F10016">
            <v>43418</v>
          </cell>
          <cell r="G10016">
            <v>43518</v>
          </cell>
          <cell r="H10016">
            <v>11483.543847248959</v>
          </cell>
          <cell r="I10016">
            <v>12109.79</v>
          </cell>
        </row>
        <row r="10017">
          <cell r="C10017" t="str">
            <v>Physdam</v>
          </cell>
          <cell r="E10017">
            <v>43254</v>
          </cell>
          <cell r="F10017">
            <v>43732</v>
          </cell>
          <cell r="G10017">
            <v>43789</v>
          </cell>
          <cell r="H10017">
            <v>8753.4216501081846</v>
          </cell>
          <cell r="I10017">
            <v>9570.6299999999992</v>
          </cell>
        </row>
        <row r="10018">
          <cell r="C10018" t="str">
            <v>Physdam</v>
          </cell>
          <cell r="E10018">
            <v>43252</v>
          </cell>
          <cell r="F10018">
            <v>43259</v>
          </cell>
          <cell r="G10018">
            <v>43325</v>
          </cell>
          <cell r="H10018">
            <v>11854.5061110802</v>
          </cell>
          <cell r="I10018">
            <v>0</v>
          </cell>
        </row>
        <row r="10019">
          <cell r="C10019" t="str">
            <v>Physdam</v>
          </cell>
          <cell r="E10019">
            <v>43274</v>
          </cell>
          <cell r="F10019">
            <v>43385</v>
          </cell>
          <cell r="G10019">
            <v>43415</v>
          </cell>
          <cell r="H10019">
            <v>6539.6105583625204</v>
          </cell>
          <cell r="I10019">
            <v>0</v>
          </cell>
        </row>
        <row r="10020">
          <cell r="C10020" t="str">
            <v>Physdam</v>
          </cell>
          <cell r="E10020">
            <v>43255</v>
          </cell>
          <cell r="F10020">
            <v>43382</v>
          </cell>
          <cell r="G10020">
            <v>43576</v>
          </cell>
          <cell r="H10020">
            <v>12323.81013877538</v>
          </cell>
          <cell r="I10020">
            <v>0</v>
          </cell>
        </row>
        <row r="10021">
          <cell r="C10021" t="str">
            <v>Physdam</v>
          </cell>
          <cell r="E10021">
            <v>43258</v>
          </cell>
          <cell r="F10021">
            <v>43337</v>
          </cell>
          <cell r="G10021">
            <v>43434</v>
          </cell>
          <cell r="H10021">
            <v>7406.7374152775901</v>
          </cell>
          <cell r="I10021">
            <v>7406.74</v>
          </cell>
        </row>
        <row r="10022">
          <cell r="C10022" t="str">
            <v>Physdam</v>
          </cell>
          <cell r="E10022">
            <v>43271</v>
          </cell>
          <cell r="F10022">
            <v>43361</v>
          </cell>
          <cell r="G10022">
            <v>43461</v>
          </cell>
          <cell r="H10022">
            <v>8903.1327616765502</v>
          </cell>
          <cell r="I10022">
            <v>8903.1299999999992</v>
          </cell>
        </row>
        <row r="10023">
          <cell r="C10023" t="str">
            <v>Physdam</v>
          </cell>
          <cell r="E10023">
            <v>43257</v>
          </cell>
          <cell r="F10023">
            <v>43456</v>
          </cell>
          <cell r="G10023">
            <v>43532</v>
          </cell>
          <cell r="H10023">
            <v>11032.380132277338</v>
          </cell>
          <cell r="I10023">
            <v>11943.55</v>
          </cell>
        </row>
        <row r="10024">
          <cell r="C10024" t="str">
            <v>Physdam</v>
          </cell>
          <cell r="E10024">
            <v>43270</v>
          </cell>
          <cell r="F10024">
            <v>43292</v>
          </cell>
          <cell r="G10024">
            <v>43316</v>
          </cell>
          <cell r="H10024">
            <v>11709.597358486601</v>
          </cell>
          <cell r="I10024">
            <v>11709.6</v>
          </cell>
        </row>
        <row r="10025">
          <cell r="C10025" t="str">
            <v>Physdam</v>
          </cell>
          <cell r="E10025">
            <v>43267</v>
          </cell>
          <cell r="F10025">
            <v>43413</v>
          </cell>
          <cell r="G10025">
            <v>43498</v>
          </cell>
          <cell r="H10025">
            <v>7658.614931242485</v>
          </cell>
          <cell r="I10025">
            <v>8094.44</v>
          </cell>
        </row>
        <row r="10026">
          <cell r="C10026" t="str">
            <v>Physdam</v>
          </cell>
          <cell r="E10026">
            <v>43255</v>
          </cell>
          <cell r="F10026">
            <v>43475</v>
          </cell>
          <cell r="G10026">
            <v>43540</v>
          </cell>
          <cell r="H10026">
            <v>9527.3192944760067</v>
          </cell>
          <cell r="I10026">
            <v>10801.4</v>
          </cell>
        </row>
        <row r="10027">
          <cell r="C10027" t="str">
            <v>Physdam</v>
          </cell>
          <cell r="E10027">
            <v>43256</v>
          </cell>
          <cell r="F10027">
            <v>43287</v>
          </cell>
          <cell r="G10027">
            <v>43307</v>
          </cell>
          <cell r="H10027">
            <v>9454.8744203183196</v>
          </cell>
          <cell r="I10027">
            <v>9454.8700000000008</v>
          </cell>
        </row>
        <row r="10028">
          <cell r="C10028" t="str">
            <v>Physdam</v>
          </cell>
          <cell r="E10028">
            <v>43259</v>
          </cell>
          <cell r="F10028">
            <v>43404</v>
          </cell>
          <cell r="G10028">
            <v>43440</v>
          </cell>
          <cell r="H10028">
            <v>8179.6937880342302</v>
          </cell>
          <cell r="I10028">
            <v>8179.69</v>
          </cell>
        </row>
        <row r="10029">
          <cell r="C10029" t="str">
            <v>Physdam</v>
          </cell>
          <cell r="E10029">
            <v>43259</v>
          </cell>
          <cell r="F10029">
            <v>43309</v>
          </cell>
          <cell r="G10029">
            <v>43489</v>
          </cell>
          <cell r="H10029">
            <v>8132.2041824905818</v>
          </cell>
          <cell r="I10029">
            <v>8267.7000000000007</v>
          </cell>
        </row>
        <row r="10030">
          <cell r="C10030" t="str">
            <v>Physdam</v>
          </cell>
          <cell r="E10030">
            <v>43261</v>
          </cell>
          <cell r="F10030">
            <v>43409</v>
          </cell>
          <cell r="G10030">
            <v>43411</v>
          </cell>
          <cell r="H10030">
            <v>7192.1896939639901</v>
          </cell>
          <cell r="I10030">
            <v>7192.19</v>
          </cell>
        </row>
        <row r="10031">
          <cell r="C10031" t="str">
            <v>Physdam</v>
          </cell>
          <cell r="E10031">
            <v>43257</v>
          </cell>
          <cell r="F10031">
            <v>43290</v>
          </cell>
          <cell r="G10031">
            <v>43320</v>
          </cell>
          <cell r="H10031">
            <v>11568.824582269401</v>
          </cell>
          <cell r="I10031">
            <v>0</v>
          </cell>
        </row>
        <row r="10032">
          <cell r="C10032" t="str">
            <v>Physdam</v>
          </cell>
          <cell r="E10032">
            <v>43267</v>
          </cell>
          <cell r="F10032">
            <v>43386</v>
          </cell>
          <cell r="G10032">
            <v>43424</v>
          </cell>
          <cell r="H10032">
            <v>10514.2287951116</v>
          </cell>
          <cell r="I10032">
            <v>10514.23</v>
          </cell>
        </row>
        <row r="10033">
          <cell r="C10033" t="str">
            <v>Physdam</v>
          </cell>
          <cell r="E10033">
            <v>43269</v>
          </cell>
          <cell r="F10033">
            <v>43280</v>
          </cell>
          <cell r="G10033">
            <v>43367</v>
          </cell>
          <cell r="H10033">
            <v>7471.9781605818498</v>
          </cell>
          <cell r="I10033">
            <v>7471.98</v>
          </cell>
        </row>
        <row r="10034">
          <cell r="C10034" t="str">
            <v>Physdam</v>
          </cell>
          <cell r="E10034">
            <v>43265</v>
          </cell>
          <cell r="F10034">
            <v>43470</v>
          </cell>
          <cell r="G10034">
            <v>43537</v>
          </cell>
          <cell r="H10034">
            <v>8293.9044598307846</v>
          </cell>
          <cell r="I10034">
            <v>9291.18</v>
          </cell>
        </row>
        <row r="10035">
          <cell r="C10035" t="str">
            <v>Physdam</v>
          </cell>
          <cell r="E10035">
            <v>43257</v>
          </cell>
          <cell r="F10035">
            <v>43267</v>
          </cell>
          <cell r="G10035">
            <v>43279</v>
          </cell>
          <cell r="H10035">
            <v>10596.406351247801</v>
          </cell>
          <cell r="I10035">
            <v>10596.41</v>
          </cell>
        </row>
        <row r="10036">
          <cell r="C10036" t="str">
            <v>Physdam</v>
          </cell>
          <cell r="E10036">
            <v>43256</v>
          </cell>
          <cell r="F10036">
            <v>43317</v>
          </cell>
          <cell r="G10036">
            <v>43324</v>
          </cell>
          <cell r="H10036">
            <v>9474.3003803173797</v>
          </cell>
          <cell r="I10036">
            <v>9474.2999999999993</v>
          </cell>
        </row>
        <row r="10037">
          <cell r="C10037" t="str">
            <v>Physdam</v>
          </cell>
          <cell r="E10037">
            <v>43265</v>
          </cell>
          <cell r="F10037">
            <v>43305</v>
          </cell>
          <cell r="G10037">
            <v>43402</v>
          </cell>
          <cell r="H10037">
            <v>10864.6142963026</v>
          </cell>
          <cell r="I10037">
            <v>10864.61</v>
          </cell>
        </row>
        <row r="10038">
          <cell r="C10038" t="str">
            <v>Physdam</v>
          </cell>
          <cell r="E10038">
            <v>43263</v>
          </cell>
          <cell r="F10038">
            <v>43330</v>
          </cell>
          <cell r="G10038">
            <v>43471</v>
          </cell>
          <cell r="H10038">
            <v>9087.6554519865203</v>
          </cell>
          <cell r="I10038">
            <v>9625.34</v>
          </cell>
        </row>
        <row r="10039">
          <cell r="C10039" t="str">
            <v>Physdam</v>
          </cell>
          <cell r="E10039">
            <v>43278</v>
          </cell>
          <cell r="F10039">
            <v>43404</v>
          </cell>
          <cell r="G10039">
            <v>43424</v>
          </cell>
          <cell r="H10039">
            <v>8235.9588930422506</v>
          </cell>
          <cell r="I10039">
            <v>8235.9599999999991</v>
          </cell>
        </row>
        <row r="10040">
          <cell r="C10040" t="str">
            <v>Physdam</v>
          </cell>
          <cell r="E10040">
            <v>43266</v>
          </cell>
          <cell r="F10040">
            <v>43424</v>
          </cell>
          <cell r="G10040">
            <v>43437</v>
          </cell>
          <cell r="H10040">
            <v>11694.969543421799</v>
          </cell>
          <cell r="I10040">
            <v>11694.97</v>
          </cell>
        </row>
        <row r="10041">
          <cell r="C10041" t="str">
            <v>Physdam</v>
          </cell>
          <cell r="E10041">
            <v>43257</v>
          </cell>
          <cell r="F10041">
            <v>43336</v>
          </cell>
          <cell r="G10041">
            <v>43391</v>
          </cell>
          <cell r="H10041">
            <v>12155.1620756911</v>
          </cell>
          <cell r="I10041">
            <v>12155.16</v>
          </cell>
        </row>
        <row r="10042">
          <cell r="C10042" t="str">
            <v>Physdam</v>
          </cell>
          <cell r="E10042">
            <v>43268</v>
          </cell>
          <cell r="F10042">
            <v>43486</v>
          </cell>
          <cell r="G10042">
            <v>43585</v>
          </cell>
          <cell r="H10042">
            <v>10265.611816853467</v>
          </cell>
          <cell r="I10042">
            <v>10817.4</v>
          </cell>
        </row>
        <row r="10043">
          <cell r="C10043" t="str">
            <v>Physdam</v>
          </cell>
          <cell r="E10043">
            <v>43255</v>
          </cell>
          <cell r="F10043">
            <v>43259</v>
          </cell>
          <cell r="G10043">
            <v>43417</v>
          </cell>
          <cell r="H10043">
            <v>9320.9278516107206</v>
          </cell>
          <cell r="I10043">
            <v>9320.93</v>
          </cell>
        </row>
        <row r="10044">
          <cell r="C10044" t="str">
            <v>Physdam</v>
          </cell>
          <cell r="E10044">
            <v>43269</v>
          </cell>
          <cell r="F10044">
            <v>43343</v>
          </cell>
          <cell r="G10044">
            <v>43375</v>
          </cell>
          <cell r="H10044">
            <v>11382.2200179874</v>
          </cell>
          <cell r="I10044">
            <v>0</v>
          </cell>
        </row>
        <row r="10045">
          <cell r="C10045" t="str">
            <v>Physdam</v>
          </cell>
          <cell r="E10045">
            <v>43278</v>
          </cell>
          <cell r="F10045">
            <v>43492</v>
          </cell>
          <cell r="G10045">
            <v>43546</v>
          </cell>
          <cell r="H10045">
            <v>11255.461955103681</v>
          </cell>
          <cell r="I10045">
            <v>0</v>
          </cell>
        </row>
        <row r="10046">
          <cell r="C10046" t="str">
            <v>Physdam</v>
          </cell>
          <cell r="E10046">
            <v>43271</v>
          </cell>
          <cell r="F10046">
            <v>43799</v>
          </cell>
          <cell r="G10046">
            <v>43804</v>
          </cell>
          <cell r="H10046">
            <v>11630.724213357407</v>
          </cell>
          <cell r="I10046">
            <v>12380.47</v>
          </cell>
        </row>
        <row r="10047">
          <cell r="C10047" t="str">
            <v>Physdam</v>
          </cell>
          <cell r="E10047">
            <v>43264</v>
          </cell>
          <cell r="F10047">
            <v>43297</v>
          </cell>
          <cell r="G10047">
            <v>43367</v>
          </cell>
          <cell r="H10047">
            <v>11430.5148959501</v>
          </cell>
          <cell r="I10047">
            <v>11430.51</v>
          </cell>
        </row>
        <row r="10048">
          <cell r="C10048" t="str">
            <v>Physdam</v>
          </cell>
          <cell r="E10048">
            <v>43272</v>
          </cell>
          <cell r="F10048">
            <v>43341</v>
          </cell>
          <cell r="G10048">
            <v>43395</v>
          </cell>
          <cell r="H10048">
            <v>11087.9521777673</v>
          </cell>
          <cell r="I10048">
            <v>11087.95</v>
          </cell>
        </row>
        <row r="10049">
          <cell r="C10049" t="str">
            <v>Physdam</v>
          </cell>
          <cell r="E10049">
            <v>43258</v>
          </cell>
          <cell r="F10049">
            <v>43449</v>
          </cell>
          <cell r="G10049">
            <v>43475</v>
          </cell>
          <cell r="H10049">
            <v>12977.56485281075</v>
          </cell>
          <cell r="I10049">
            <v>13359.68</v>
          </cell>
        </row>
        <row r="10050">
          <cell r="C10050" t="str">
            <v>Physdam</v>
          </cell>
          <cell r="E10050">
            <v>43275</v>
          </cell>
          <cell r="F10050">
            <v>43373</v>
          </cell>
          <cell r="G10050">
            <v>43533</v>
          </cell>
          <cell r="H10050">
            <v>9242.9339095333416</v>
          </cell>
          <cell r="I10050">
            <v>9374.9699999999993</v>
          </cell>
        </row>
        <row r="10051">
          <cell r="C10051" t="str">
            <v>Physdam</v>
          </cell>
          <cell r="E10051">
            <v>43269</v>
          </cell>
          <cell r="F10051">
            <v>43292</v>
          </cell>
          <cell r="G10051">
            <v>43325</v>
          </cell>
          <cell r="H10051">
            <v>7489.2700090388798</v>
          </cell>
          <cell r="I10051">
            <v>7489.27</v>
          </cell>
        </row>
        <row r="10052">
          <cell r="C10052" t="str">
            <v>Physdam</v>
          </cell>
          <cell r="E10052">
            <v>43291</v>
          </cell>
          <cell r="F10052">
            <v>43665</v>
          </cell>
          <cell r="G10052">
            <v>43697</v>
          </cell>
          <cell r="H10052">
            <v>8654.9623806424133</v>
          </cell>
          <cell r="I10052">
            <v>9750.33</v>
          </cell>
        </row>
        <row r="10053">
          <cell r="C10053" t="str">
            <v>Physdam</v>
          </cell>
          <cell r="E10053">
            <v>43308</v>
          </cell>
          <cell r="F10053">
            <v>43337</v>
          </cell>
          <cell r="G10053">
            <v>43466</v>
          </cell>
          <cell r="H10053">
            <v>11241.785163556382</v>
          </cell>
          <cell r="I10053">
            <v>11817.38</v>
          </cell>
        </row>
        <row r="10054">
          <cell r="C10054" t="str">
            <v>Physdam</v>
          </cell>
          <cell r="E10054">
            <v>43290</v>
          </cell>
          <cell r="F10054">
            <v>43373</v>
          </cell>
          <cell r="G10054">
            <v>43503</v>
          </cell>
          <cell r="H10054">
            <v>7527.9820797252187</v>
          </cell>
          <cell r="I10054">
            <v>7571.62</v>
          </cell>
        </row>
        <row r="10055">
          <cell r="C10055" t="str">
            <v>Physdam</v>
          </cell>
          <cell r="E10055">
            <v>43295</v>
          </cell>
          <cell r="F10055">
            <v>43390</v>
          </cell>
          <cell r="G10055">
            <v>43424</v>
          </cell>
          <cell r="H10055">
            <v>10545.294996295601</v>
          </cell>
          <cell r="I10055">
            <v>10545.29</v>
          </cell>
        </row>
        <row r="10056">
          <cell r="C10056" t="str">
            <v>Physdam</v>
          </cell>
          <cell r="E10056">
            <v>43294</v>
          </cell>
          <cell r="F10056">
            <v>43318</v>
          </cell>
          <cell r="G10056">
            <v>43321</v>
          </cell>
          <cell r="H10056">
            <v>8885.4903381758795</v>
          </cell>
          <cell r="I10056">
            <v>0</v>
          </cell>
        </row>
        <row r="10057">
          <cell r="C10057" t="str">
            <v>Physdam</v>
          </cell>
          <cell r="E10057">
            <v>43308</v>
          </cell>
          <cell r="F10057">
            <v>43309</v>
          </cell>
          <cell r="G10057">
            <v>43337</v>
          </cell>
          <cell r="H10057">
            <v>9053.9903316555192</v>
          </cell>
          <cell r="I10057">
            <v>9053.99</v>
          </cell>
        </row>
        <row r="10058">
          <cell r="C10058" t="str">
            <v>Physdam</v>
          </cell>
          <cell r="E10058">
            <v>43307</v>
          </cell>
          <cell r="F10058">
            <v>43327</v>
          </cell>
          <cell r="G10058">
            <v>43340</v>
          </cell>
          <cell r="H10058">
            <v>3382.7337192946002</v>
          </cell>
          <cell r="I10058">
            <v>3382.73</v>
          </cell>
        </row>
        <row r="10059">
          <cell r="C10059" t="str">
            <v>Physdam</v>
          </cell>
          <cell r="E10059">
            <v>43303</v>
          </cell>
          <cell r="F10059">
            <v>43404</v>
          </cell>
          <cell r="G10059">
            <v>43457</v>
          </cell>
          <cell r="H10059">
            <v>9115.7940126113208</v>
          </cell>
          <cell r="I10059">
            <v>9115.7900000000009</v>
          </cell>
        </row>
        <row r="10060">
          <cell r="C10060" t="str">
            <v>Physdam</v>
          </cell>
          <cell r="E10060">
            <v>43300</v>
          </cell>
          <cell r="F10060">
            <v>43456</v>
          </cell>
          <cell r="G10060">
            <v>43690</v>
          </cell>
          <cell r="H10060">
            <v>7594.5828931455262</v>
          </cell>
          <cell r="I10060">
            <v>8265.26</v>
          </cell>
        </row>
        <row r="10061">
          <cell r="C10061" t="str">
            <v>Physdam</v>
          </cell>
          <cell r="E10061">
            <v>43287</v>
          </cell>
          <cell r="F10061">
            <v>43566</v>
          </cell>
          <cell r="G10061">
            <v>43679</v>
          </cell>
          <cell r="H10061">
            <v>10247.898433236434</v>
          </cell>
          <cell r="I10061">
            <v>11711.81</v>
          </cell>
        </row>
        <row r="10062">
          <cell r="C10062" t="str">
            <v>Physdam</v>
          </cell>
          <cell r="E10062">
            <v>43295</v>
          </cell>
          <cell r="F10062">
            <v>43689</v>
          </cell>
          <cell r="G10062">
            <v>43942</v>
          </cell>
          <cell r="H10062">
            <v>11103.2088347588</v>
          </cell>
          <cell r="I10062">
            <v>12893.25</v>
          </cell>
        </row>
        <row r="10063">
          <cell r="C10063" t="str">
            <v>Physdam</v>
          </cell>
          <cell r="E10063">
            <v>43283</v>
          </cell>
          <cell r="F10063">
            <v>43587</v>
          </cell>
          <cell r="G10063">
            <v>43590</v>
          </cell>
          <cell r="H10063">
            <v>9808.5668682337655</v>
          </cell>
          <cell r="I10063">
            <v>10714.14</v>
          </cell>
        </row>
        <row r="10064">
          <cell r="C10064" t="str">
            <v>Physdam</v>
          </cell>
          <cell r="E10064">
            <v>43310</v>
          </cell>
          <cell r="F10064">
            <v>43377</v>
          </cell>
          <cell r="G10064">
            <v>43427</v>
          </cell>
          <cell r="H10064">
            <v>10559.4347690257</v>
          </cell>
          <cell r="I10064">
            <v>10559.43</v>
          </cell>
        </row>
        <row r="10065">
          <cell r="C10065" t="str">
            <v>Physdam</v>
          </cell>
          <cell r="E10065">
            <v>43308</v>
          </cell>
          <cell r="F10065">
            <v>43326</v>
          </cell>
          <cell r="G10065">
            <v>43362</v>
          </cell>
          <cell r="H10065">
            <v>7406.7937393792699</v>
          </cell>
          <cell r="I10065">
            <v>7406.79</v>
          </cell>
        </row>
        <row r="10066">
          <cell r="C10066" t="str">
            <v>Physdam</v>
          </cell>
          <cell r="E10066">
            <v>43289</v>
          </cell>
          <cell r="F10066">
            <v>43504</v>
          </cell>
          <cell r="G10066">
            <v>43552</v>
          </cell>
          <cell r="H10066">
            <v>12098.022348357512</v>
          </cell>
          <cell r="I10066">
            <v>12309.07</v>
          </cell>
        </row>
        <row r="10067">
          <cell r="C10067" t="str">
            <v>Physdam</v>
          </cell>
          <cell r="E10067">
            <v>43283</v>
          </cell>
          <cell r="F10067">
            <v>43396</v>
          </cell>
          <cell r="G10067">
            <v>43438</v>
          </cell>
          <cell r="H10067">
            <v>8025.5721324107599</v>
          </cell>
          <cell r="I10067">
            <v>8025.57</v>
          </cell>
        </row>
        <row r="10068">
          <cell r="C10068" t="str">
            <v>Physdam</v>
          </cell>
          <cell r="E10068">
            <v>43305</v>
          </cell>
          <cell r="F10068">
            <v>43365</v>
          </cell>
          <cell r="G10068">
            <v>43381</v>
          </cell>
          <cell r="H10068">
            <v>9642.1693871995303</v>
          </cell>
          <cell r="I10068">
            <v>9642.17</v>
          </cell>
        </row>
        <row r="10069">
          <cell r="C10069" t="str">
            <v>Physdam</v>
          </cell>
          <cell r="E10069">
            <v>43285</v>
          </cell>
          <cell r="F10069">
            <v>43374</v>
          </cell>
          <cell r="G10069">
            <v>43376</v>
          </cell>
          <cell r="H10069">
            <v>8264.1096974065094</v>
          </cell>
          <cell r="I10069">
            <v>8264.11</v>
          </cell>
        </row>
        <row r="10070">
          <cell r="C10070" t="str">
            <v>Physdam</v>
          </cell>
          <cell r="E10070">
            <v>43297</v>
          </cell>
          <cell r="F10070">
            <v>43359</v>
          </cell>
          <cell r="G10070">
            <v>43366</v>
          </cell>
          <cell r="H10070">
            <v>13777.168976929001</v>
          </cell>
          <cell r="I10070">
            <v>13777.17</v>
          </cell>
        </row>
        <row r="10071">
          <cell r="C10071" t="str">
            <v>Physdam</v>
          </cell>
          <cell r="E10071">
            <v>43306</v>
          </cell>
          <cell r="F10071">
            <v>43465</v>
          </cell>
          <cell r="G10071">
            <v>43491</v>
          </cell>
          <cell r="H10071">
            <v>8000.9768940094391</v>
          </cell>
          <cell r="I10071">
            <v>9496.11</v>
          </cell>
        </row>
        <row r="10072">
          <cell r="C10072" t="str">
            <v>Physdam</v>
          </cell>
          <cell r="E10072">
            <v>43293</v>
          </cell>
          <cell r="F10072">
            <v>43524</v>
          </cell>
          <cell r="G10072">
            <v>43585</v>
          </cell>
          <cell r="H10072">
            <v>13281.946882772032</v>
          </cell>
          <cell r="I10072">
            <v>14393.67</v>
          </cell>
        </row>
        <row r="10073">
          <cell r="C10073" t="str">
            <v>Physdam</v>
          </cell>
          <cell r="E10073">
            <v>43291</v>
          </cell>
          <cell r="F10073">
            <v>43306</v>
          </cell>
          <cell r="G10073">
            <v>43342</v>
          </cell>
          <cell r="H10073">
            <v>8921.5076122997998</v>
          </cell>
          <cell r="I10073">
            <v>8921.51</v>
          </cell>
        </row>
        <row r="10074">
          <cell r="C10074" t="str">
            <v>Physdam</v>
          </cell>
          <cell r="E10074">
            <v>43308</v>
          </cell>
          <cell r="F10074">
            <v>43328</v>
          </cell>
          <cell r="G10074">
            <v>43370</v>
          </cell>
          <cell r="H10074">
            <v>10326.285897936899</v>
          </cell>
          <cell r="I10074">
            <v>10326.290000000001</v>
          </cell>
        </row>
        <row r="10075">
          <cell r="C10075" t="str">
            <v>Physdam</v>
          </cell>
          <cell r="E10075">
            <v>43311</v>
          </cell>
          <cell r="F10075">
            <v>43409</v>
          </cell>
          <cell r="G10075">
            <v>43610</v>
          </cell>
          <cell r="H10075">
            <v>7968.0479001113445</v>
          </cell>
          <cell r="I10075">
            <v>8341.4</v>
          </cell>
        </row>
        <row r="10076">
          <cell r="C10076" t="str">
            <v>Physdam</v>
          </cell>
          <cell r="E10076">
            <v>43308</v>
          </cell>
          <cell r="F10076">
            <v>43374</v>
          </cell>
          <cell r="G10076">
            <v>43402</v>
          </cell>
          <cell r="H10076">
            <v>13715.330598876901</v>
          </cell>
          <cell r="I10076">
            <v>13715.33</v>
          </cell>
        </row>
        <row r="10077">
          <cell r="C10077" t="str">
            <v>Physdam</v>
          </cell>
          <cell r="E10077">
            <v>43307</v>
          </cell>
          <cell r="F10077">
            <v>43328</v>
          </cell>
          <cell r="G10077">
            <v>43364</v>
          </cell>
          <cell r="H10077">
            <v>10340.1662346173</v>
          </cell>
          <cell r="I10077">
            <v>10340.17</v>
          </cell>
        </row>
        <row r="10078">
          <cell r="C10078" t="str">
            <v>Physdam</v>
          </cell>
          <cell r="E10078">
            <v>43312</v>
          </cell>
          <cell r="F10078">
            <v>43338</v>
          </cell>
          <cell r="G10078">
            <v>43360</v>
          </cell>
          <cell r="H10078">
            <v>8867.7922523464404</v>
          </cell>
          <cell r="I10078">
            <v>8867.7900000000009</v>
          </cell>
        </row>
        <row r="10079">
          <cell r="C10079" t="str">
            <v>Physdam</v>
          </cell>
          <cell r="E10079">
            <v>43291</v>
          </cell>
          <cell r="F10079">
            <v>43366</v>
          </cell>
          <cell r="G10079">
            <v>43391</v>
          </cell>
          <cell r="H10079">
            <v>9513.3613559875994</v>
          </cell>
          <cell r="I10079">
            <v>9513.36</v>
          </cell>
        </row>
        <row r="10080">
          <cell r="C10080" t="str">
            <v>Physdam</v>
          </cell>
          <cell r="E10080">
            <v>43286</v>
          </cell>
          <cell r="F10080">
            <v>43378</v>
          </cell>
          <cell r="G10080">
            <v>43395</v>
          </cell>
          <cell r="H10080">
            <v>10322.016729782699</v>
          </cell>
          <cell r="I10080">
            <v>10322.02</v>
          </cell>
        </row>
        <row r="10081">
          <cell r="C10081" t="str">
            <v>Physdam</v>
          </cell>
          <cell r="E10081">
            <v>43310</v>
          </cell>
          <cell r="F10081">
            <v>43380</v>
          </cell>
          <cell r="G10081">
            <v>43620</v>
          </cell>
          <cell r="H10081">
            <v>14312.496473097097</v>
          </cell>
          <cell r="I10081">
            <v>15557.22</v>
          </cell>
        </row>
        <row r="10082">
          <cell r="C10082" t="str">
            <v>Physdam</v>
          </cell>
          <cell r="E10082">
            <v>43286</v>
          </cell>
          <cell r="F10082">
            <v>43336</v>
          </cell>
          <cell r="G10082">
            <v>43340</v>
          </cell>
          <cell r="H10082">
            <v>11364.7754365619</v>
          </cell>
          <cell r="I10082">
            <v>11364.78</v>
          </cell>
        </row>
        <row r="10083">
          <cell r="C10083" t="str">
            <v>Physdam</v>
          </cell>
          <cell r="E10083">
            <v>43287</v>
          </cell>
          <cell r="F10083">
            <v>43494</v>
          </cell>
          <cell r="G10083">
            <v>43578</v>
          </cell>
          <cell r="H10083">
            <v>11742.190111596643</v>
          </cell>
          <cell r="I10083">
            <v>11709.31</v>
          </cell>
        </row>
        <row r="10084">
          <cell r="C10084" t="str">
            <v>Physdam</v>
          </cell>
          <cell r="E10084">
            <v>43297</v>
          </cell>
          <cell r="F10084">
            <v>43395</v>
          </cell>
          <cell r="G10084">
            <v>43398</v>
          </cell>
          <cell r="H10084">
            <v>12988.3207619604</v>
          </cell>
          <cell r="I10084">
            <v>12988.32</v>
          </cell>
        </row>
        <row r="10085">
          <cell r="C10085" t="str">
            <v>Physdam</v>
          </cell>
          <cell r="E10085">
            <v>43303</v>
          </cell>
          <cell r="F10085">
            <v>43349</v>
          </cell>
          <cell r="G10085">
            <v>43375</v>
          </cell>
          <cell r="H10085">
            <v>5792.9487825407004</v>
          </cell>
          <cell r="I10085">
            <v>5792.95</v>
          </cell>
        </row>
        <row r="10086">
          <cell r="C10086" t="str">
            <v>Physdam</v>
          </cell>
          <cell r="E10086">
            <v>43305</v>
          </cell>
          <cell r="F10086">
            <v>43376</v>
          </cell>
          <cell r="G10086">
            <v>43614</v>
          </cell>
          <cell r="H10086">
            <v>11264.223149401863</v>
          </cell>
          <cell r="I10086">
            <v>12347.82</v>
          </cell>
        </row>
        <row r="10087">
          <cell r="C10087" t="str">
            <v>Physdam</v>
          </cell>
          <cell r="E10087">
            <v>43301</v>
          </cell>
          <cell r="F10087">
            <v>43547</v>
          </cell>
          <cell r="G10087">
            <v>43598</v>
          </cell>
          <cell r="H10087">
            <v>11945.049731893247</v>
          </cell>
          <cell r="I10087">
            <v>12130.48</v>
          </cell>
        </row>
        <row r="10088">
          <cell r="C10088" t="str">
            <v>Physdam</v>
          </cell>
          <cell r="E10088">
            <v>43310</v>
          </cell>
          <cell r="F10088">
            <v>43455</v>
          </cell>
          <cell r="G10088">
            <v>43530</v>
          </cell>
          <cell r="H10088">
            <v>11746.51456049748</v>
          </cell>
          <cell r="I10088">
            <v>11867.49</v>
          </cell>
        </row>
        <row r="10089">
          <cell r="C10089" t="str">
            <v>Physdam</v>
          </cell>
          <cell r="E10089">
            <v>43310</v>
          </cell>
          <cell r="F10089">
            <v>43315</v>
          </cell>
          <cell r="G10089">
            <v>43417</v>
          </cell>
          <cell r="H10089">
            <v>9054.9895051806106</v>
          </cell>
          <cell r="I10089">
            <v>9054.99</v>
          </cell>
        </row>
        <row r="10090">
          <cell r="C10090" t="str">
            <v>Physdam</v>
          </cell>
          <cell r="E10090">
            <v>43283</v>
          </cell>
          <cell r="F10090">
            <v>43467</v>
          </cell>
          <cell r="G10090">
            <v>43492</v>
          </cell>
          <cell r="H10090">
            <v>8032.9193349123962</v>
          </cell>
          <cell r="I10090">
            <v>8817.7800000000007</v>
          </cell>
        </row>
        <row r="10091">
          <cell r="C10091" t="str">
            <v>Physdam</v>
          </cell>
          <cell r="E10091">
            <v>43291</v>
          </cell>
          <cell r="F10091">
            <v>43408</v>
          </cell>
          <cell r="G10091">
            <v>43447</v>
          </cell>
          <cell r="H10091">
            <v>10977.4931842064</v>
          </cell>
          <cell r="I10091">
            <v>10977.49</v>
          </cell>
        </row>
        <row r="10092">
          <cell r="C10092" t="str">
            <v>Physdam</v>
          </cell>
          <cell r="E10092">
            <v>43296</v>
          </cell>
          <cell r="F10092">
            <v>43310</v>
          </cell>
          <cell r="G10092">
            <v>43397</v>
          </cell>
          <cell r="H10092">
            <v>9651.7407922428993</v>
          </cell>
          <cell r="I10092">
            <v>9651.74</v>
          </cell>
        </row>
        <row r="10093">
          <cell r="C10093" t="str">
            <v>Physdam</v>
          </cell>
          <cell r="E10093">
            <v>43305</v>
          </cell>
          <cell r="F10093">
            <v>43528</v>
          </cell>
          <cell r="G10093">
            <v>43565</v>
          </cell>
          <cell r="H10093">
            <v>9931.4901286311906</v>
          </cell>
          <cell r="I10093">
            <v>9777.24</v>
          </cell>
        </row>
        <row r="10094">
          <cell r="C10094" t="str">
            <v>Physdam</v>
          </cell>
          <cell r="E10094">
            <v>43292</v>
          </cell>
          <cell r="F10094">
            <v>43341</v>
          </cell>
          <cell r="G10094">
            <v>43355</v>
          </cell>
          <cell r="H10094">
            <v>11523.905276093499</v>
          </cell>
          <cell r="I10094">
            <v>11523.91</v>
          </cell>
        </row>
        <row r="10095">
          <cell r="C10095" t="str">
            <v>Physdam</v>
          </cell>
          <cell r="E10095">
            <v>43300</v>
          </cell>
          <cell r="F10095">
            <v>43429</v>
          </cell>
          <cell r="G10095">
            <v>43452</v>
          </cell>
          <cell r="H10095">
            <v>9996.4659881919397</v>
          </cell>
          <cell r="I10095">
            <v>9996.4699999999993</v>
          </cell>
        </row>
        <row r="10096">
          <cell r="C10096" t="str">
            <v>Physdam</v>
          </cell>
          <cell r="E10096">
            <v>43292</v>
          </cell>
          <cell r="F10096">
            <v>43293</v>
          </cell>
          <cell r="G10096">
            <v>43319</v>
          </cell>
          <cell r="H10096">
            <v>8972.1960263875499</v>
          </cell>
          <cell r="I10096">
            <v>8972.2000000000007</v>
          </cell>
        </row>
        <row r="10097">
          <cell r="C10097" t="str">
            <v>Physdam</v>
          </cell>
          <cell r="E10097">
            <v>43283</v>
          </cell>
          <cell r="F10097">
            <v>43313</v>
          </cell>
          <cell r="G10097">
            <v>43362</v>
          </cell>
          <cell r="H10097">
            <v>9874.3974348038701</v>
          </cell>
          <cell r="I10097">
            <v>9874.4</v>
          </cell>
        </row>
        <row r="10098">
          <cell r="C10098" t="str">
            <v>Physdam</v>
          </cell>
          <cell r="E10098">
            <v>43307</v>
          </cell>
          <cell r="F10098">
            <v>43500</v>
          </cell>
          <cell r="G10098">
            <v>43517</v>
          </cell>
          <cell r="H10098">
            <v>8012.742791675063</v>
          </cell>
          <cell r="I10098">
            <v>0</v>
          </cell>
        </row>
        <row r="10099">
          <cell r="C10099" t="str">
            <v>Physdam</v>
          </cell>
          <cell r="E10099">
            <v>43297</v>
          </cell>
          <cell r="F10099">
            <v>44124</v>
          </cell>
          <cell r="G10099">
            <v>44183</v>
          </cell>
          <cell r="H10099">
            <v>9930.5067016341636</v>
          </cell>
          <cell r="I10099">
            <v>10400.43</v>
          </cell>
        </row>
        <row r="10100">
          <cell r="C10100" t="str">
            <v>Physdam</v>
          </cell>
          <cell r="E10100">
            <v>43308</v>
          </cell>
          <cell r="F10100">
            <v>43456</v>
          </cell>
          <cell r="G10100">
            <v>43493</v>
          </cell>
          <cell r="H10100">
            <v>8456.207048758677</v>
          </cell>
          <cell r="I10100">
            <v>8658.34</v>
          </cell>
        </row>
        <row r="10101">
          <cell r="C10101" t="str">
            <v>Physdam</v>
          </cell>
          <cell r="E10101">
            <v>43296</v>
          </cell>
          <cell r="F10101">
            <v>43362</v>
          </cell>
          <cell r="G10101">
            <v>43431</v>
          </cell>
          <cell r="H10101">
            <v>10055.5101423834</v>
          </cell>
          <cell r="I10101">
            <v>10055.51</v>
          </cell>
        </row>
        <row r="10102">
          <cell r="C10102" t="str">
            <v>Physdam</v>
          </cell>
          <cell r="E10102">
            <v>43292</v>
          </cell>
          <cell r="F10102">
            <v>43320</v>
          </cell>
          <cell r="G10102">
            <v>43367</v>
          </cell>
          <cell r="H10102">
            <v>12750.6369714876</v>
          </cell>
          <cell r="I10102">
            <v>12750.64</v>
          </cell>
        </row>
        <row r="10103">
          <cell r="C10103" t="str">
            <v>Physdam</v>
          </cell>
          <cell r="E10103">
            <v>43297</v>
          </cell>
          <cell r="F10103">
            <v>43585</v>
          </cell>
          <cell r="G10103">
            <v>43611</v>
          </cell>
          <cell r="H10103">
            <v>12622.776324668781</v>
          </cell>
          <cell r="I10103">
            <v>13377.58</v>
          </cell>
        </row>
        <row r="10104">
          <cell r="C10104" t="str">
            <v>Physdam</v>
          </cell>
          <cell r="E10104">
            <v>43310</v>
          </cell>
          <cell r="F10104">
            <v>43727</v>
          </cell>
          <cell r="G10104">
            <v>43818</v>
          </cell>
          <cell r="H10104">
            <v>11818.30325264302</v>
          </cell>
          <cell r="I10104">
            <v>12098.99</v>
          </cell>
        </row>
        <row r="10105">
          <cell r="C10105" t="str">
            <v>Physdam</v>
          </cell>
          <cell r="E10105">
            <v>43304</v>
          </cell>
          <cell r="F10105">
            <v>43321</v>
          </cell>
          <cell r="G10105">
            <v>43499</v>
          </cell>
          <cell r="H10105">
            <v>11597.265998209225</v>
          </cell>
          <cell r="I10105">
            <v>11665.85</v>
          </cell>
        </row>
        <row r="10106">
          <cell r="C10106" t="str">
            <v>Physdam</v>
          </cell>
          <cell r="E10106">
            <v>43294</v>
          </cell>
          <cell r="F10106">
            <v>43320</v>
          </cell>
          <cell r="G10106">
            <v>43516</v>
          </cell>
          <cell r="H10106">
            <v>9024.2503064015546</v>
          </cell>
          <cell r="I10106">
            <v>9771.8799999999992</v>
          </cell>
        </row>
        <row r="10107">
          <cell r="C10107" t="str">
            <v>Physdam</v>
          </cell>
          <cell r="E10107">
            <v>43311</v>
          </cell>
          <cell r="F10107">
            <v>43339</v>
          </cell>
          <cell r="G10107">
            <v>43343</v>
          </cell>
          <cell r="H10107">
            <v>11803.3235760402</v>
          </cell>
          <cell r="I10107">
            <v>0</v>
          </cell>
        </row>
        <row r="10108">
          <cell r="C10108" t="str">
            <v>Physdam</v>
          </cell>
          <cell r="E10108">
            <v>43300</v>
          </cell>
          <cell r="F10108">
            <v>43400</v>
          </cell>
          <cell r="G10108">
            <v>43401</v>
          </cell>
          <cell r="H10108">
            <v>7928.0997283284696</v>
          </cell>
          <cell r="I10108">
            <v>7928.1</v>
          </cell>
        </row>
        <row r="10109">
          <cell r="C10109" t="str">
            <v>Physdam</v>
          </cell>
          <cell r="E10109">
            <v>43308</v>
          </cell>
          <cell r="F10109">
            <v>43310</v>
          </cell>
          <cell r="G10109">
            <v>43478</v>
          </cell>
          <cell r="H10109">
            <v>11802.035320186555</v>
          </cell>
          <cell r="I10109">
            <v>12280.39</v>
          </cell>
        </row>
        <row r="10110">
          <cell r="C10110" t="str">
            <v>Physdam</v>
          </cell>
          <cell r="E10110">
            <v>43332</v>
          </cell>
          <cell r="F10110">
            <v>43519</v>
          </cell>
          <cell r="G10110">
            <v>43566</v>
          </cell>
          <cell r="H10110">
            <v>8805.1535696516476</v>
          </cell>
          <cell r="I10110">
            <v>8965.2999999999993</v>
          </cell>
        </row>
        <row r="10111">
          <cell r="C10111" t="str">
            <v>Physdam</v>
          </cell>
          <cell r="E10111">
            <v>43322</v>
          </cell>
          <cell r="F10111">
            <v>43395</v>
          </cell>
          <cell r="G10111">
            <v>43586</v>
          </cell>
          <cell r="H10111">
            <v>9719.7173335564803</v>
          </cell>
          <cell r="I10111">
            <v>9890.42</v>
          </cell>
        </row>
        <row r="10112">
          <cell r="C10112" t="str">
            <v>Physdam</v>
          </cell>
          <cell r="E10112">
            <v>43319</v>
          </cell>
          <cell r="F10112">
            <v>43324</v>
          </cell>
          <cell r="G10112">
            <v>43388</v>
          </cell>
          <cell r="H10112">
            <v>11305.015597113301</v>
          </cell>
          <cell r="I10112">
            <v>11305.02</v>
          </cell>
        </row>
        <row r="10113">
          <cell r="C10113" t="str">
            <v>Physdam</v>
          </cell>
          <cell r="E10113">
            <v>43313</v>
          </cell>
          <cell r="F10113">
            <v>43395</v>
          </cell>
          <cell r="G10113">
            <v>43548</v>
          </cell>
          <cell r="H10113">
            <v>12559.900963826443</v>
          </cell>
          <cell r="I10113">
            <v>12849.54</v>
          </cell>
        </row>
        <row r="10114">
          <cell r="C10114" t="str">
            <v>Physdam</v>
          </cell>
          <cell r="E10114">
            <v>43314</v>
          </cell>
          <cell r="F10114">
            <v>43323</v>
          </cell>
          <cell r="G10114">
            <v>43342</v>
          </cell>
          <cell r="H10114">
            <v>11223.3297589056</v>
          </cell>
          <cell r="I10114">
            <v>11223.33</v>
          </cell>
        </row>
        <row r="10115">
          <cell r="C10115" t="str">
            <v>Physdam</v>
          </cell>
          <cell r="E10115">
            <v>43315</v>
          </cell>
          <cell r="F10115">
            <v>43351</v>
          </cell>
          <cell r="G10115">
            <v>43361</v>
          </cell>
          <cell r="H10115">
            <v>10997.2074953518</v>
          </cell>
          <cell r="I10115">
            <v>10997.21</v>
          </cell>
        </row>
        <row r="10116">
          <cell r="C10116" t="str">
            <v>Physdam</v>
          </cell>
          <cell r="E10116">
            <v>43317</v>
          </cell>
          <cell r="F10116">
            <v>43578</v>
          </cell>
          <cell r="G10116">
            <v>43614</v>
          </cell>
          <cell r="H10116">
            <v>12368.921351718231</v>
          </cell>
          <cell r="I10116">
            <v>12652.74</v>
          </cell>
        </row>
        <row r="10117">
          <cell r="C10117" t="str">
            <v>Physdam</v>
          </cell>
          <cell r="E10117">
            <v>43318</v>
          </cell>
          <cell r="F10117">
            <v>43334</v>
          </cell>
          <cell r="G10117">
            <v>43394</v>
          </cell>
          <cell r="H10117">
            <v>9521.8597816026904</v>
          </cell>
          <cell r="I10117">
            <v>9521.86</v>
          </cell>
        </row>
        <row r="10118">
          <cell r="C10118" t="str">
            <v>Physdam</v>
          </cell>
          <cell r="E10118">
            <v>43319</v>
          </cell>
          <cell r="F10118">
            <v>43363</v>
          </cell>
          <cell r="G10118">
            <v>43367</v>
          </cell>
          <cell r="H10118">
            <v>13984.3726615388</v>
          </cell>
          <cell r="I10118">
            <v>0</v>
          </cell>
        </row>
        <row r="10119">
          <cell r="C10119" t="str">
            <v>Physdam</v>
          </cell>
          <cell r="E10119">
            <v>43313</v>
          </cell>
          <cell r="F10119">
            <v>43321</v>
          </cell>
          <cell r="G10119">
            <v>43389</v>
          </cell>
          <cell r="H10119">
            <v>11894.023661859401</v>
          </cell>
          <cell r="I10119">
            <v>11894.02</v>
          </cell>
        </row>
        <row r="10120">
          <cell r="C10120" t="str">
            <v>Physdam</v>
          </cell>
          <cell r="E10120">
            <v>43334</v>
          </cell>
          <cell r="F10120">
            <v>43381</v>
          </cell>
          <cell r="G10120">
            <v>43423</v>
          </cell>
          <cell r="H10120">
            <v>7692.7915826968601</v>
          </cell>
          <cell r="I10120">
            <v>7692.79</v>
          </cell>
        </row>
        <row r="10121">
          <cell r="C10121" t="str">
            <v>Physdam</v>
          </cell>
          <cell r="E10121">
            <v>43328</v>
          </cell>
          <cell r="F10121">
            <v>43496</v>
          </cell>
          <cell r="G10121">
            <v>43608</v>
          </cell>
          <cell r="H10121">
            <v>14876.322211072466</v>
          </cell>
          <cell r="I10121">
            <v>15856.39</v>
          </cell>
        </row>
        <row r="10122">
          <cell r="C10122" t="str">
            <v>Physdam</v>
          </cell>
          <cell r="E10122">
            <v>43316</v>
          </cell>
          <cell r="F10122">
            <v>43421</v>
          </cell>
          <cell r="G10122">
            <v>43560</v>
          </cell>
          <cell r="H10122">
            <v>9445.01891599997</v>
          </cell>
          <cell r="I10122">
            <v>9952.3799999999992</v>
          </cell>
        </row>
        <row r="10123">
          <cell r="C10123" t="str">
            <v>Physdam</v>
          </cell>
          <cell r="E10123">
            <v>43314</v>
          </cell>
          <cell r="F10123">
            <v>43641</v>
          </cell>
          <cell r="G10123">
            <v>43820</v>
          </cell>
          <cell r="H10123">
            <v>10803.782673364605</v>
          </cell>
          <cell r="I10123">
            <v>12134.35</v>
          </cell>
        </row>
        <row r="10124">
          <cell r="C10124" t="str">
            <v>Physdam</v>
          </cell>
          <cell r="E10124">
            <v>43313</v>
          </cell>
          <cell r="F10124">
            <v>43402</v>
          </cell>
          <cell r="G10124">
            <v>43502</v>
          </cell>
          <cell r="H10124">
            <v>8913.6287610208256</v>
          </cell>
          <cell r="I10124">
            <v>9353.39</v>
          </cell>
        </row>
        <row r="10125">
          <cell r="C10125" t="str">
            <v>Physdam</v>
          </cell>
          <cell r="E10125">
            <v>43335</v>
          </cell>
          <cell r="F10125">
            <v>43412</v>
          </cell>
          <cell r="G10125">
            <v>43436</v>
          </cell>
          <cell r="H10125">
            <v>8110.2048202147998</v>
          </cell>
          <cell r="I10125">
            <v>8110.2</v>
          </cell>
        </row>
        <row r="10126">
          <cell r="C10126" t="str">
            <v>Physdam</v>
          </cell>
          <cell r="E10126">
            <v>43326</v>
          </cell>
          <cell r="F10126">
            <v>43460</v>
          </cell>
          <cell r="G10126">
            <v>43521</v>
          </cell>
          <cell r="H10126">
            <v>10942.992160159791</v>
          </cell>
          <cell r="I10126">
            <v>11190.5</v>
          </cell>
        </row>
        <row r="10127">
          <cell r="C10127" t="str">
            <v>Physdam</v>
          </cell>
          <cell r="E10127">
            <v>43343</v>
          </cell>
          <cell r="F10127">
            <v>43394</v>
          </cell>
          <cell r="G10127">
            <v>43429</v>
          </cell>
          <cell r="H10127">
            <v>10798.5910600156</v>
          </cell>
          <cell r="I10127">
            <v>10798.59</v>
          </cell>
        </row>
        <row r="10128">
          <cell r="C10128" t="str">
            <v>Physdam</v>
          </cell>
          <cell r="E10128">
            <v>43322</v>
          </cell>
          <cell r="F10128">
            <v>43347</v>
          </cell>
          <cell r="G10128">
            <v>43468</v>
          </cell>
          <cell r="H10128">
            <v>9443.3850457463195</v>
          </cell>
          <cell r="I10128">
            <v>9324.48</v>
          </cell>
        </row>
        <row r="10129">
          <cell r="C10129" t="str">
            <v>Physdam</v>
          </cell>
          <cell r="E10129">
            <v>43330</v>
          </cell>
          <cell r="F10129">
            <v>43367</v>
          </cell>
          <cell r="G10129">
            <v>43385</v>
          </cell>
          <cell r="H10129">
            <v>13484.206877207</v>
          </cell>
          <cell r="I10129">
            <v>13484.21</v>
          </cell>
        </row>
        <row r="10130">
          <cell r="C10130" t="str">
            <v>Physdam</v>
          </cell>
          <cell r="E10130">
            <v>43321</v>
          </cell>
          <cell r="F10130">
            <v>43408</v>
          </cell>
          <cell r="G10130">
            <v>43457</v>
          </cell>
          <cell r="H10130">
            <v>12036.235598535101</v>
          </cell>
          <cell r="I10130">
            <v>12036.24</v>
          </cell>
        </row>
        <row r="10131">
          <cell r="C10131" t="str">
            <v>Physdam</v>
          </cell>
          <cell r="E10131">
            <v>43330</v>
          </cell>
          <cell r="F10131">
            <v>43355</v>
          </cell>
          <cell r="G10131">
            <v>43557</v>
          </cell>
          <cell r="H10131">
            <v>9666.4076888777308</v>
          </cell>
          <cell r="I10131">
            <v>10146.780000000001</v>
          </cell>
        </row>
        <row r="10132">
          <cell r="C10132" t="str">
            <v>Physdam</v>
          </cell>
          <cell r="E10132">
            <v>43343</v>
          </cell>
          <cell r="F10132">
            <v>43519</v>
          </cell>
          <cell r="G10132">
            <v>43569</v>
          </cell>
          <cell r="H10132">
            <v>8902.0567470491187</v>
          </cell>
          <cell r="I10132">
            <v>8889.65</v>
          </cell>
        </row>
        <row r="10133">
          <cell r="C10133" t="str">
            <v>Physdam</v>
          </cell>
          <cell r="E10133">
            <v>43321</v>
          </cell>
          <cell r="F10133">
            <v>43421</v>
          </cell>
          <cell r="G10133">
            <v>43430</v>
          </cell>
          <cell r="H10133">
            <v>8186.9687890199702</v>
          </cell>
          <cell r="I10133">
            <v>8186.97</v>
          </cell>
        </row>
        <row r="10134">
          <cell r="C10134" t="str">
            <v>Physdam</v>
          </cell>
          <cell r="E10134">
            <v>43327</v>
          </cell>
          <cell r="F10134">
            <v>43383</v>
          </cell>
          <cell r="G10134">
            <v>43485</v>
          </cell>
          <cell r="H10134">
            <v>13045.511888344072</v>
          </cell>
          <cell r="I10134">
            <v>13199.73</v>
          </cell>
        </row>
        <row r="10135">
          <cell r="C10135" t="str">
            <v>Physdam</v>
          </cell>
          <cell r="E10135">
            <v>43331</v>
          </cell>
          <cell r="F10135">
            <v>43395</v>
          </cell>
          <cell r="G10135">
            <v>43495</v>
          </cell>
          <cell r="H10135">
            <v>12327.308775570078</v>
          </cell>
          <cell r="I10135">
            <v>14233.62</v>
          </cell>
        </row>
        <row r="10136">
          <cell r="C10136" t="str">
            <v>Physdam</v>
          </cell>
          <cell r="E10136">
            <v>43315</v>
          </cell>
          <cell r="F10136">
            <v>43324</v>
          </cell>
          <cell r="G10136">
            <v>43370</v>
          </cell>
          <cell r="H10136">
            <v>13575.2589000565</v>
          </cell>
          <cell r="I10136">
            <v>13575.26</v>
          </cell>
        </row>
        <row r="10137">
          <cell r="C10137" t="str">
            <v>Physdam</v>
          </cell>
          <cell r="E10137">
            <v>43342</v>
          </cell>
          <cell r="F10137">
            <v>43558</v>
          </cell>
          <cell r="G10137">
            <v>43622</v>
          </cell>
          <cell r="H10137">
            <v>9663.3523882396566</v>
          </cell>
          <cell r="I10137">
            <v>9945.77</v>
          </cell>
        </row>
        <row r="10138">
          <cell r="C10138" t="str">
            <v>Physdam</v>
          </cell>
          <cell r="E10138">
            <v>43334</v>
          </cell>
          <cell r="F10138">
            <v>43475</v>
          </cell>
          <cell r="G10138">
            <v>43512</v>
          </cell>
          <cell r="H10138">
            <v>10019.792934036366</v>
          </cell>
          <cell r="I10138">
            <v>10382.280000000001</v>
          </cell>
        </row>
        <row r="10139">
          <cell r="C10139" t="str">
            <v>Physdam</v>
          </cell>
          <cell r="E10139">
            <v>43337</v>
          </cell>
          <cell r="F10139">
            <v>43621</v>
          </cell>
          <cell r="G10139">
            <v>43736</v>
          </cell>
          <cell r="H10139">
            <v>8978.0575010461453</v>
          </cell>
          <cell r="I10139">
            <v>9565.57</v>
          </cell>
        </row>
        <row r="10140">
          <cell r="C10140" t="str">
            <v>Physdam</v>
          </cell>
          <cell r="E10140">
            <v>43340</v>
          </cell>
          <cell r="F10140">
            <v>43438</v>
          </cell>
          <cell r="G10140">
            <v>43482</v>
          </cell>
          <cell r="H10140">
            <v>5855.1127006497991</v>
          </cell>
          <cell r="I10140">
            <v>6329.26</v>
          </cell>
        </row>
        <row r="10141">
          <cell r="C10141" t="str">
            <v>Physdam</v>
          </cell>
          <cell r="E10141">
            <v>43341</v>
          </cell>
          <cell r="F10141">
            <v>43360</v>
          </cell>
          <cell r="G10141">
            <v>43523</v>
          </cell>
          <cell r="H10141">
            <v>10223.550670852421</v>
          </cell>
          <cell r="I10141">
            <v>10836.77</v>
          </cell>
        </row>
        <row r="10142">
          <cell r="C10142" t="str">
            <v>Physdam</v>
          </cell>
          <cell r="E10142">
            <v>43330</v>
          </cell>
          <cell r="F10142">
            <v>43330</v>
          </cell>
          <cell r="G10142">
            <v>43393</v>
          </cell>
          <cell r="H10142">
            <v>11557.5062421403</v>
          </cell>
          <cell r="I10142">
            <v>11557.51</v>
          </cell>
        </row>
        <row r="10143">
          <cell r="C10143" t="str">
            <v>Physdam</v>
          </cell>
          <cell r="E10143">
            <v>43317</v>
          </cell>
          <cell r="F10143">
            <v>43319</v>
          </cell>
          <cell r="G10143">
            <v>43337</v>
          </cell>
          <cell r="H10143">
            <v>12013.1276591485</v>
          </cell>
          <cell r="I10143">
            <v>12013.13</v>
          </cell>
        </row>
        <row r="10144">
          <cell r="C10144" t="str">
            <v>Physdam</v>
          </cell>
          <cell r="E10144">
            <v>43340</v>
          </cell>
          <cell r="F10144">
            <v>43352</v>
          </cell>
          <cell r="G10144">
            <v>43374</v>
          </cell>
          <cell r="H10144">
            <v>9265.5889324610198</v>
          </cell>
          <cell r="I10144">
            <v>9265.59</v>
          </cell>
        </row>
        <row r="10145">
          <cell r="C10145" t="str">
            <v>Physdam</v>
          </cell>
          <cell r="E10145">
            <v>43341</v>
          </cell>
          <cell r="F10145">
            <v>43461</v>
          </cell>
          <cell r="G10145">
            <v>43552</v>
          </cell>
          <cell r="H10145">
            <v>7163.3714368529509</v>
          </cell>
          <cell r="I10145">
            <v>7294.83</v>
          </cell>
        </row>
        <row r="10146">
          <cell r="C10146" t="str">
            <v>Physdam</v>
          </cell>
          <cell r="E10146">
            <v>43328</v>
          </cell>
          <cell r="F10146">
            <v>43385</v>
          </cell>
          <cell r="G10146">
            <v>43411</v>
          </cell>
          <cell r="H10146">
            <v>5851.0852975588696</v>
          </cell>
          <cell r="I10146">
            <v>5851.09</v>
          </cell>
        </row>
        <row r="10147">
          <cell r="C10147" t="str">
            <v>Physdam</v>
          </cell>
          <cell r="E10147">
            <v>43334</v>
          </cell>
          <cell r="F10147">
            <v>43460</v>
          </cell>
          <cell r="G10147">
            <v>43537</v>
          </cell>
          <cell r="H10147">
            <v>11639.171047470219</v>
          </cell>
          <cell r="I10147">
            <v>11612.39</v>
          </cell>
        </row>
        <row r="10148">
          <cell r="C10148" t="str">
            <v>Physdam</v>
          </cell>
          <cell r="E10148">
            <v>43339</v>
          </cell>
          <cell r="F10148">
            <v>43428</v>
          </cell>
          <cell r="G10148">
            <v>43452</v>
          </cell>
          <cell r="H10148">
            <v>10362.137053296399</v>
          </cell>
          <cell r="I10148">
            <v>10362.14</v>
          </cell>
        </row>
        <row r="10149">
          <cell r="C10149" t="str">
            <v>Physdam</v>
          </cell>
          <cell r="E10149">
            <v>43335</v>
          </cell>
          <cell r="F10149">
            <v>43404</v>
          </cell>
          <cell r="G10149">
            <v>43478</v>
          </cell>
          <cell r="H10149">
            <v>8780.1148481323617</v>
          </cell>
          <cell r="I10149">
            <v>9060.84</v>
          </cell>
        </row>
        <row r="10150">
          <cell r="C10150" t="str">
            <v>Physdam</v>
          </cell>
          <cell r="E10150">
            <v>43328</v>
          </cell>
          <cell r="F10150">
            <v>43363</v>
          </cell>
          <cell r="G10150">
            <v>43363</v>
          </cell>
          <cell r="H10150">
            <v>10050.554176064001</v>
          </cell>
          <cell r="I10150">
            <v>10050.549999999999</v>
          </cell>
        </row>
        <row r="10151">
          <cell r="C10151" t="str">
            <v>Physdam</v>
          </cell>
          <cell r="E10151">
            <v>43330</v>
          </cell>
          <cell r="F10151">
            <v>43437</v>
          </cell>
          <cell r="G10151">
            <v>43465</v>
          </cell>
          <cell r="H10151">
            <v>10338.751287779</v>
          </cell>
          <cell r="I10151">
            <v>10338.75</v>
          </cell>
        </row>
        <row r="10152">
          <cell r="C10152" t="str">
            <v>Physdam</v>
          </cell>
          <cell r="E10152">
            <v>43318</v>
          </cell>
          <cell r="F10152">
            <v>43334</v>
          </cell>
          <cell r="G10152">
            <v>43345</v>
          </cell>
          <cell r="H10152">
            <v>8255.5665275999108</v>
          </cell>
          <cell r="I10152">
            <v>8255.57</v>
          </cell>
        </row>
        <row r="10153">
          <cell r="C10153" t="str">
            <v>Physdam</v>
          </cell>
          <cell r="E10153">
            <v>43321</v>
          </cell>
          <cell r="F10153">
            <v>43379</v>
          </cell>
          <cell r="G10153">
            <v>43513</v>
          </cell>
          <cell r="H10153">
            <v>10022.714264814107</v>
          </cell>
          <cell r="I10153">
            <v>10164.49</v>
          </cell>
        </row>
        <row r="10154">
          <cell r="C10154" t="str">
            <v>Physdam</v>
          </cell>
          <cell r="E10154">
            <v>43335</v>
          </cell>
          <cell r="F10154">
            <v>43384</v>
          </cell>
          <cell r="G10154">
            <v>43770</v>
          </cell>
          <cell r="H10154">
            <v>6338.2863490270702</v>
          </cell>
          <cell r="I10154">
            <v>7427.38</v>
          </cell>
        </row>
        <row r="10155">
          <cell r="C10155" t="str">
            <v>Physdam</v>
          </cell>
          <cell r="E10155">
            <v>43327</v>
          </cell>
          <cell r="F10155">
            <v>43361</v>
          </cell>
          <cell r="G10155">
            <v>43409</v>
          </cell>
          <cell r="H10155">
            <v>9878.7507422748095</v>
          </cell>
          <cell r="I10155">
            <v>0</v>
          </cell>
        </row>
        <row r="10156">
          <cell r="C10156" t="str">
            <v>Physdam</v>
          </cell>
          <cell r="E10156">
            <v>43343</v>
          </cell>
          <cell r="F10156">
            <v>43453</v>
          </cell>
          <cell r="G10156">
            <v>43486</v>
          </cell>
          <cell r="H10156">
            <v>12195.455668891029</v>
          </cell>
          <cell r="I10156">
            <v>13459.28</v>
          </cell>
        </row>
        <row r="10157">
          <cell r="C10157" t="str">
            <v>Physdam</v>
          </cell>
          <cell r="E10157">
            <v>43333</v>
          </cell>
          <cell r="F10157">
            <v>43364</v>
          </cell>
          <cell r="G10157">
            <v>43401</v>
          </cell>
          <cell r="H10157">
            <v>12205.8156577023</v>
          </cell>
          <cell r="I10157">
            <v>12205.82</v>
          </cell>
        </row>
        <row r="10158">
          <cell r="C10158" t="str">
            <v>Physdam</v>
          </cell>
          <cell r="E10158">
            <v>43325</v>
          </cell>
          <cell r="F10158">
            <v>43390</v>
          </cell>
          <cell r="G10158">
            <v>43553</v>
          </cell>
          <cell r="H10158">
            <v>12814.636898912693</v>
          </cell>
          <cell r="I10158">
            <v>13196.57</v>
          </cell>
        </row>
        <row r="10159">
          <cell r="C10159" t="str">
            <v>Physdam</v>
          </cell>
          <cell r="E10159">
            <v>43339</v>
          </cell>
          <cell r="F10159">
            <v>43569</v>
          </cell>
          <cell r="G10159">
            <v>43833</v>
          </cell>
          <cell r="H10159">
            <v>10034.32439079343</v>
          </cell>
          <cell r="I10159">
            <v>0</v>
          </cell>
        </row>
        <row r="10160">
          <cell r="C10160" t="str">
            <v>Physdam</v>
          </cell>
          <cell r="E10160">
            <v>43336</v>
          </cell>
          <cell r="F10160">
            <v>43415</v>
          </cell>
          <cell r="G10160">
            <v>43486</v>
          </cell>
          <cell r="H10160">
            <v>11611.465709013281</v>
          </cell>
          <cell r="I10160">
            <v>11481.77</v>
          </cell>
        </row>
        <row r="10161">
          <cell r="C10161" t="str">
            <v>Physdam</v>
          </cell>
          <cell r="E10161">
            <v>43323</v>
          </cell>
          <cell r="F10161">
            <v>43453</v>
          </cell>
          <cell r="G10161">
            <v>43597</v>
          </cell>
          <cell r="H10161">
            <v>10926.285300701325</v>
          </cell>
          <cell r="I10161">
            <v>11168.15</v>
          </cell>
        </row>
        <row r="10162">
          <cell r="C10162" t="str">
            <v>Physdam</v>
          </cell>
          <cell r="E10162">
            <v>43322</v>
          </cell>
          <cell r="F10162">
            <v>43352</v>
          </cell>
          <cell r="G10162">
            <v>43390</v>
          </cell>
          <cell r="H10162">
            <v>13219.723663433901</v>
          </cell>
          <cell r="I10162">
            <v>13219.72</v>
          </cell>
        </row>
        <row r="10163">
          <cell r="C10163" t="str">
            <v>Physdam</v>
          </cell>
          <cell r="E10163">
            <v>43325</v>
          </cell>
          <cell r="F10163">
            <v>43336</v>
          </cell>
          <cell r="G10163">
            <v>43342</v>
          </cell>
          <cell r="H10163">
            <v>11578.6978610522</v>
          </cell>
          <cell r="I10163">
            <v>11578.7</v>
          </cell>
        </row>
        <row r="10164">
          <cell r="C10164" t="str">
            <v>Physdam</v>
          </cell>
          <cell r="E10164">
            <v>43314</v>
          </cell>
          <cell r="F10164">
            <v>43417</v>
          </cell>
          <cell r="G10164">
            <v>43550</v>
          </cell>
          <cell r="H10164">
            <v>9262.2581154159343</v>
          </cell>
          <cell r="I10164">
            <v>0</v>
          </cell>
        </row>
        <row r="10165">
          <cell r="C10165" t="str">
            <v>Physdam</v>
          </cell>
          <cell r="E10165">
            <v>43364</v>
          </cell>
          <cell r="F10165">
            <v>43672</v>
          </cell>
          <cell r="G10165">
            <v>43679</v>
          </cell>
          <cell r="H10165">
            <v>6892.6376798110341</v>
          </cell>
          <cell r="I10165">
            <v>7552.69</v>
          </cell>
        </row>
        <row r="10166">
          <cell r="C10166" t="str">
            <v>Physdam</v>
          </cell>
          <cell r="E10166">
            <v>43365</v>
          </cell>
          <cell r="F10166">
            <v>43679</v>
          </cell>
          <cell r="G10166">
            <v>43716</v>
          </cell>
          <cell r="H10166">
            <v>9077.9239758993335</v>
          </cell>
          <cell r="I10166">
            <v>0</v>
          </cell>
        </row>
        <row r="10167">
          <cell r="C10167" t="str">
            <v>Physdam</v>
          </cell>
          <cell r="E10167">
            <v>43359</v>
          </cell>
          <cell r="F10167">
            <v>43364</v>
          </cell>
          <cell r="G10167">
            <v>43456</v>
          </cell>
          <cell r="H10167">
            <v>8710.1051801354406</v>
          </cell>
          <cell r="I10167">
            <v>0</v>
          </cell>
        </row>
        <row r="10168">
          <cell r="C10168" t="str">
            <v>Physdam</v>
          </cell>
          <cell r="E10168">
            <v>43369</v>
          </cell>
          <cell r="F10168">
            <v>43589</v>
          </cell>
          <cell r="G10168">
            <v>43599</v>
          </cell>
          <cell r="H10168">
            <v>8909.6920906042797</v>
          </cell>
          <cell r="I10168">
            <v>9457</v>
          </cell>
        </row>
        <row r="10169">
          <cell r="C10169" t="str">
            <v>Physdam</v>
          </cell>
          <cell r="E10169">
            <v>43350</v>
          </cell>
          <cell r="F10169">
            <v>43772</v>
          </cell>
          <cell r="G10169">
            <v>43852</v>
          </cell>
          <cell r="H10169">
            <v>12351.625248020771</v>
          </cell>
          <cell r="I10169">
            <v>13053.26</v>
          </cell>
        </row>
        <row r="10170">
          <cell r="C10170" t="str">
            <v>Physdam</v>
          </cell>
          <cell r="E10170">
            <v>43361</v>
          </cell>
          <cell r="F10170">
            <v>43468</v>
          </cell>
          <cell r="G10170">
            <v>43731</v>
          </cell>
          <cell r="H10170">
            <v>10714.578952168727</v>
          </cell>
          <cell r="I10170">
            <v>11927.73</v>
          </cell>
        </row>
        <row r="10171">
          <cell r="C10171" t="str">
            <v>Physdam</v>
          </cell>
          <cell r="E10171">
            <v>43359</v>
          </cell>
          <cell r="F10171">
            <v>43434</v>
          </cell>
          <cell r="G10171">
            <v>43516</v>
          </cell>
          <cell r="H10171">
            <v>9691.51225472228</v>
          </cell>
          <cell r="I10171">
            <v>10001.65</v>
          </cell>
        </row>
        <row r="10172">
          <cell r="C10172" t="str">
            <v>Physdam</v>
          </cell>
          <cell r="E10172">
            <v>43356</v>
          </cell>
          <cell r="F10172">
            <v>43364</v>
          </cell>
          <cell r="G10172">
            <v>43393</v>
          </cell>
          <cell r="H10172">
            <v>12972.602500700899</v>
          </cell>
          <cell r="I10172">
            <v>12972.6</v>
          </cell>
        </row>
        <row r="10173">
          <cell r="C10173" t="str">
            <v>Physdam</v>
          </cell>
          <cell r="E10173">
            <v>43372</v>
          </cell>
          <cell r="F10173">
            <v>43377</v>
          </cell>
          <cell r="G10173">
            <v>43391</v>
          </cell>
          <cell r="H10173">
            <v>10731.045929845101</v>
          </cell>
          <cell r="I10173">
            <v>10731.05</v>
          </cell>
        </row>
        <row r="10174">
          <cell r="C10174" t="str">
            <v>Physdam</v>
          </cell>
          <cell r="E10174">
            <v>43353</v>
          </cell>
          <cell r="F10174">
            <v>43381</v>
          </cell>
          <cell r="G10174">
            <v>43443</v>
          </cell>
          <cell r="H10174">
            <v>4779.6958795693999</v>
          </cell>
          <cell r="I10174">
            <v>4779.7</v>
          </cell>
        </row>
        <row r="10175">
          <cell r="C10175" t="str">
            <v>Physdam</v>
          </cell>
          <cell r="E10175">
            <v>43348</v>
          </cell>
          <cell r="F10175">
            <v>43398</v>
          </cell>
          <cell r="G10175">
            <v>43425</v>
          </cell>
          <cell r="H10175">
            <v>9587.2485846608597</v>
          </cell>
          <cell r="I10175">
            <v>9587.25</v>
          </cell>
        </row>
        <row r="10176">
          <cell r="C10176" t="str">
            <v>Physdam</v>
          </cell>
          <cell r="E10176">
            <v>43360</v>
          </cell>
          <cell r="F10176">
            <v>43566</v>
          </cell>
          <cell r="G10176">
            <v>43583</v>
          </cell>
          <cell r="H10176">
            <v>8037.6157030173999</v>
          </cell>
          <cell r="I10176">
            <v>8321.6299999999992</v>
          </cell>
        </row>
        <row r="10177">
          <cell r="C10177" t="str">
            <v>Physdam</v>
          </cell>
          <cell r="E10177">
            <v>43371</v>
          </cell>
          <cell r="F10177">
            <v>43422</v>
          </cell>
          <cell r="G10177">
            <v>43466</v>
          </cell>
          <cell r="H10177">
            <v>11914.042840439732</v>
          </cell>
          <cell r="I10177">
            <v>12072.36</v>
          </cell>
        </row>
        <row r="10178">
          <cell r="C10178" t="str">
            <v>Physdam</v>
          </cell>
          <cell r="E10178">
            <v>43368</v>
          </cell>
          <cell r="F10178">
            <v>43396</v>
          </cell>
          <cell r="G10178">
            <v>43398</v>
          </cell>
          <cell r="H10178">
            <v>7903.2517461113202</v>
          </cell>
          <cell r="I10178">
            <v>7903.25</v>
          </cell>
        </row>
        <row r="10179">
          <cell r="C10179" t="str">
            <v>Physdam</v>
          </cell>
          <cell r="E10179">
            <v>43347</v>
          </cell>
          <cell r="F10179">
            <v>43467</v>
          </cell>
          <cell r="G10179">
            <v>43518</v>
          </cell>
          <cell r="H10179">
            <v>10646.069083444328</v>
          </cell>
          <cell r="I10179">
            <v>0</v>
          </cell>
        </row>
        <row r="10180">
          <cell r="C10180" t="str">
            <v>Physdam</v>
          </cell>
          <cell r="E10180">
            <v>43354</v>
          </cell>
          <cell r="F10180">
            <v>43378</v>
          </cell>
          <cell r="G10180">
            <v>43409</v>
          </cell>
          <cell r="H10180">
            <v>12538.203177016499</v>
          </cell>
          <cell r="I10180">
            <v>12538.2</v>
          </cell>
        </row>
        <row r="10181">
          <cell r="C10181" t="str">
            <v>Physdam</v>
          </cell>
          <cell r="E10181">
            <v>43357</v>
          </cell>
          <cell r="F10181">
            <v>43528</v>
          </cell>
          <cell r="G10181">
            <v>43724</v>
          </cell>
          <cell r="H10181">
            <v>11847.096856254519</v>
          </cell>
          <cell r="I10181">
            <v>12381.61</v>
          </cell>
        </row>
        <row r="10182">
          <cell r="C10182" t="str">
            <v>Physdam</v>
          </cell>
          <cell r="E10182">
            <v>43352</v>
          </cell>
          <cell r="F10182">
            <v>43798</v>
          </cell>
          <cell r="G10182">
            <v>43939</v>
          </cell>
          <cell r="H10182">
            <v>9661.7090100711321</v>
          </cell>
          <cell r="I10182">
            <v>0</v>
          </cell>
        </row>
        <row r="10183">
          <cell r="C10183" t="str">
            <v>Physdam</v>
          </cell>
          <cell r="E10183">
            <v>43370</v>
          </cell>
          <cell r="F10183">
            <v>43461</v>
          </cell>
          <cell r="G10183">
            <v>43585</v>
          </cell>
          <cell r="H10183">
            <v>9589.4651482237041</v>
          </cell>
          <cell r="I10183">
            <v>10870.53</v>
          </cell>
        </row>
        <row r="10184">
          <cell r="C10184" t="str">
            <v>Physdam</v>
          </cell>
          <cell r="E10184">
            <v>43370</v>
          </cell>
          <cell r="F10184">
            <v>43507</v>
          </cell>
          <cell r="G10184">
            <v>43602</v>
          </cell>
          <cell r="H10184">
            <v>9403.6233308643114</v>
          </cell>
          <cell r="I10184">
            <v>9910.44</v>
          </cell>
        </row>
        <row r="10185">
          <cell r="C10185" t="str">
            <v>Physdam</v>
          </cell>
          <cell r="E10185">
            <v>43347</v>
          </cell>
          <cell r="F10185">
            <v>43376</v>
          </cell>
          <cell r="G10185">
            <v>43413</v>
          </cell>
          <cell r="H10185">
            <v>11370.670965388799</v>
          </cell>
          <cell r="I10185">
            <v>11370.67</v>
          </cell>
        </row>
        <row r="10186">
          <cell r="C10186" t="str">
            <v>Physdam</v>
          </cell>
          <cell r="E10186">
            <v>43356</v>
          </cell>
          <cell r="F10186">
            <v>43470</v>
          </cell>
          <cell r="G10186">
            <v>43474</v>
          </cell>
          <cell r="H10186">
            <v>6766.8307521590677</v>
          </cell>
          <cell r="I10186">
            <v>6923.32</v>
          </cell>
        </row>
        <row r="10187">
          <cell r="C10187" t="str">
            <v>Physdam</v>
          </cell>
          <cell r="E10187">
            <v>43349</v>
          </cell>
          <cell r="F10187">
            <v>43409</v>
          </cell>
          <cell r="G10187">
            <v>43411</v>
          </cell>
          <cell r="H10187">
            <v>10862.449023773001</v>
          </cell>
          <cell r="I10187">
            <v>10862.45</v>
          </cell>
        </row>
        <row r="10188">
          <cell r="C10188" t="str">
            <v>Physdam</v>
          </cell>
          <cell r="E10188">
            <v>43368</v>
          </cell>
          <cell r="F10188">
            <v>43411</v>
          </cell>
          <cell r="G10188">
            <v>43489</v>
          </cell>
          <cell r="H10188">
            <v>11667.09511852747</v>
          </cell>
          <cell r="I10188">
            <v>12181.57</v>
          </cell>
        </row>
        <row r="10189">
          <cell r="C10189" t="str">
            <v>Physdam</v>
          </cell>
          <cell r="E10189">
            <v>43353</v>
          </cell>
          <cell r="F10189">
            <v>43426</v>
          </cell>
          <cell r="G10189">
            <v>43442</v>
          </cell>
          <cell r="H10189">
            <v>12662.4633758569</v>
          </cell>
          <cell r="I10189">
            <v>12662.46</v>
          </cell>
        </row>
        <row r="10190">
          <cell r="C10190" t="str">
            <v>Physdam</v>
          </cell>
          <cell r="E10190">
            <v>43369</v>
          </cell>
          <cell r="F10190">
            <v>43446</v>
          </cell>
          <cell r="G10190">
            <v>43534</v>
          </cell>
          <cell r="H10190">
            <v>9711.3292273095958</v>
          </cell>
          <cell r="I10190">
            <v>10304.24</v>
          </cell>
        </row>
        <row r="10191">
          <cell r="C10191" t="str">
            <v>Physdam</v>
          </cell>
          <cell r="E10191">
            <v>43360</v>
          </cell>
          <cell r="F10191">
            <v>43454</v>
          </cell>
          <cell r="G10191">
            <v>43576</v>
          </cell>
          <cell r="H10191">
            <v>11688.119356749457</v>
          </cell>
          <cell r="I10191">
            <v>11953.58</v>
          </cell>
        </row>
        <row r="10192">
          <cell r="C10192" t="str">
            <v>Physdam</v>
          </cell>
          <cell r="E10192">
            <v>43349</v>
          </cell>
          <cell r="F10192">
            <v>43570</v>
          </cell>
          <cell r="G10192">
            <v>43692</v>
          </cell>
          <cell r="H10192">
            <v>9892.4399571777922</v>
          </cell>
          <cell r="I10192">
            <v>0</v>
          </cell>
        </row>
        <row r="10193">
          <cell r="C10193" t="str">
            <v>Physdam</v>
          </cell>
          <cell r="E10193">
            <v>43353</v>
          </cell>
          <cell r="F10193">
            <v>43564</v>
          </cell>
          <cell r="G10193">
            <v>43716</v>
          </cell>
          <cell r="H10193">
            <v>8938.3626825708179</v>
          </cell>
          <cell r="I10193">
            <v>9212.59</v>
          </cell>
        </row>
        <row r="10194">
          <cell r="C10194" t="str">
            <v>Physdam</v>
          </cell>
          <cell r="E10194">
            <v>43364</v>
          </cell>
          <cell r="F10194">
            <v>43430</v>
          </cell>
          <cell r="G10194">
            <v>43461</v>
          </cell>
          <cell r="H10194">
            <v>11826.907195965399</v>
          </cell>
          <cell r="I10194">
            <v>11826.91</v>
          </cell>
        </row>
        <row r="10195">
          <cell r="C10195" t="str">
            <v>Physdam</v>
          </cell>
          <cell r="E10195">
            <v>43368</v>
          </cell>
          <cell r="F10195">
            <v>43536</v>
          </cell>
          <cell r="G10195">
            <v>43586</v>
          </cell>
          <cell r="H10195">
            <v>7299.4493481478166</v>
          </cell>
          <cell r="I10195">
            <v>7189.77</v>
          </cell>
        </row>
        <row r="10196">
          <cell r="C10196" t="str">
            <v>Physdam</v>
          </cell>
          <cell r="E10196">
            <v>43369</v>
          </cell>
          <cell r="F10196">
            <v>43609</v>
          </cell>
          <cell r="G10196">
            <v>43642</v>
          </cell>
          <cell r="H10196">
            <v>6522.9480368591876</v>
          </cell>
          <cell r="I10196">
            <v>6839.9</v>
          </cell>
        </row>
        <row r="10197">
          <cell r="C10197" t="str">
            <v>Physdam</v>
          </cell>
          <cell r="E10197">
            <v>43358</v>
          </cell>
          <cell r="F10197">
            <v>43374</v>
          </cell>
          <cell r="G10197">
            <v>43390</v>
          </cell>
          <cell r="H10197">
            <v>9644.1112581785801</v>
          </cell>
          <cell r="I10197">
            <v>9644.11</v>
          </cell>
        </row>
        <row r="10198">
          <cell r="C10198" t="str">
            <v>Physdam</v>
          </cell>
          <cell r="E10198">
            <v>43372</v>
          </cell>
          <cell r="F10198">
            <v>43421</v>
          </cell>
          <cell r="G10198">
            <v>43439</v>
          </cell>
          <cell r="H10198">
            <v>7421.6610848398896</v>
          </cell>
          <cell r="I10198">
            <v>7421.66</v>
          </cell>
        </row>
        <row r="10199">
          <cell r="C10199" t="str">
            <v>Physdam</v>
          </cell>
          <cell r="E10199">
            <v>43362</v>
          </cell>
          <cell r="F10199">
            <v>43460</v>
          </cell>
          <cell r="G10199">
            <v>43481</v>
          </cell>
          <cell r="H10199">
            <v>8998.4554025447069</v>
          </cell>
          <cell r="I10199">
            <v>9927.48</v>
          </cell>
        </row>
        <row r="10200">
          <cell r="C10200" t="str">
            <v>Physdam</v>
          </cell>
          <cell r="E10200">
            <v>43371</v>
          </cell>
          <cell r="F10200">
            <v>43418</v>
          </cell>
          <cell r="G10200">
            <v>43952</v>
          </cell>
          <cell r="H10200">
            <v>12901.702777833152</v>
          </cell>
          <cell r="I10200">
            <v>13770.06</v>
          </cell>
        </row>
        <row r="10201">
          <cell r="C10201" t="str">
            <v>Physdam</v>
          </cell>
          <cell r="E10201">
            <v>43346</v>
          </cell>
          <cell r="F10201">
            <v>43364</v>
          </cell>
          <cell r="G10201">
            <v>43368</v>
          </cell>
          <cell r="H10201">
            <v>10103.401602375199</v>
          </cell>
          <cell r="I10201">
            <v>10103.4</v>
          </cell>
        </row>
        <row r="10202">
          <cell r="C10202" t="str">
            <v>Physdam</v>
          </cell>
          <cell r="E10202">
            <v>43370</v>
          </cell>
          <cell r="F10202">
            <v>43643</v>
          </cell>
          <cell r="G10202">
            <v>43657</v>
          </cell>
          <cell r="H10202">
            <v>9996.1056447563315</v>
          </cell>
          <cell r="I10202">
            <v>10583.26</v>
          </cell>
        </row>
        <row r="10203">
          <cell r="C10203" t="str">
            <v>Physdam</v>
          </cell>
          <cell r="E10203">
            <v>43363</v>
          </cell>
          <cell r="F10203">
            <v>43490</v>
          </cell>
          <cell r="G10203">
            <v>43608</v>
          </cell>
          <cell r="H10203">
            <v>11804.516936498047</v>
          </cell>
          <cell r="I10203">
            <v>12957.2</v>
          </cell>
        </row>
        <row r="10204">
          <cell r="C10204" t="str">
            <v>Physdam</v>
          </cell>
          <cell r="E10204">
            <v>43352</v>
          </cell>
          <cell r="F10204">
            <v>43522</v>
          </cell>
          <cell r="G10204">
            <v>43532</v>
          </cell>
          <cell r="H10204">
            <v>8601.1046544132587</v>
          </cell>
          <cell r="I10204">
            <v>0</v>
          </cell>
        </row>
        <row r="10205">
          <cell r="C10205" t="str">
            <v>Physdam</v>
          </cell>
          <cell r="E10205">
            <v>43345</v>
          </cell>
          <cell r="F10205">
            <v>43697</v>
          </cell>
          <cell r="G10205">
            <v>43764</v>
          </cell>
          <cell r="H10205">
            <v>13029.142199639489</v>
          </cell>
          <cell r="I10205">
            <v>14132.97</v>
          </cell>
        </row>
        <row r="10206">
          <cell r="C10206" t="str">
            <v>Physdam</v>
          </cell>
          <cell r="E10206">
            <v>43355</v>
          </cell>
          <cell r="F10206">
            <v>43396</v>
          </cell>
          <cell r="G10206">
            <v>43445</v>
          </cell>
          <cell r="H10206">
            <v>10478.4404289549</v>
          </cell>
          <cell r="I10206">
            <v>10478.44</v>
          </cell>
        </row>
        <row r="10207">
          <cell r="C10207" t="str">
            <v>Physdam</v>
          </cell>
          <cell r="E10207">
            <v>43357</v>
          </cell>
          <cell r="F10207">
            <v>43360</v>
          </cell>
          <cell r="G10207">
            <v>43434</v>
          </cell>
          <cell r="H10207">
            <v>12520.6026207575</v>
          </cell>
          <cell r="I10207">
            <v>12520.6</v>
          </cell>
        </row>
        <row r="10208">
          <cell r="C10208" t="str">
            <v>Physdam</v>
          </cell>
          <cell r="E10208">
            <v>43367</v>
          </cell>
          <cell r="F10208">
            <v>43430</v>
          </cell>
          <cell r="G10208">
            <v>43486</v>
          </cell>
          <cell r="H10208">
            <v>6057.227713894642</v>
          </cell>
          <cell r="I10208">
            <v>6282.47</v>
          </cell>
        </row>
        <row r="10209">
          <cell r="C10209" t="str">
            <v>Physdam</v>
          </cell>
          <cell r="E10209">
            <v>43359</v>
          </cell>
          <cell r="F10209">
            <v>43379</v>
          </cell>
          <cell r="G10209">
            <v>43380</v>
          </cell>
          <cell r="H10209">
            <v>15501.319858442899</v>
          </cell>
          <cell r="I10209">
            <v>15501.32</v>
          </cell>
        </row>
        <row r="10210">
          <cell r="C10210" t="str">
            <v>Physdam</v>
          </cell>
          <cell r="E10210">
            <v>43354</v>
          </cell>
          <cell r="F10210">
            <v>43375</v>
          </cell>
          <cell r="G10210">
            <v>43535</v>
          </cell>
          <cell r="H10210">
            <v>9933.5283505315547</v>
          </cell>
          <cell r="I10210">
            <v>10150.65</v>
          </cell>
        </row>
        <row r="10211">
          <cell r="C10211" t="str">
            <v>Physdam</v>
          </cell>
          <cell r="E10211">
            <v>43373</v>
          </cell>
          <cell r="F10211">
            <v>43395</v>
          </cell>
          <cell r="G10211">
            <v>43428</v>
          </cell>
          <cell r="H10211">
            <v>8530.0310577145101</v>
          </cell>
          <cell r="I10211">
            <v>8530.0300000000007</v>
          </cell>
        </row>
        <row r="10212">
          <cell r="C10212" t="str">
            <v>Physdam</v>
          </cell>
          <cell r="E10212">
            <v>43365</v>
          </cell>
          <cell r="F10212">
            <v>43455</v>
          </cell>
          <cell r="G10212">
            <v>43541</v>
          </cell>
          <cell r="H10212">
            <v>9851.6390989110259</v>
          </cell>
          <cell r="I10212">
            <v>10713.62</v>
          </cell>
        </row>
        <row r="10213">
          <cell r="C10213" t="str">
            <v>Physdam</v>
          </cell>
          <cell r="E10213">
            <v>43368</v>
          </cell>
          <cell r="F10213">
            <v>43758</v>
          </cell>
          <cell r="G10213">
            <v>43818</v>
          </cell>
          <cell r="H10213">
            <v>9895.116772584197</v>
          </cell>
          <cell r="I10213">
            <v>11161.78</v>
          </cell>
        </row>
        <row r="10214">
          <cell r="C10214" t="str">
            <v>Physdam</v>
          </cell>
          <cell r="E10214">
            <v>43345</v>
          </cell>
          <cell r="F10214">
            <v>43405</v>
          </cell>
          <cell r="G10214">
            <v>43422</v>
          </cell>
          <cell r="H10214">
            <v>10113.563865788001</v>
          </cell>
          <cell r="I10214">
            <v>10113.56</v>
          </cell>
        </row>
        <row r="10215">
          <cell r="C10215" t="str">
            <v>Physdam</v>
          </cell>
          <cell r="E10215">
            <v>43368</v>
          </cell>
          <cell r="F10215">
            <v>43581</v>
          </cell>
          <cell r="G10215">
            <v>43652</v>
          </cell>
          <cell r="H10215">
            <v>10113.198582483714</v>
          </cell>
          <cell r="I10215">
            <v>10983.68</v>
          </cell>
        </row>
        <row r="10216">
          <cell r="C10216" t="str">
            <v>Physdam</v>
          </cell>
          <cell r="E10216">
            <v>43344</v>
          </cell>
          <cell r="F10216">
            <v>43488</v>
          </cell>
          <cell r="G10216">
            <v>43611</v>
          </cell>
          <cell r="H10216">
            <v>9453.556566164827</v>
          </cell>
          <cell r="I10216">
            <v>10103.280000000001</v>
          </cell>
        </row>
        <row r="10217">
          <cell r="C10217" t="str">
            <v>Physdam</v>
          </cell>
          <cell r="E10217">
            <v>43346</v>
          </cell>
          <cell r="F10217">
            <v>43364</v>
          </cell>
          <cell r="G10217">
            <v>43438</v>
          </cell>
          <cell r="H10217">
            <v>13173.484050483399</v>
          </cell>
          <cell r="I10217">
            <v>0</v>
          </cell>
        </row>
        <row r="10218">
          <cell r="C10218" t="str">
            <v>Physdam</v>
          </cell>
          <cell r="E10218">
            <v>43364</v>
          </cell>
          <cell r="F10218">
            <v>43428</v>
          </cell>
          <cell r="G10218">
            <v>43440</v>
          </cell>
          <cell r="H10218">
            <v>9714.8274028399192</v>
          </cell>
          <cell r="I10218">
            <v>9714.83</v>
          </cell>
        </row>
        <row r="10219">
          <cell r="C10219" t="str">
            <v>Physdam</v>
          </cell>
          <cell r="E10219">
            <v>43350</v>
          </cell>
          <cell r="F10219">
            <v>43378</v>
          </cell>
          <cell r="G10219">
            <v>43398</v>
          </cell>
          <cell r="H10219">
            <v>8387.0042765769904</v>
          </cell>
          <cell r="I10219">
            <v>8387</v>
          </cell>
        </row>
        <row r="10220">
          <cell r="C10220" t="str">
            <v>Physdam</v>
          </cell>
          <cell r="E10220">
            <v>43371</v>
          </cell>
          <cell r="F10220">
            <v>43385</v>
          </cell>
          <cell r="G10220">
            <v>43399</v>
          </cell>
          <cell r="H10220">
            <v>7879.0990606306204</v>
          </cell>
          <cell r="I10220">
            <v>7879.1</v>
          </cell>
        </row>
        <row r="10221">
          <cell r="C10221" t="str">
            <v>Physdam</v>
          </cell>
          <cell r="E10221">
            <v>43362</v>
          </cell>
          <cell r="F10221">
            <v>43363</v>
          </cell>
          <cell r="G10221">
            <v>43559</v>
          </cell>
          <cell r="H10221">
            <v>9858.7116420933653</v>
          </cell>
          <cell r="I10221">
            <v>10704.43</v>
          </cell>
        </row>
        <row r="10222">
          <cell r="C10222" t="str">
            <v>Physdam</v>
          </cell>
          <cell r="E10222">
            <v>43356</v>
          </cell>
          <cell r="F10222">
            <v>43522</v>
          </cell>
          <cell r="G10222">
            <v>43916</v>
          </cell>
          <cell r="H10222">
            <v>11881.428592258526</v>
          </cell>
          <cell r="I10222">
            <v>11875.17</v>
          </cell>
        </row>
        <row r="10223">
          <cell r="C10223" t="str">
            <v>Physdam</v>
          </cell>
          <cell r="E10223">
            <v>43358</v>
          </cell>
          <cell r="F10223">
            <v>43397</v>
          </cell>
          <cell r="G10223">
            <v>43496</v>
          </cell>
          <cell r="H10223">
            <v>9005.5528282928863</v>
          </cell>
          <cell r="I10223">
            <v>9471.68</v>
          </cell>
        </row>
        <row r="10224">
          <cell r="C10224" t="str">
            <v>Physdam</v>
          </cell>
          <cell r="E10224">
            <v>43361</v>
          </cell>
          <cell r="F10224">
            <v>43363</v>
          </cell>
          <cell r="G10224">
            <v>43377</v>
          </cell>
          <cell r="H10224">
            <v>12866.107569271901</v>
          </cell>
          <cell r="I10224">
            <v>12866.11</v>
          </cell>
        </row>
        <row r="10225">
          <cell r="C10225" t="str">
            <v>Physdam</v>
          </cell>
          <cell r="E10225">
            <v>43347</v>
          </cell>
          <cell r="F10225">
            <v>43792</v>
          </cell>
          <cell r="G10225">
            <v>43795</v>
          </cell>
          <cell r="H10225">
            <v>11646.616865759841</v>
          </cell>
          <cell r="I10225">
            <v>12820.24</v>
          </cell>
        </row>
        <row r="10226">
          <cell r="C10226" t="str">
            <v>Physdam</v>
          </cell>
          <cell r="E10226">
            <v>43380</v>
          </cell>
          <cell r="F10226">
            <v>43650</v>
          </cell>
          <cell r="G10226">
            <v>43995</v>
          </cell>
          <cell r="H10226">
            <v>6840.6602352599766</v>
          </cell>
          <cell r="I10226">
            <v>7355.47</v>
          </cell>
        </row>
        <row r="10227">
          <cell r="C10227" t="str">
            <v>Physdam</v>
          </cell>
          <cell r="E10227">
            <v>43398</v>
          </cell>
          <cell r="F10227">
            <v>43546</v>
          </cell>
          <cell r="G10227">
            <v>43554</v>
          </cell>
          <cell r="H10227">
            <v>11678.75853052343</v>
          </cell>
          <cell r="I10227">
            <v>11653.29</v>
          </cell>
        </row>
        <row r="10228">
          <cell r="C10228" t="str">
            <v>Physdam</v>
          </cell>
          <cell r="E10228">
            <v>43399</v>
          </cell>
          <cell r="F10228">
            <v>43431</v>
          </cell>
          <cell r="G10228">
            <v>43562</v>
          </cell>
          <cell r="H10228">
            <v>11726.841092218052</v>
          </cell>
          <cell r="I10228">
            <v>12753.24</v>
          </cell>
        </row>
        <row r="10229">
          <cell r="C10229" t="str">
            <v>Physdam</v>
          </cell>
          <cell r="E10229">
            <v>43385</v>
          </cell>
          <cell r="F10229">
            <v>43747</v>
          </cell>
          <cell r="G10229">
            <v>43773</v>
          </cell>
          <cell r="H10229">
            <v>10109.40638365264</v>
          </cell>
          <cell r="I10229">
            <v>11226.55</v>
          </cell>
        </row>
        <row r="10230">
          <cell r="C10230" t="str">
            <v>Physdam</v>
          </cell>
          <cell r="E10230">
            <v>43382</v>
          </cell>
          <cell r="F10230">
            <v>43517</v>
          </cell>
          <cell r="G10230">
            <v>43646</v>
          </cell>
          <cell r="H10230">
            <v>7342.1560635378528</v>
          </cell>
          <cell r="I10230">
            <v>8159.49</v>
          </cell>
        </row>
        <row r="10231">
          <cell r="C10231" t="str">
            <v>Physdam</v>
          </cell>
          <cell r="E10231">
            <v>43398</v>
          </cell>
          <cell r="F10231">
            <v>43594</v>
          </cell>
          <cell r="G10231">
            <v>43616</v>
          </cell>
          <cell r="H10231">
            <v>11074.786392287295</v>
          </cell>
          <cell r="I10231">
            <v>0</v>
          </cell>
        </row>
        <row r="10232">
          <cell r="C10232" t="str">
            <v>Physdam</v>
          </cell>
          <cell r="E10232">
            <v>43376</v>
          </cell>
          <cell r="F10232">
            <v>43462</v>
          </cell>
          <cell r="G10232">
            <v>43486</v>
          </cell>
          <cell r="H10232">
            <v>12280.991597815855</v>
          </cell>
          <cell r="I10232">
            <v>12755.76</v>
          </cell>
        </row>
        <row r="10233">
          <cell r="C10233" t="str">
            <v>Physdam</v>
          </cell>
          <cell r="E10233">
            <v>43390</v>
          </cell>
          <cell r="F10233">
            <v>43430</v>
          </cell>
          <cell r="G10233">
            <v>43468</v>
          </cell>
          <cell r="H10233">
            <v>9692.7585987604834</v>
          </cell>
          <cell r="I10233">
            <v>10368.6</v>
          </cell>
        </row>
        <row r="10234">
          <cell r="C10234" t="str">
            <v>Physdam</v>
          </cell>
          <cell r="E10234">
            <v>43394</v>
          </cell>
          <cell r="F10234">
            <v>43625</v>
          </cell>
          <cell r="G10234">
            <v>43695</v>
          </cell>
          <cell r="H10234">
            <v>8037.7588010479876</v>
          </cell>
          <cell r="I10234">
            <v>9312.2099999999991</v>
          </cell>
        </row>
        <row r="10235">
          <cell r="C10235" t="str">
            <v>Physdam</v>
          </cell>
          <cell r="E10235">
            <v>43399</v>
          </cell>
          <cell r="F10235">
            <v>43550</v>
          </cell>
          <cell r="G10235">
            <v>43603</v>
          </cell>
          <cell r="H10235">
            <v>11844.214930937545</v>
          </cell>
          <cell r="I10235">
            <v>12503.78</v>
          </cell>
        </row>
        <row r="10236">
          <cell r="C10236" t="str">
            <v>Physdam</v>
          </cell>
          <cell r="E10236">
            <v>43402</v>
          </cell>
          <cell r="F10236">
            <v>43529</v>
          </cell>
          <cell r="G10236">
            <v>43567</v>
          </cell>
          <cell r="H10236">
            <v>12493.462851005241</v>
          </cell>
          <cell r="I10236">
            <v>12525.99</v>
          </cell>
        </row>
        <row r="10237">
          <cell r="C10237" t="str">
            <v>Physdam</v>
          </cell>
          <cell r="E10237">
            <v>43393</v>
          </cell>
          <cell r="F10237">
            <v>43585</v>
          </cell>
          <cell r="G10237">
            <v>43800</v>
          </cell>
          <cell r="H10237">
            <v>12540.980115440536</v>
          </cell>
          <cell r="I10237">
            <v>13370.52</v>
          </cell>
        </row>
        <row r="10238">
          <cell r="C10238" t="str">
            <v>Physdam</v>
          </cell>
          <cell r="E10238">
            <v>43390</v>
          </cell>
          <cell r="F10238">
            <v>43495</v>
          </cell>
          <cell r="G10238">
            <v>43569</v>
          </cell>
          <cell r="H10238">
            <v>9984.7652498248772</v>
          </cell>
          <cell r="I10238">
            <v>10338.56</v>
          </cell>
        </row>
        <row r="10239">
          <cell r="C10239" t="str">
            <v>Physdam</v>
          </cell>
          <cell r="E10239">
            <v>43394</v>
          </cell>
          <cell r="F10239">
            <v>43404</v>
          </cell>
          <cell r="G10239">
            <v>43440</v>
          </cell>
          <cell r="H10239">
            <v>11194.4609225189</v>
          </cell>
          <cell r="I10239">
            <v>11194.46</v>
          </cell>
        </row>
        <row r="10240">
          <cell r="C10240" t="str">
            <v>Physdam</v>
          </cell>
          <cell r="E10240">
            <v>43379</v>
          </cell>
          <cell r="F10240">
            <v>43617</v>
          </cell>
          <cell r="G10240">
            <v>43653</v>
          </cell>
          <cell r="H10240">
            <v>10003.45201020585</v>
          </cell>
          <cell r="I10240">
            <v>11414.17</v>
          </cell>
        </row>
        <row r="10241">
          <cell r="C10241" t="str">
            <v>Physdam</v>
          </cell>
          <cell r="E10241">
            <v>43387</v>
          </cell>
          <cell r="F10241">
            <v>43391</v>
          </cell>
          <cell r="G10241">
            <v>43411</v>
          </cell>
          <cell r="H10241">
            <v>12669.1450839421</v>
          </cell>
          <cell r="I10241">
            <v>12669.15</v>
          </cell>
        </row>
        <row r="10242">
          <cell r="C10242" t="str">
            <v>Physdam</v>
          </cell>
          <cell r="E10242">
            <v>43400</v>
          </cell>
          <cell r="F10242">
            <v>43461</v>
          </cell>
          <cell r="G10242">
            <v>43479</v>
          </cell>
          <cell r="H10242">
            <v>5757.0012185932328</v>
          </cell>
          <cell r="I10242">
            <v>5894.4</v>
          </cell>
        </row>
        <row r="10243">
          <cell r="C10243" t="str">
            <v>Physdam</v>
          </cell>
          <cell r="E10243">
            <v>43404</v>
          </cell>
          <cell r="F10243">
            <v>43709</v>
          </cell>
          <cell r="G10243">
            <v>43794</v>
          </cell>
          <cell r="H10243">
            <v>9656.5214635651173</v>
          </cell>
          <cell r="I10243">
            <v>10043.74</v>
          </cell>
        </row>
        <row r="10244">
          <cell r="C10244" t="str">
            <v>Physdam</v>
          </cell>
          <cell r="E10244">
            <v>43376</v>
          </cell>
          <cell r="F10244">
            <v>43394</v>
          </cell>
          <cell r="G10244">
            <v>43440</v>
          </cell>
          <cell r="H10244">
            <v>9647.0231825087794</v>
          </cell>
          <cell r="I10244">
            <v>9647.02</v>
          </cell>
        </row>
        <row r="10245">
          <cell r="C10245" t="str">
            <v>Physdam</v>
          </cell>
          <cell r="E10245">
            <v>43384</v>
          </cell>
          <cell r="F10245">
            <v>43488</v>
          </cell>
          <cell r="G10245">
            <v>43508</v>
          </cell>
          <cell r="H10245">
            <v>10692.290194255949</v>
          </cell>
          <cell r="I10245">
            <v>10500.02</v>
          </cell>
        </row>
        <row r="10246">
          <cell r="C10246" t="str">
            <v>Physdam</v>
          </cell>
          <cell r="E10246">
            <v>43391</v>
          </cell>
          <cell r="F10246">
            <v>43728</v>
          </cell>
          <cell r="G10246">
            <v>43873</v>
          </cell>
          <cell r="H10246">
            <v>10824.436074863559</v>
          </cell>
          <cell r="I10246">
            <v>0</v>
          </cell>
        </row>
        <row r="10247">
          <cell r="C10247" t="str">
            <v>Physdam</v>
          </cell>
          <cell r="E10247">
            <v>43376</v>
          </cell>
          <cell r="F10247">
            <v>43461</v>
          </cell>
          <cell r="G10247">
            <v>43699</v>
          </cell>
          <cell r="H10247">
            <v>10521.73240725333</v>
          </cell>
          <cell r="I10247">
            <v>11568.87</v>
          </cell>
        </row>
        <row r="10248">
          <cell r="C10248" t="str">
            <v>Physdam</v>
          </cell>
          <cell r="E10248">
            <v>43382</v>
          </cell>
          <cell r="F10248">
            <v>43385</v>
          </cell>
          <cell r="G10248">
            <v>43409</v>
          </cell>
          <cell r="H10248">
            <v>11759.0473826617</v>
          </cell>
          <cell r="I10248">
            <v>11759.05</v>
          </cell>
        </row>
        <row r="10249">
          <cell r="C10249" t="str">
            <v>Physdam</v>
          </cell>
          <cell r="E10249">
            <v>43400</v>
          </cell>
          <cell r="F10249">
            <v>43456</v>
          </cell>
          <cell r="G10249">
            <v>43490</v>
          </cell>
          <cell r="H10249">
            <v>12988.339634205498</v>
          </cell>
          <cell r="I10249">
            <v>13495.44</v>
          </cell>
        </row>
        <row r="10250">
          <cell r="C10250" t="str">
            <v>Physdam</v>
          </cell>
          <cell r="E10250">
            <v>43380</v>
          </cell>
          <cell r="F10250">
            <v>43415</v>
          </cell>
          <cell r="G10250">
            <v>43455</v>
          </cell>
          <cell r="H10250">
            <v>8922.8555204552904</v>
          </cell>
          <cell r="I10250">
            <v>8922.86</v>
          </cell>
        </row>
        <row r="10251">
          <cell r="C10251" t="str">
            <v>Physdam</v>
          </cell>
          <cell r="E10251">
            <v>43379</v>
          </cell>
          <cell r="F10251">
            <v>43418</v>
          </cell>
          <cell r="G10251">
            <v>43433</v>
          </cell>
          <cell r="H10251">
            <v>7150.0976686566601</v>
          </cell>
          <cell r="I10251">
            <v>7150.1</v>
          </cell>
        </row>
        <row r="10252">
          <cell r="C10252" t="str">
            <v>Physdam</v>
          </cell>
          <cell r="E10252">
            <v>43386</v>
          </cell>
          <cell r="F10252">
            <v>43546</v>
          </cell>
          <cell r="G10252">
            <v>43615</v>
          </cell>
          <cell r="H10252">
            <v>10568.807070506513</v>
          </cell>
          <cell r="I10252">
            <v>11049.97</v>
          </cell>
        </row>
        <row r="10253">
          <cell r="C10253" t="str">
            <v>Physdam</v>
          </cell>
          <cell r="E10253">
            <v>43394</v>
          </cell>
          <cell r="F10253">
            <v>43407</v>
          </cell>
          <cell r="G10253">
            <v>43535</v>
          </cell>
          <cell r="H10253">
            <v>9948.7276369029678</v>
          </cell>
          <cell r="I10253">
            <v>11380.3</v>
          </cell>
        </row>
        <row r="10254">
          <cell r="C10254" t="str">
            <v>Physdam</v>
          </cell>
          <cell r="E10254">
            <v>43402</v>
          </cell>
          <cell r="F10254">
            <v>43435</v>
          </cell>
          <cell r="G10254">
            <v>43540</v>
          </cell>
          <cell r="H10254">
            <v>9654.4720611287339</v>
          </cell>
          <cell r="I10254">
            <v>9644.7099999999991</v>
          </cell>
        </row>
        <row r="10255">
          <cell r="C10255" t="str">
            <v>Physdam</v>
          </cell>
          <cell r="E10255">
            <v>43398</v>
          </cell>
          <cell r="F10255">
            <v>43424</v>
          </cell>
          <cell r="G10255">
            <v>43475</v>
          </cell>
          <cell r="H10255">
            <v>10073.350332071665</v>
          </cell>
          <cell r="I10255">
            <v>0</v>
          </cell>
        </row>
        <row r="10256">
          <cell r="C10256" t="str">
            <v>Physdam</v>
          </cell>
          <cell r="E10256">
            <v>43377</v>
          </cell>
          <cell r="F10256">
            <v>43391</v>
          </cell>
          <cell r="G10256">
            <v>43451</v>
          </cell>
          <cell r="H10256">
            <v>9808.4711780818307</v>
          </cell>
          <cell r="I10256">
            <v>9808.4699999999993</v>
          </cell>
        </row>
        <row r="10257">
          <cell r="C10257" t="str">
            <v>Physdam</v>
          </cell>
          <cell r="E10257">
            <v>43388</v>
          </cell>
          <cell r="F10257">
            <v>43408</v>
          </cell>
          <cell r="G10257">
            <v>43411</v>
          </cell>
          <cell r="H10257">
            <v>11178.321743058599</v>
          </cell>
          <cell r="I10257">
            <v>11178.32</v>
          </cell>
        </row>
        <row r="10258">
          <cell r="C10258" t="str">
            <v>Physdam</v>
          </cell>
          <cell r="E10258">
            <v>43395</v>
          </cell>
          <cell r="F10258">
            <v>43496</v>
          </cell>
          <cell r="G10258">
            <v>43569</v>
          </cell>
          <cell r="H10258">
            <v>9046.7996207194574</v>
          </cell>
          <cell r="I10258">
            <v>10163.879999999999</v>
          </cell>
        </row>
        <row r="10259">
          <cell r="C10259" t="str">
            <v>Physdam</v>
          </cell>
          <cell r="E10259">
            <v>43391</v>
          </cell>
          <cell r="F10259">
            <v>43465</v>
          </cell>
          <cell r="G10259">
            <v>43472</v>
          </cell>
          <cell r="H10259">
            <v>7491.4407720075669</v>
          </cell>
          <cell r="I10259">
            <v>8429.1299999999992</v>
          </cell>
        </row>
        <row r="10260">
          <cell r="C10260" t="str">
            <v>Physdam</v>
          </cell>
          <cell r="E10260">
            <v>43377</v>
          </cell>
          <cell r="F10260">
            <v>43470</v>
          </cell>
          <cell r="G10260">
            <v>43544</v>
          </cell>
          <cell r="H10260">
            <v>12446.230166502746</v>
          </cell>
          <cell r="I10260">
            <v>0</v>
          </cell>
        </row>
        <row r="10261">
          <cell r="C10261" t="str">
            <v>Physdam</v>
          </cell>
          <cell r="E10261">
            <v>43377</v>
          </cell>
          <cell r="F10261">
            <v>43410</v>
          </cell>
          <cell r="G10261">
            <v>43767</v>
          </cell>
          <cell r="H10261">
            <v>10902.227406209286</v>
          </cell>
          <cell r="I10261">
            <v>11327.25</v>
          </cell>
        </row>
        <row r="10262">
          <cell r="C10262" t="str">
            <v>Physdam</v>
          </cell>
          <cell r="E10262">
            <v>43396</v>
          </cell>
          <cell r="F10262">
            <v>43418</v>
          </cell>
          <cell r="G10262">
            <v>43464</v>
          </cell>
          <cell r="H10262">
            <v>7975.1402865660102</v>
          </cell>
          <cell r="I10262">
            <v>0</v>
          </cell>
        </row>
        <row r="10263">
          <cell r="C10263" t="str">
            <v>Physdam</v>
          </cell>
          <cell r="E10263">
            <v>43383</v>
          </cell>
          <cell r="F10263">
            <v>43387</v>
          </cell>
          <cell r="G10263">
            <v>43389</v>
          </cell>
          <cell r="H10263">
            <v>10751.1882760231</v>
          </cell>
          <cell r="I10263">
            <v>10751.19</v>
          </cell>
        </row>
        <row r="10264">
          <cell r="C10264" t="str">
            <v>Physdam</v>
          </cell>
          <cell r="E10264">
            <v>43392</v>
          </cell>
          <cell r="F10264">
            <v>43418</v>
          </cell>
          <cell r="G10264">
            <v>43464</v>
          </cell>
          <cell r="H10264">
            <v>11599.9191110544</v>
          </cell>
          <cell r="I10264">
            <v>11599.92</v>
          </cell>
        </row>
        <row r="10265">
          <cell r="C10265" t="str">
            <v>Physdam</v>
          </cell>
          <cell r="E10265">
            <v>43398</v>
          </cell>
          <cell r="F10265">
            <v>43726</v>
          </cell>
          <cell r="G10265">
            <v>43893</v>
          </cell>
          <cell r="H10265">
            <v>12071.751584125674</v>
          </cell>
          <cell r="I10265">
            <v>12626.21</v>
          </cell>
        </row>
        <row r="10266">
          <cell r="C10266" t="str">
            <v>Physdam</v>
          </cell>
          <cell r="E10266">
            <v>43387</v>
          </cell>
          <cell r="F10266">
            <v>43507</v>
          </cell>
          <cell r="G10266">
            <v>43789</v>
          </cell>
          <cell r="H10266">
            <v>11171.18830365177</v>
          </cell>
          <cell r="I10266">
            <v>12242.58</v>
          </cell>
        </row>
        <row r="10267">
          <cell r="C10267" t="str">
            <v>Physdam</v>
          </cell>
          <cell r="E10267">
            <v>43391</v>
          </cell>
          <cell r="F10267">
            <v>43497</v>
          </cell>
          <cell r="G10267">
            <v>43509</v>
          </cell>
          <cell r="H10267">
            <v>8851.4539925141944</v>
          </cell>
          <cell r="I10267">
            <v>9675.0400000000009</v>
          </cell>
        </row>
        <row r="10268">
          <cell r="C10268" t="str">
            <v>Physdam</v>
          </cell>
          <cell r="E10268">
            <v>43387</v>
          </cell>
          <cell r="F10268">
            <v>43493</v>
          </cell>
          <cell r="G10268">
            <v>43503</v>
          </cell>
          <cell r="H10268">
            <v>8292.6602593033131</v>
          </cell>
          <cell r="I10268">
            <v>8893.2900000000009</v>
          </cell>
        </row>
        <row r="10269">
          <cell r="C10269" t="str">
            <v>Physdam</v>
          </cell>
          <cell r="E10269">
            <v>43404</v>
          </cell>
          <cell r="F10269">
            <v>43457</v>
          </cell>
          <cell r="G10269">
            <v>43506</v>
          </cell>
          <cell r="H10269">
            <v>6899.1642377816306</v>
          </cell>
          <cell r="I10269">
            <v>7118.72</v>
          </cell>
        </row>
        <row r="10270">
          <cell r="C10270" t="str">
            <v>Physdam</v>
          </cell>
          <cell r="E10270">
            <v>43388</v>
          </cell>
          <cell r="F10270">
            <v>43506</v>
          </cell>
          <cell r="G10270">
            <v>43657</v>
          </cell>
          <cell r="H10270">
            <v>10450.946546575571</v>
          </cell>
          <cell r="I10270">
            <v>0</v>
          </cell>
        </row>
        <row r="10271">
          <cell r="C10271" t="str">
            <v>Physdam</v>
          </cell>
          <cell r="E10271">
            <v>43403</v>
          </cell>
          <cell r="F10271">
            <v>43507</v>
          </cell>
          <cell r="G10271">
            <v>43675</v>
          </cell>
          <cell r="H10271">
            <v>8692.4524550205479</v>
          </cell>
          <cell r="I10271">
            <v>9162.8799999999992</v>
          </cell>
        </row>
        <row r="10272">
          <cell r="C10272" t="str">
            <v>Physdam</v>
          </cell>
          <cell r="E10272">
            <v>43396</v>
          </cell>
          <cell r="F10272">
            <v>43582</v>
          </cell>
          <cell r="G10272">
            <v>43708</v>
          </cell>
          <cell r="H10272">
            <v>9827.6242036292715</v>
          </cell>
          <cell r="I10272">
            <v>10234.56</v>
          </cell>
        </row>
        <row r="10273">
          <cell r="C10273" t="str">
            <v>Physdam</v>
          </cell>
          <cell r="E10273">
            <v>43384</v>
          </cell>
          <cell r="F10273">
            <v>43574</v>
          </cell>
          <cell r="G10273">
            <v>43589</v>
          </cell>
          <cell r="H10273">
            <v>10470.709156331754</v>
          </cell>
          <cell r="I10273">
            <v>0</v>
          </cell>
        </row>
        <row r="10274">
          <cell r="C10274" t="str">
            <v>Physdam</v>
          </cell>
          <cell r="E10274">
            <v>43390</v>
          </cell>
          <cell r="F10274">
            <v>43468</v>
          </cell>
          <cell r="G10274">
            <v>43512</v>
          </cell>
          <cell r="H10274">
            <v>7095.1083998347394</v>
          </cell>
          <cell r="I10274">
            <v>7195.32</v>
          </cell>
        </row>
        <row r="10275">
          <cell r="C10275" t="str">
            <v>Physdam</v>
          </cell>
          <cell r="E10275">
            <v>43381</v>
          </cell>
          <cell r="F10275">
            <v>43393</v>
          </cell>
          <cell r="G10275">
            <v>43407</v>
          </cell>
          <cell r="H10275">
            <v>9728.9933114635205</v>
          </cell>
          <cell r="I10275">
            <v>9728.99</v>
          </cell>
        </row>
        <row r="10276">
          <cell r="C10276" t="str">
            <v>Physdam</v>
          </cell>
          <cell r="E10276">
            <v>43382</v>
          </cell>
          <cell r="F10276">
            <v>43527</v>
          </cell>
          <cell r="G10276">
            <v>43639</v>
          </cell>
          <cell r="H10276">
            <v>10718.649782097325</v>
          </cell>
          <cell r="I10276">
            <v>11399.99</v>
          </cell>
        </row>
        <row r="10277">
          <cell r="C10277" t="str">
            <v>Physdam</v>
          </cell>
          <cell r="E10277">
            <v>43376</v>
          </cell>
          <cell r="F10277">
            <v>43380</v>
          </cell>
          <cell r="G10277">
            <v>43421</v>
          </cell>
          <cell r="H10277">
            <v>11144.1439430999</v>
          </cell>
          <cell r="I10277">
            <v>11144.14</v>
          </cell>
        </row>
        <row r="10278">
          <cell r="C10278" t="str">
            <v>Physdam</v>
          </cell>
          <cell r="E10278">
            <v>43378</v>
          </cell>
          <cell r="F10278">
            <v>43499</v>
          </cell>
          <cell r="G10278">
            <v>43501</v>
          </cell>
          <cell r="H10278">
            <v>8859.3512919842651</v>
          </cell>
          <cell r="I10278">
            <v>10917.19</v>
          </cell>
        </row>
        <row r="10279">
          <cell r="C10279" t="str">
            <v>Physdam</v>
          </cell>
          <cell r="E10279">
            <v>43381</v>
          </cell>
          <cell r="F10279">
            <v>43559</v>
          </cell>
          <cell r="G10279">
            <v>43670</v>
          </cell>
          <cell r="H10279">
            <v>12274.505621797382</v>
          </cell>
          <cell r="I10279">
            <v>12280.93</v>
          </cell>
        </row>
        <row r="10280">
          <cell r="C10280" t="str">
            <v>Physdam</v>
          </cell>
          <cell r="E10280">
            <v>43389</v>
          </cell>
          <cell r="F10280">
            <v>43526</v>
          </cell>
          <cell r="G10280">
            <v>43537</v>
          </cell>
          <cell r="H10280">
            <v>11672.967445638196</v>
          </cell>
          <cell r="I10280">
            <v>12169.71</v>
          </cell>
        </row>
        <row r="10281">
          <cell r="C10281" t="str">
            <v>Physdam</v>
          </cell>
          <cell r="E10281">
            <v>43419</v>
          </cell>
          <cell r="F10281">
            <v>43469</v>
          </cell>
          <cell r="G10281">
            <v>43511</v>
          </cell>
          <cell r="H10281">
            <v>9274.4545367544615</v>
          </cell>
          <cell r="I10281">
            <v>9970.73</v>
          </cell>
        </row>
        <row r="10282">
          <cell r="C10282" t="str">
            <v>Physdam</v>
          </cell>
          <cell r="E10282">
            <v>43415</v>
          </cell>
          <cell r="F10282">
            <v>43492</v>
          </cell>
          <cell r="G10282">
            <v>43570</v>
          </cell>
          <cell r="H10282">
            <v>6486.0506095107548</v>
          </cell>
          <cell r="I10282">
            <v>6880.67</v>
          </cell>
        </row>
        <row r="10283">
          <cell r="C10283" t="str">
            <v>Physdam</v>
          </cell>
          <cell r="E10283">
            <v>43414</v>
          </cell>
          <cell r="F10283">
            <v>43445</v>
          </cell>
          <cell r="G10283">
            <v>43447</v>
          </cell>
          <cell r="H10283">
            <v>8000.6486725878503</v>
          </cell>
          <cell r="I10283">
            <v>8000.65</v>
          </cell>
        </row>
        <row r="10284">
          <cell r="C10284" t="str">
            <v>Physdam</v>
          </cell>
          <cell r="E10284">
            <v>43412</v>
          </cell>
          <cell r="F10284">
            <v>43442</v>
          </cell>
          <cell r="G10284">
            <v>43482</v>
          </cell>
          <cell r="H10284">
            <v>8222.7616492063262</v>
          </cell>
          <cell r="I10284">
            <v>0</v>
          </cell>
        </row>
        <row r="10285">
          <cell r="C10285" t="str">
            <v>Physdam</v>
          </cell>
          <cell r="E10285">
            <v>43425</v>
          </cell>
          <cell r="F10285">
            <v>43567</v>
          </cell>
          <cell r="G10285">
            <v>43657</v>
          </cell>
          <cell r="H10285">
            <v>8091.7531971048274</v>
          </cell>
          <cell r="I10285">
            <v>9094.11</v>
          </cell>
        </row>
        <row r="10286">
          <cell r="C10286" t="str">
            <v>Physdam</v>
          </cell>
          <cell r="E10286">
            <v>43411</v>
          </cell>
          <cell r="F10286">
            <v>43777</v>
          </cell>
          <cell r="G10286">
            <v>43927</v>
          </cell>
          <cell r="H10286">
            <v>13696.723440034792</v>
          </cell>
          <cell r="I10286">
            <v>14744.7</v>
          </cell>
        </row>
        <row r="10287">
          <cell r="C10287" t="str">
            <v>Physdam</v>
          </cell>
          <cell r="E10287">
            <v>43413</v>
          </cell>
          <cell r="F10287">
            <v>43453</v>
          </cell>
          <cell r="G10287">
            <v>43503</v>
          </cell>
          <cell r="H10287">
            <v>10493.616941280196</v>
          </cell>
          <cell r="I10287">
            <v>12016.25</v>
          </cell>
        </row>
        <row r="10288">
          <cell r="C10288" t="str">
            <v>Physdam</v>
          </cell>
          <cell r="E10288">
            <v>43423</v>
          </cell>
          <cell r="F10288">
            <v>43559</v>
          </cell>
          <cell r="G10288">
            <v>43658</v>
          </cell>
          <cell r="H10288">
            <v>8178.0975540048084</v>
          </cell>
          <cell r="I10288">
            <v>8335.66</v>
          </cell>
        </row>
        <row r="10289">
          <cell r="C10289" t="str">
            <v>Physdam</v>
          </cell>
          <cell r="E10289">
            <v>43415</v>
          </cell>
          <cell r="F10289">
            <v>43458</v>
          </cell>
          <cell r="G10289">
            <v>43719</v>
          </cell>
          <cell r="H10289">
            <v>5611.4910554490061</v>
          </cell>
          <cell r="I10289">
            <v>5778.92</v>
          </cell>
        </row>
        <row r="10290">
          <cell r="C10290" t="str">
            <v>Physdam</v>
          </cell>
          <cell r="E10290">
            <v>43425</v>
          </cell>
          <cell r="F10290">
            <v>43857</v>
          </cell>
          <cell r="G10290">
            <v>43924</v>
          </cell>
          <cell r="H10290">
            <v>11249.573167980794</v>
          </cell>
          <cell r="I10290">
            <v>11589.63</v>
          </cell>
        </row>
        <row r="10291">
          <cell r="C10291" t="str">
            <v>Physdam</v>
          </cell>
          <cell r="E10291">
            <v>43408</v>
          </cell>
          <cell r="F10291">
            <v>43462</v>
          </cell>
          <cell r="G10291">
            <v>43516</v>
          </cell>
          <cell r="H10291">
            <v>8155.445742751398</v>
          </cell>
          <cell r="I10291">
            <v>8854.4500000000007</v>
          </cell>
        </row>
        <row r="10292">
          <cell r="C10292" t="str">
            <v>Physdam</v>
          </cell>
          <cell r="E10292">
            <v>43419</v>
          </cell>
          <cell r="F10292">
            <v>43765</v>
          </cell>
          <cell r="G10292">
            <v>43826</v>
          </cell>
          <cell r="H10292">
            <v>7057.5513672791603</v>
          </cell>
          <cell r="I10292">
            <v>7365.26</v>
          </cell>
        </row>
        <row r="10293">
          <cell r="C10293" t="str">
            <v>Physdam</v>
          </cell>
          <cell r="E10293">
            <v>43412</v>
          </cell>
          <cell r="F10293">
            <v>43579</v>
          </cell>
          <cell r="G10293">
            <v>43617</v>
          </cell>
          <cell r="H10293">
            <v>11975.411851501927</v>
          </cell>
          <cell r="I10293">
            <v>13034.35</v>
          </cell>
        </row>
        <row r="10294">
          <cell r="C10294" t="str">
            <v>Physdam</v>
          </cell>
          <cell r="E10294">
            <v>43416</v>
          </cell>
          <cell r="F10294">
            <v>43619</v>
          </cell>
          <cell r="G10294">
            <v>43630</v>
          </cell>
          <cell r="H10294">
            <v>11922.668333591006</v>
          </cell>
          <cell r="I10294">
            <v>12875.18</v>
          </cell>
        </row>
        <row r="10295">
          <cell r="C10295" t="str">
            <v>Physdam</v>
          </cell>
          <cell r="E10295">
            <v>43429</v>
          </cell>
          <cell r="F10295">
            <v>43971</v>
          </cell>
          <cell r="G10295">
            <v>43972</v>
          </cell>
          <cell r="H10295">
            <v>11916.629362056958</v>
          </cell>
          <cell r="I10295">
            <v>12396.85</v>
          </cell>
        </row>
        <row r="10296">
          <cell r="C10296" t="str">
            <v>Physdam</v>
          </cell>
          <cell r="E10296">
            <v>43423</v>
          </cell>
          <cell r="F10296">
            <v>43539</v>
          </cell>
          <cell r="G10296">
            <v>43613</v>
          </cell>
          <cell r="H10296">
            <v>9457.7858966867261</v>
          </cell>
          <cell r="I10296">
            <v>9961.76</v>
          </cell>
        </row>
        <row r="10297">
          <cell r="C10297" t="str">
            <v>Physdam</v>
          </cell>
          <cell r="E10297">
            <v>43417</v>
          </cell>
          <cell r="F10297">
            <v>43577</v>
          </cell>
          <cell r="G10297">
            <v>43616</v>
          </cell>
          <cell r="H10297">
            <v>10407.463846574945</v>
          </cell>
          <cell r="I10297">
            <v>11609.02</v>
          </cell>
        </row>
        <row r="10298">
          <cell r="C10298" t="str">
            <v>Physdam</v>
          </cell>
          <cell r="E10298">
            <v>43421</v>
          </cell>
          <cell r="F10298">
            <v>43424</v>
          </cell>
          <cell r="G10298">
            <v>43493</v>
          </cell>
          <cell r="H10298">
            <v>9965.1212360886784</v>
          </cell>
          <cell r="I10298">
            <v>10078.64</v>
          </cell>
        </row>
        <row r="10299">
          <cell r="C10299" t="str">
            <v>Physdam</v>
          </cell>
          <cell r="E10299">
            <v>43413</v>
          </cell>
          <cell r="F10299">
            <v>43492</v>
          </cell>
          <cell r="G10299">
            <v>43543</v>
          </cell>
          <cell r="H10299">
            <v>10668.272798173759</v>
          </cell>
          <cell r="I10299">
            <v>10941.18</v>
          </cell>
        </row>
        <row r="10300">
          <cell r="C10300" t="str">
            <v>Physdam</v>
          </cell>
          <cell r="E10300">
            <v>43416</v>
          </cell>
          <cell r="F10300">
            <v>43454</v>
          </cell>
          <cell r="G10300">
            <v>43505</v>
          </cell>
          <cell r="H10300">
            <v>7684.649931951848</v>
          </cell>
          <cell r="I10300">
            <v>8157.03</v>
          </cell>
        </row>
        <row r="10301">
          <cell r="C10301" t="str">
            <v>Physdam</v>
          </cell>
          <cell r="E10301">
            <v>43411</v>
          </cell>
          <cell r="F10301">
            <v>43690</v>
          </cell>
          <cell r="G10301">
            <v>43734</v>
          </cell>
          <cell r="H10301">
            <v>9514.3811723621293</v>
          </cell>
          <cell r="I10301">
            <v>10003.14</v>
          </cell>
        </row>
        <row r="10302">
          <cell r="C10302" t="str">
            <v>Physdam</v>
          </cell>
          <cell r="E10302">
            <v>43434</v>
          </cell>
          <cell r="F10302">
            <v>43559</v>
          </cell>
          <cell r="G10302">
            <v>43659</v>
          </cell>
          <cell r="H10302">
            <v>15282.629670155622</v>
          </cell>
          <cell r="I10302">
            <v>15793.74</v>
          </cell>
        </row>
        <row r="10303">
          <cell r="C10303" t="str">
            <v>Physdam</v>
          </cell>
          <cell r="E10303">
            <v>43414</v>
          </cell>
          <cell r="F10303">
            <v>43436</v>
          </cell>
          <cell r="G10303">
            <v>43498</v>
          </cell>
          <cell r="H10303">
            <v>8682.2557737942552</v>
          </cell>
          <cell r="I10303">
            <v>9356.9699999999993</v>
          </cell>
        </row>
        <row r="10304">
          <cell r="C10304" t="str">
            <v>Physdam</v>
          </cell>
          <cell r="E10304">
            <v>43428</v>
          </cell>
          <cell r="F10304">
            <v>43780</v>
          </cell>
          <cell r="G10304">
            <v>44117</v>
          </cell>
          <cell r="H10304">
            <v>10330.712345957712</v>
          </cell>
          <cell r="I10304">
            <v>0</v>
          </cell>
        </row>
        <row r="10305">
          <cell r="C10305" t="str">
            <v>Physdam</v>
          </cell>
          <cell r="E10305">
            <v>43416</v>
          </cell>
          <cell r="F10305">
            <v>43521</v>
          </cell>
          <cell r="G10305">
            <v>43526</v>
          </cell>
          <cell r="H10305">
            <v>6413.6071377644894</v>
          </cell>
          <cell r="I10305">
            <v>6946.33</v>
          </cell>
        </row>
        <row r="10306">
          <cell r="C10306" t="str">
            <v>Physdam</v>
          </cell>
          <cell r="E10306">
            <v>43434</v>
          </cell>
          <cell r="F10306">
            <v>43442</v>
          </cell>
          <cell r="G10306">
            <v>43461</v>
          </cell>
          <cell r="H10306">
            <v>9391.9191763928302</v>
          </cell>
          <cell r="I10306">
            <v>9391.92</v>
          </cell>
        </row>
        <row r="10307">
          <cell r="C10307" t="str">
            <v>Physdam</v>
          </cell>
          <cell r="E10307">
            <v>43421</v>
          </cell>
          <cell r="F10307">
            <v>43513</v>
          </cell>
          <cell r="G10307">
            <v>43521</v>
          </cell>
          <cell r="H10307">
            <v>7747.8246010876928</v>
          </cell>
          <cell r="I10307">
            <v>8292.23</v>
          </cell>
        </row>
        <row r="10308">
          <cell r="C10308" t="str">
            <v>Physdam</v>
          </cell>
          <cell r="E10308">
            <v>43434</v>
          </cell>
          <cell r="F10308">
            <v>43584</v>
          </cell>
          <cell r="G10308">
            <v>43709</v>
          </cell>
          <cell r="H10308">
            <v>8273.3492207167692</v>
          </cell>
          <cell r="I10308">
            <v>9301.06</v>
          </cell>
        </row>
        <row r="10309">
          <cell r="C10309" t="str">
            <v>Physdam</v>
          </cell>
          <cell r="E10309">
            <v>43413</v>
          </cell>
          <cell r="F10309">
            <v>43442</v>
          </cell>
          <cell r="G10309">
            <v>43443</v>
          </cell>
          <cell r="H10309">
            <v>9006.6631535505894</v>
          </cell>
          <cell r="I10309">
            <v>9006.66</v>
          </cell>
        </row>
        <row r="10310">
          <cell r="C10310" t="str">
            <v>Physdam</v>
          </cell>
          <cell r="E10310">
            <v>43432</v>
          </cell>
          <cell r="F10310">
            <v>43480</v>
          </cell>
          <cell r="G10310">
            <v>43584</v>
          </cell>
          <cell r="H10310">
            <v>10177.092630485973</v>
          </cell>
          <cell r="I10310">
            <v>11160.34</v>
          </cell>
        </row>
        <row r="10311">
          <cell r="C10311" t="str">
            <v>Physdam</v>
          </cell>
          <cell r="E10311">
            <v>43434</v>
          </cell>
          <cell r="F10311">
            <v>43694</v>
          </cell>
          <cell r="G10311">
            <v>43703</v>
          </cell>
          <cell r="H10311">
            <v>11347.45557021648</v>
          </cell>
          <cell r="I10311">
            <v>12671.48</v>
          </cell>
        </row>
        <row r="10312">
          <cell r="C10312" t="str">
            <v>Physdam</v>
          </cell>
          <cell r="E10312">
            <v>43420</v>
          </cell>
          <cell r="F10312">
            <v>43484</v>
          </cell>
          <cell r="G10312">
            <v>43701</v>
          </cell>
          <cell r="H10312">
            <v>11680.709106246371</v>
          </cell>
          <cell r="I10312">
            <v>11365.75</v>
          </cell>
        </row>
        <row r="10313">
          <cell r="C10313" t="str">
            <v>Physdam</v>
          </cell>
          <cell r="E10313">
            <v>43420</v>
          </cell>
          <cell r="F10313">
            <v>43557</v>
          </cell>
          <cell r="G10313">
            <v>43621</v>
          </cell>
          <cell r="H10313">
            <v>9285.2054992329413</v>
          </cell>
          <cell r="I10313">
            <v>10072.49</v>
          </cell>
        </row>
        <row r="10314">
          <cell r="C10314" t="str">
            <v>Physdam</v>
          </cell>
          <cell r="E10314">
            <v>43417</v>
          </cell>
          <cell r="F10314">
            <v>43645</v>
          </cell>
          <cell r="G10314">
            <v>43690</v>
          </cell>
          <cell r="H10314">
            <v>8923.5639497013617</v>
          </cell>
          <cell r="I10314">
            <v>9245.26</v>
          </cell>
        </row>
        <row r="10315">
          <cell r="C10315" t="str">
            <v>Physdam</v>
          </cell>
          <cell r="E10315">
            <v>43428</v>
          </cell>
          <cell r="F10315">
            <v>43632</v>
          </cell>
          <cell r="G10315">
            <v>43694</v>
          </cell>
          <cell r="H10315">
            <v>11652.370137491142</v>
          </cell>
          <cell r="I10315">
            <v>12746.25</v>
          </cell>
        </row>
        <row r="10316">
          <cell r="C10316" t="str">
            <v>Physdam</v>
          </cell>
          <cell r="E10316">
            <v>43419</v>
          </cell>
          <cell r="F10316">
            <v>43427</v>
          </cell>
          <cell r="G10316">
            <v>43459</v>
          </cell>
          <cell r="H10316">
            <v>11565.1801086429</v>
          </cell>
          <cell r="I10316">
            <v>11565.18</v>
          </cell>
        </row>
        <row r="10317">
          <cell r="C10317" t="str">
            <v>Physdam</v>
          </cell>
          <cell r="E10317">
            <v>43425</v>
          </cell>
          <cell r="F10317">
            <v>43449</v>
          </cell>
          <cell r="G10317">
            <v>43559</v>
          </cell>
          <cell r="H10317">
            <v>11130.687953328837</v>
          </cell>
          <cell r="I10317">
            <v>0</v>
          </cell>
        </row>
        <row r="10318">
          <cell r="C10318" t="str">
            <v>Physdam</v>
          </cell>
          <cell r="E10318">
            <v>43414</v>
          </cell>
          <cell r="F10318">
            <v>43416</v>
          </cell>
          <cell r="G10318">
            <v>43499</v>
          </cell>
          <cell r="H10318">
            <v>8956.6773390835915</v>
          </cell>
          <cell r="I10318">
            <v>9702.69</v>
          </cell>
        </row>
        <row r="10319">
          <cell r="C10319" t="str">
            <v>Physdam</v>
          </cell>
          <cell r="E10319">
            <v>43419</v>
          </cell>
          <cell r="F10319">
            <v>43711</v>
          </cell>
          <cell r="G10319">
            <v>43788</v>
          </cell>
          <cell r="H10319">
            <v>6216.4779583851423</v>
          </cell>
          <cell r="I10319">
            <v>7281.98</v>
          </cell>
        </row>
        <row r="10320">
          <cell r="C10320" t="str">
            <v>Physdam</v>
          </cell>
          <cell r="E10320">
            <v>43426</v>
          </cell>
          <cell r="F10320">
            <v>43457</v>
          </cell>
          <cell r="G10320">
            <v>43462</v>
          </cell>
          <cell r="H10320">
            <v>7858.4936762381103</v>
          </cell>
          <cell r="I10320">
            <v>7858.49</v>
          </cell>
        </row>
        <row r="10321">
          <cell r="C10321" t="str">
            <v>Physdam</v>
          </cell>
          <cell r="E10321">
            <v>43430</v>
          </cell>
          <cell r="F10321">
            <v>43680</v>
          </cell>
          <cell r="G10321">
            <v>43710</v>
          </cell>
          <cell r="H10321">
            <v>9406.7867110518218</v>
          </cell>
          <cell r="I10321">
            <v>10560.87</v>
          </cell>
        </row>
        <row r="10322">
          <cell r="C10322" t="str">
            <v>Physdam</v>
          </cell>
          <cell r="E10322">
            <v>43421</v>
          </cell>
          <cell r="F10322">
            <v>43571</v>
          </cell>
          <cell r="G10322">
            <v>43628</v>
          </cell>
          <cell r="H10322">
            <v>10513.326172873354</v>
          </cell>
          <cell r="I10322">
            <v>10636.51</v>
          </cell>
        </row>
        <row r="10323">
          <cell r="C10323" t="str">
            <v>Physdam</v>
          </cell>
          <cell r="E10323">
            <v>43411</v>
          </cell>
          <cell r="F10323">
            <v>43784</v>
          </cell>
          <cell r="G10323">
            <v>43904</v>
          </cell>
          <cell r="H10323">
            <v>7902.0661623523065</v>
          </cell>
          <cell r="I10323">
            <v>8232.1299999999992</v>
          </cell>
        </row>
        <row r="10324">
          <cell r="C10324" t="str">
            <v>Physdam</v>
          </cell>
          <cell r="E10324">
            <v>43415</v>
          </cell>
          <cell r="F10324">
            <v>43484</v>
          </cell>
          <cell r="G10324">
            <v>43572</v>
          </cell>
          <cell r="H10324">
            <v>8004.2768584143487</v>
          </cell>
          <cell r="I10324">
            <v>8139.47</v>
          </cell>
        </row>
        <row r="10325">
          <cell r="C10325" t="str">
            <v>Physdam</v>
          </cell>
          <cell r="E10325">
            <v>43428</v>
          </cell>
          <cell r="F10325">
            <v>43445</v>
          </cell>
          <cell r="G10325">
            <v>43536</v>
          </cell>
          <cell r="H10325">
            <v>7995.4219700380672</v>
          </cell>
          <cell r="I10325">
            <v>8501.5400000000009</v>
          </cell>
        </row>
        <row r="10326">
          <cell r="C10326" t="str">
            <v>Physdam</v>
          </cell>
          <cell r="E10326">
            <v>43415</v>
          </cell>
          <cell r="F10326">
            <v>43423</v>
          </cell>
          <cell r="G10326">
            <v>43447</v>
          </cell>
          <cell r="H10326">
            <v>9585.1171375378999</v>
          </cell>
          <cell r="I10326">
            <v>9585.1200000000008</v>
          </cell>
        </row>
        <row r="10327">
          <cell r="C10327" t="str">
            <v>Physdam</v>
          </cell>
          <cell r="E10327">
            <v>43434</v>
          </cell>
          <cell r="F10327">
            <v>43575</v>
          </cell>
          <cell r="G10327">
            <v>43721</v>
          </cell>
          <cell r="H10327">
            <v>10081.05901293854</v>
          </cell>
          <cell r="I10327">
            <v>10972.52</v>
          </cell>
        </row>
        <row r="10328">
          <cell r="C10328" t="str">
            <v>Physdam</v>
          </cell>
          <cell r="E10328">
            <v>43432</v>
          </cell>
          <cell r="F10328">
            <v>43469</v>
          </cell>
          <cell r="G10328">
            <v>43479</v>
          </cell>
          <cell r="H10328">
            <v>11448.876084720958</v>
          </cell>
          <cell r="I10328">
            <v>13703.63</v>
          </cell>
        </row>
        <row r="10329">
          <cell r="C10329" t="str">
            <v>Physdam</v>
          </cell>
          <cell r="E10329">
            <v>43420</v>
          </cell>
          <cell r="F10329">
            <v>43542</v>
          </cell>
          <cell r="G10329">
            <v>43568</v>
          </cell>
          <cell r="H10329">
            <v>6616.2615324166372</v>
          </cell>
          <cell r="I10329">
            <v>7313.93</v>
          </cell>
        </row>
        <row r="10330">
          <cell r="C10330" t="str">
            <v>Physdam</v>
          </cell>
          <cell r="E10330">
            <v>43424</v>
          </cell>
          <cell r="F10330">
            <v>43540</v>
          </cell>
          <cell r="G10330">
            <v>43720</v>
          </cell>
          <cell r="H10330">
            <v>8804.0958812877634</v>
          </cell>
          <cell r="I10330">
            <v>8937.07</v>
          </cell>
        </row>
        <row r="10331">
          <cell r="C10331" t="str">
            <v>Physdam</v>
          </cell>
          <cell r="E10331">
            <v>43410</v>
          </cell>
          <cell r="F10331">
            <v>43459</v>
          </cell>
          <cell r="G10331">
            <v>43485</v>
          </cell>
          <cell r="H10331">
            <v>9182.4316264968656</v>
          </cell>
          <cell r="I10331">
            <v>9202.1</v>
          </cell>
        </row>
        <row r="10332">
          <cell r="C10332" t="str">
            <v>Physdam</v>
          </cell>
          <cell r="E10332">
            <v>43414</v>
          </cell>
          <cell r="F10332">
            <v>43483</v>
          </cell>
          <cell r="G10332">
            <v>43487</v>
          </cell>
          <cell r="H10332">
            <v>8403.7711906540499</v>
          </cell>
          <cell r="I10332">
            <v>8916.01</v>
          </cell>
        </row>
        <row r="10333">
          <cell r="C10333" t="str">
            <v>Physdam</v>
          </cell>
          <cell r="E10333">
            <v>43417</v>
          </cell>
          <cell r="F10333">
            <v>43541</v>
          </cell>
          <cell r="G10333">
            <v>43623</v>
          </cell>
          <cell r="H10333">
            <v>10676.934540468879</v>
          </cell>
          <cell r="I10333">
            <v>11845.75</v>
          </cell>
        </row>
        <row r="10334">
          <cell r="C10334" t="str">
            <v>Physdam</v>
          </cell>
          <cell r="E10334">
            <v>43440</v>
          </cell>
          <cell r="F10334">
            <v>43612</v>
          </cell>
          <cell r="G10334">
            <v>43816</v>
          </cell>
          <cell r="H10334">
            <v>11722.554739097181</v>
          </cell>
          <cell r="I10334">
            <v>11719.5</v>
          </cell>
        </row>
        <row r="10335">
          <cell r="C10335" t="str">
            <v>Physdam</v>
          </cell>
          <cell r="E10335">
            <v>43443</v>
          </cell>
          <cell r="F10335">
            <v>43732</v>
          </cell>
          <cell r="G10335">
            <v>43752</v>
          </cell>
          <cell r="H10335">
            <v>9755.7803514479856</v>
          </cell>
          <cell r="I10335">
            <v>10612.67</v>
          </cell>
        </row>
        <row r="10336">
          <cell r="C10336" t="str">
            <v>Physdam</v>
          </cell>
          <cell r="E10336">
            <v>43453</v>
          </cell>
          <cell r="F10336">
            <v>43495</v>
          </cell>
          <cell r="G10336">
            <v>43593</v>
          </cell>
          <cell r="H10336">
            <v>10453.831125298198</v>
          </cell>
          <cell r="I10336">
            <v>11538.26</v>
          </cell>
        </row>
        <row r="10337">
          <cell r="C10337" t="str">
            <v>Physdam</v>
          </cell>
          <cell r="E10337">
            <v>43439</v>
          </cell>
          <cell r="F10337">
            <v>43482</v>
          </cell>
          <cell r="G10337">
            <v>43492</v>
          </cell>
          <cell r="H10337">
            <v>10267.737405588068</v>
          </cell>
          <cell r="I10337">
            <v>11237.32</v>
          </cell>
        </row>
        <row r="10338">
          <cell r="C10338" t="str">
            <v>Physdam</v>
          </cell>
          <cell r="E10338">
            <v>43442</v>
          </cell>
          <cell r="F10338">
            <v>43798</v>
          </cell>
          <cell r="G10338">
            <v>43840</v>
          </cell>
          <cell r="H10338">
            <v>11656.223829188068</v>
          </cell>
          <cell r="I10338">
            <v>12153.92</v>
          </cell>
        </row>
        <row r="10339">
          <cell r="C10339" t="str">
            <v>Physdam</v>
          </cell>
          <cell r="E10339">
            <v>43453</v>
          </cell>
          <cell r="F10339">
            <v>43560</v>
          </cell>
          <cell r="G10339">
            <v>43620</v>
          </cell>
          <cell r="H10339">
            <v>11675.924379580561</v>
          </cell>
          <cell r="I10339">
            <v>12811.63</v>
          </cell>
        </row>
        <row r="10340">
          <cell r="C10340" t="str">
            <v>Physdam</v>
          </cell>
          <cell r="E10340">
            <v>43462</v>
          </cell>
          <cell r="F10340">
            <v>43535</v>
          </cell>
          <cell r="G10340">
            <v>43548</v>
          </cell>
          <cell r="H10340">
            <v>7736.0005071517708</v>
          </cell>
          <cell r="I10340">
            <v>8519.0499999999993</v>
          </cell>
        </row>
        <row r="10341">
          <cell r="C10341" t="str">
            <v>Physdam</v>
          </cell>
          <cell r="E10341">
            <v>43458</v>
          </cell>
          <cell r="F10341">
            <v>43570</v>
          </cell>
          <cell r="G10341">
            <v>43617</v>
          </cell>
          <cell r="H10341">
            <v>8297.124395980205</v>
          </cell>
          <cell r="I10341">
            <v>8419.08</v>
          </cell>
        </row>
        <row r="10342">
          <cell r="C10342" t="str">
            <v>Physdam</v>
          </cell>
          <cell r="E10342">
            <v>43451</v>
          </cell>
          <cell r="F10342">
            <v>43547</v>
          </cell>
          <cell r="G10342">
            <v>43900</v>
          </cell>
          <cell r="H10342">
            <v>12078.011139148201</v>
          </cell>
          <cell r="I10342">
            <v>12813.92</v>
          </cell>
        </row>
        <row r="10343">
          <cell r="C10343" t="str">
            <v>Physdam</v>
          </cell>
          <cell r="E10343">
            <v>43442</v>
          </cell>
          <cell r="F10343">
            <v>43503</v>
          </cell>
          <cell r="G10343">
            <v>43673</v>
          </cell>
          <cell r="H10343">
            <v>15001.035067420524</v>
          </cell>
          <cell r="I10343">
            <v>15587.05</v>
          </cell>
        </row>
        <row r="10344">
          <cell r="C10344" t="str">
            <v>Physdam</v>
          </cell>
          <cell r="E10344">
            <v>43452</v>
          </cell>
          <cell r="F10344">
            <v>43524</v>
          </cell>
          <cell r="G10344">
            <v>43550</v>
          </cell>
          <cell r="H10344">
            <v>14139.782627680599</v>
          </cell>
          <cell r="I10344">
            <v>14598</v>
          </cell>
        </row>
        <row r="10345">
          <cell r="C10345" t="str">
            <v>Physdam</v>
          </cell>
          <cell r="E10345">
            <v>43463</v>
          </cell>
          <cell r="F10345">
            <v>43580</v>
          </cell>
          <cell r="G10345">
            <v>43703</v>
          </cell>
          <cell r="H10345">
            <v>8865.5737936383684</v>
          </cell>
          <cell r="I10345">
            <v>9234.7900000000009</v>
          </cell>
        </row>
        <row r="10346">
          <cell r="C10346" t="str">
            <v>Physdam</v>
          </cell>
          <cell r="E10346">
            <v>43462</v>
          </cell>
          <cell r="F10346">
            <v>43489</v>
          </cell>
          <cell r="G10346">
            <v>43594</v>
          </cell>
          <cell r="H10346">
            <v>10884.367472932339</v>
          </cell>
          <cell r="I10346">
            <v>12161.3</v>
          </cell>
        </row>
        <row r="10347">
          <cell r="C10347" t="str">
            <v>Physdam</v>
          </cell>
          <cell r="E10347">
            <v>43443</v>
          </cell>
          <cell r="F10347">
            <v>43490</v>
          </cell>
          <cell r="G10347">
            <v>43644</v>
          </cell>
          <cell r="H10347">
            <v>8063.9993853305214</v>
          </cell>
          <cell r="I10347">
            <v>0</v>
          </cell>
        </row>
        <row r="10348">
          <cell r="C10348" t="str">
            <v>Physdam</v>
          </cell>
          <cell r="E10348">
            <v>43439</v>
          </cell>
          <cell r="F10348">
            <v>43507</v>
          </cell>
          <cell r="G10348">
            <v>43513</v>
          </cell>
          <cell r="H10348">
            <v>9188.1043338593481</v>
          </cell>
          <cell r="I10348">
            <v>10161.32</v>
          </cell>
        </row>
        <row r="10349">
          <cell r="C10349" t="str">
            <v>Physdam</v>
          </cell>
          <cell r="E10349">
            <v>43458</v>
          </cell>
          <cell r="F10349">
            <v>43493</v>
          </cell>
          <cell r="G10349">
            <v>43561</v>
          </cell>
          <cell r="H10349">
            <v>8827.3357342093514</v>
          </cell>
          <cell r="I10349">
            <v>9143.3700000000008</v>
          </cell>
        </row>
        <row r="10350">
          <cell r="C10350" t="str">
            <v>Physdam</v>
          </cell>
          <cell r="E10350">
            <v>43455</v>
          </cell>
          <cell r="F10350">
            <v>43711</v>
          </cell>
          <cell r="G10350">
            <v>43851</v>
          </cell>
          <cell r="H10350">
            <v>9903.277706554396</v>
          </cell>
          <cell r="I10350">
            <v>10975.86</v>
          </cell>
        </row>
        <row r="10351">
          <cell r="C10351" t="str">
            <v>Physdam</v>
          </cell>
          <cell r="E10351">
            <v>43461</v>
          </cell>
          <cell r="F10351">
            <v>43554</v>
          </cell>
          <cell r="G10351">
            <v>43632</v>
          </cell>
          <cell r="H10351">
            <v>12754.922217837648</v>
          </cell>
          <cell r="I10351">
            <v>12833.81</v>
          </cell>
        </row>
        <row r="10352">
          <cell r="C10352" t="str">
            <v>Physdam</v>
          </cell>
          <cell r="E10352">
            <v>43438</v>
          </cell>
          <cell r="F10352">
            <v>43693</v>
          </cell>
          <cell r="G10352">
            <v>43709</v>
          </cell>
          <cell r="H10352">
            <v>11067.868507219519</v>
          </cell>
          <cell r="I10352">
            <v>11426.44</v>
          </cell>
        </row>
        <row r="10353">
          <cell r="C10353" t="str">
            <v>Physdam</v>
          </cell>
          <cell r="E10353">
            <v>43440</v>
          </cell>
          <cell r="F10353">
            <v>43453</v>
          </cell>
          <cell r="G10353">
            <v>43463</v>
          </cell>
          <cell r="H10353">
            <v>10697.486595144699</v>
          </cell>
          <cell r="I10353">
            <v>10697.49</v>
          </cell>
        </row>
        <row r="10354">
          <cell r="C10354" t="str">
            <v>Physdam</v>
          </cell>
          <cell r="E10354">
            <v>43439</v>
          </cell>
          <cell r="F10354">
            <v>43663</v>
          </cell>
          <cell r="G10354">
            <v>43676</v>
          </cell>
          <cell r="H10354">
            <v>11636.296642100904</v>
          </cell>
          <cell r="I10354">
            <v>12771.93</v>
          </cell>
        </row>
        <row r="10355">
          <cell r="C10355" t="str">
            <v>Physdam</v>
          </cell>
          <cell r="E10355">
            <v>43443</v>
          </cell>
          <cell r="F10355">
            <v>43560</v>
          </cell>
          <cell r="G10355">
            <v>43566</v>
          </cell>
          <cell r="H10355">
            <v>9617.955218361998</v>
          </cell>
          <cell r="I10355">
            <v>0</v>
          </cell>
        </row>
        <row r="10356">
          <cell r="C10356" t="str">
            <v>Physdam</v>
          </cell>
          <cell r="E10356">
            <v>43454</v>
          </cell>
          <cell r="F10356">
            <v>43629</v>
          </cell>
          <cell r="G10356">
            <v>43712</v>
          </cell>
          <cell r="H10356">
            <v>10532.92210398212</v>
          </cell>
          <cell r="I10356">
            <v>11322.86</v>
          </cell>
        </row>
        <row r="10357">
          <cell r="C10357" t="str">
            <v>Physdam</v>
          </cell>
          <cell r="E10357">
            <v>43444</v>
          </cell>
          <cell r="F10357">
            <v>43696</v>
          </cell>
          <cell r="G10357">
            <v>43960</v>
          </cell>
          <cell r="H10357">
            <v>8780.9821333006912</v>
          </cell>
          <cell r="I10357">
            <v>9987.06</v>
          </cell>
        </row>
        <row r="10358">
          <cell r="C10358" t="str">
            <v>Physdam</v>
          </cell>
          <cell r="E10358">
            <v>43460</v>
          </cell>
          <cell r="F10358">
            <v>43598</v>
          </cell>
          <cell r="G10358">
            <v>43638</v>
          </cell>
          <cell r="H10358">
            <v>11658.966964498335</v>
          </cell>
          <cell r="I10358">
            <v>11885.42</v>
          </cell>
        </row>
        <row r="10359">
          <cell r="C10359" t="str">
            <v>Physdam</v>
          </cell>
          <cell r="E10359">
            <v>43436</v>
          </cell>
          <cell r="F10359">
            <v>43779</v>
          </cell>
          <cell r="G10359">
            <v>43788</v>
          </cell>
          <cell r="H10359">
            <v>10425.577938575445</v>
          </cell>
          <cell r="I10359">
            <v>10648.82</v>
          </cell>
        </row>
        <row r="10360">
          <cell r="C10360" t="str">
            <v>Physdam</v>
          </cell>
          <cell r="E10360">
            <v>43452</v>
          </cell>
          <cell r="F10360">
            <v>43471</v>
          </cell>
          <cell r="G10360">
            <v>43513</v>
          </cell>
          <cell r="H10360">
            <v>6130.9227752001407</v>
          </cell>
          <cell r="I10360">
            <v>7026.8</v>
          </cell>
        </row>
        <row r="10361">
          <cell r="C10361" t="str">
            <v>Physdam</v>
          </cell>
          <cell r="E10361">
            <v>43437</v>
          </cell>
          <cell r="F10361">
            <v>43739</v>
          </cell>
          <cell r="G10361">
            <v>43772</v>
          </cell>
          <cell r="H10361">
            <v>8180.7029019945621</v>
          </cell>
          <cell r="I10361">
            <v>8185.18</v>
          </cell>
        </row>
        <row r="10362">
          <cell r="C10362" t="str">
            <v>Physdam</v>
          </cell>
          <cell r="E10362">
            <v>43461</v>
          </cell>
          <cell r="F10362">
            <v>43628</v>
          </cell>
          <cell r="G10362">
            <v>43644</v>
          </cell>
          <cell r="H10362">
            <v>10240.652705633755</v>
          </cell>
          <cell r="I10362">
            <v>11465.17</v>
          </cell>
        </row>
        <row r="10363">
          <cell r="C10363" t="str">
            <v>Physdam</v>
          </cell>
          <cell r="E10363">
            <v>43445</v>
          </cell>
          <cell r="F10363">
            <v>43518</v>
          </cell>
          <cell r="G10363">
            <v>43669</v>
          </cell>
          <cell r="H10363">
            <v>12556.444629943784</v>
          </cell>
          <cell r="I10363">
            <v>13106.82</v>
          </cell>
        </row>
        <row r="10364">
          <cell r="C10364" t="str">
            <v>Physdam</v>
          </cell>
          <cell r="E10364">
            <v>43447</v>
          </cell>
          <cell r="F10364">
            <v>43492</v>
          </cell>
          <cell r="G10364">
            <v>43526</v>
          </cell>
          <cell r="H10364">
            <v>9561.1169792716792</v>
          </cell>
          <cell r="I10364">
            <v>10421.290000000001</v>
          </cell>
        </row>
        <row r="10365">
          <cell r="C10365" t="str">
            <v>Physdam</v>
          </cell>
          <cell r="E10365">
            <v>43442</v>
          </cell>
          <cell r="F10365">
            <v>43515</v>
          </cell>
          <cell r="G10365">
            <v>43517</v>
          </cell>
          <cell r="H10365">
            <v>9221.9256538795489</v>
          </cell>
          <cell r="I10365">
            <v>0</v>
          </cell>
        </row>
        <row r="10366">
          <cell r="C10366" t="str">
            <v>Physdam</v>
          </cell>
          <cell r="E10366">
            <v>43444</v>
          </cell>
          <cell r="F10366">
            <v>43596</v>
          </cell>
          <cell r="G10366">
            <v>43643</v>
          </cell>
          <cell r="H10366">
            <v>12236.501632707545</v>
          </cell>
          <cell r="I10366">
            <v>0</v>
          </cell>
        </row>
        <row r="10367">
          <cell r="C10367" t="str">
            <v>Physdam</v>
          </cell>
          <cell r="E10367">
            <v>43444</v>
          </cell>
          <cell r="F10367">
            <v>43560</v>
          </cell>
          <cell r="G10367">
            <v>43593</v>
          </cell>
          <cell r="H10367">
            <v>8456.0359566599636</v>
          </cell>
          <cell r="I10367">
            <v>9281.99</v>
          </cell>
        </row>
        <row r="10368">
          <cell r="C10368" t="str">
            <v>Physdam</v>
          </cell>
          <cell r="E10368">
            <v>43444</v>
          </cell>
          <cell r="F10368">
            <v>43472</v>
          </cell>
          <cell r="G10368">
            <v>43476</v>
          </cell>
          <cell r="H10368">
            <v>9376.4125266944593</v>
          </cell>
          <cell r="I10368">
            <v>0</v>
          </cell>
        </row>
        <row r="10369">
          <cell r="C10369" t="str">
            <v>Physdam</v>
          </cell>
          <cell r="E10369">
            <v>43436</v>
          </cell>
          <cell r="F10369">
            <v>43847</v>
          </cell>
          <cell r="G10369">
            <v>43854</v>
          </cell>
          <cell r="H10369">
            <v>10272.778725290527</v>
          </cell>
          <cell r="I10369">
            <v>11057.2</v>
          </cell>
        </row>
        <row r="10370">
          <cell r="C10370" t="str">
            <v>Physdam</v>
          </cell>
          <cell r="E10370">
            <v>43450</v>
          </cell>
          <cell r="F10370">
            <v>43455</v>
          </cell>
          <cell r="G10370">
            <v>43543</v>
          </cell>
          <cell r="H10370">
            <v>7169.439483701618</v>
          </cell>
          <cell r="I10370">
            <v>7565.76</v>
          </cell>
        </row>
        <row r="10371">
          <cell r="C10371" t="str">
            <v>Physdam</v>
          </cell>
          <cell r="E10371">
            <v>43436</v>
          </cell>
          <cell r="F10371">
            <v>43470</v>
          </cell>
          <cell r="G10371">
            <v>43479</v>
          </cell>
          <cell r="H10371">
            <v>13797.773881338633</v>
          </cell>
          <cell r="I10371">
            <v>14308.23</v>
          </cell>
        </row>
        <row r="10372">
          <cell r="C10372" t="str">
            <v>Physdam</v>
          </cell>
          <cell r="E10372">
            <v>43453</v>
          </cell>
          <cell r="F10372">
            <v>43497</v>
          </cell>
          <cell r="G10372">
            <v>43558</v>
          </cell>
          <cell r="H10372">
            <v>8393.3422433807518</v>
          </cell>
          <cell r="I10372">
            <v>9581.59</v>
          </cell>
        </row>
        <row r="10373">
          <cell r="C10373" t="str">
            <v>Physdam</v>
          </cell>
          <cell r="E10373">
            <v>43464</v>
          </cell>
          <cell r="F10373">
            <v>43572</v>
          </cell>
          <cell r="G10373">
            <v>43629</v>
          </cell>
          <cell r="H10373">
            <v>12226.251832952737</v>
          </cell>
          <cell r="I10373">
            <v>0</v>
          </cell>
        </row>
        <row r="10374">
          <cell r="C10374" t="str">
            <v>Physdam</v>
          </cell>
          <cell r="E10374">
            <v>43444</v>
          </cell>
          <cell r="F10374">
            <v>43594</v>
          </cell>
          <cell r="G10374">
            <v>43619</v>
          </cell>
          <cell r="H10374">
            <v>7486.2869312576859</v>
          </cell>
          <cell r="I10374">
            <v>8125.33</v>
          </cell>
        </row>
        <row r="10375">
          <cell r="C10375" t="str">
            <v>Physdam</v>
          </cell>
          <cell r="E10375">
            <v>43459</v>
          </cell>
          <cell r="F10375">
            <v>43475</v>
          </cell>
          <cell r="G10375">
            <v>43477</v>
          </cell>
          <cell r="H10375">
            <v>7552.410586230646</v>
          </cell>
          <cell r="I10375">
            <v>8013.76</v>
          </cell>
        </row>
        <row r="10376">
          <cell r="C10376" t="str">
            <v>Physdam</v>
          </cell>
          <cell r="E10376">
            <v>43442</v>
          </cell>
          <cell r="F10376">
            <v>43454</v>
          </cell>
          <cell r="G10376">
            <v>43489</v>
          </cell>
          <cell r="H10376">
            <v>9665.0346540689079</v>
          </cell>
          <cell r="I10376">
            <v>10543.45</v>
          </cell>
        </row>
        <row r="10377">
          <cell r="C10377" t="str">
            <v>Physdam</v>
          </cell>
          <cell r="E10377">
            <v>43448</v>
          </cell>
          <cell r="F10377">
            <v>43641</v>
          </cell>
          <cell r="G10377">
            <v>43724</v>
          </cell>
          <cell r="H10377">
            <v>5725.1785616579491</v>
          </cell>
          <cell r="I10377">
            <v>6171.07</v>
          </cell>
        </row>
        <row r="10378">
          <cell r="C10378" t="str">
            <v>Physdam</v>
          </cell>
          <cell r="E10378">
            <v>43464</v>
          </cell>
          <cell r="F10378">
            <v>43500</v>
          </cell>
          <cell r="G10378">
            <v>43771</v>
          </cell>
          <cell r="H10378">
            <v>6829.0398332774594</v>
          </cell>
          <cell r="I10378">
            <v>7281.28</v>
          </cell>
        </row>
        <row r="10379">
          <cell r="C10379" t="str">
            <v>Physdam</v>
          </cell>
          <cell r="E10379">
            <v>43479</v>
          </cell>
          <cell r="F10379">
            <v>43486</v>
          </cell>
          <cell r="G10379">
            <v>43739</v>
          </cell>
          <cell r="H10379">
            <v>9429.9694218773402</v>
          </cell>
          <cell r="I10379">
            <v>9429.9699999999993</v>
          </cell>
        </row>
        <row r="10380">
          <cell r="C10380" t="str">
            <v>Physdam</v>
          </cell>
          <cell r="E10380">
            <v>43478</v>
          </cell>
          <cell r="F10380">
            <v>43728</v>
          </cell>
          <cell r="G10380">
            <v>43766</v>
          </cell>
          <cell r="H10380">
            <v>12520.5692373279</v>
          </cell>
          <cell r="I10380">
            <v>12520.57</v>
          </cell>
        </row>
        <row r="10381">
          <cell r="C10381" t="str">
            <v>Physdam</v>
          </cell>
          <cell r="E10381">
            <v>43480</v>
          </cell>
          <cell r="F10381">
            <v>43720</v>
          </cell>
          <cell r="G10381">
            <v>43754</v>
          </cell>
          <cell r="H10381">
            <v>8779.3686278992609</v>
          </cell>
          <cell r="I10381">
            <v>0</v>
          </cell>
        </row>
        <row r="10382">
          <cell r="C10382" t="str">
            <v>Physdam</v>
          </cell>
          <cell r="E10382">
            <v>43472</v>
          </cell>
          <cell r="F10382">
            <v>43561</v>
          </cell>
          <cell r="G10382">
            <v>43577</v>
          </cell>
          <cell r="H10382">
            <v>10835.8837591061</v>
          </cell>
          <cell r="I10382">
            <v>10835.88</v>
          </cell>
        </row>
        <row r="10383">
          <cell r="C10383" t="str">
            <v>Physdam</v>
          </cell>
          <cell r="E10383">
            <v>43469</v>
          </cell>
          <cell r="F10383">
            <v>44138</v>
          </cell>
          <cell r="G10383">
            <v>44170</v>
          </cell>
          <cell r="H10383">
            <v>10183.087796012314</v>
          </cell>
          <cell r="I10383">
            <v>0</v>
          </cell>
        </row>
        <row r="10384">
          <cell r="C10384" t="str">
            <v>Physdam</v>
          </cell>
          <cell r="E10384">
            <v>43495</v>
          </cell>
          <cell r="F10384">
            <v>43600</v>
          </cell>
          <cell r="G10384">
            <v>43708</v>
          </cell>
          <cell r="H10384">
            <v>8987.3815072116904</v>
          </cell>
          <cell r="I10384">
            <v>8987.3799999999992</v>
          </cell>
        </row>
        <row r="10385">
          <cell r="C10385" t="str">
            <v>Physdam</v>
          </cell>
          <cell r="E10385">
            <v>43489</v>
          </cell>
          <cell r="F10385">
            <v>43611</v>
          </cell>
          <cell r="G10385">
            <v>43773</v>
          </cell>
          <cell r="H10385">
            <v>10613.2284386141</v>
          </cell>
          <cell r="I10385">
            <v>10613.23</v>
          </cell>
        </row>
        <row r="10386">
          <cell r="C10386" t="str">
            <v>Physdam</v>
          </cell>
          <cell r="E10386">
            <v>43476</v>
          </cell>
          <cell r="F10386">
            <v>43674</v>
          </cell>
          <cell r="G10386">
            <v>43710</v>
          </cell>
          <cell r="H10386">
            <v>9644.0660236724598</v>
          </cell>
          <cell r="I10386">
            <v>0</v>
          </cell>
        </row>
        <row r="10387">
          <cell r="C10387" t="str">
            <v>Physdam</v>
          </cell>
          <cell r="E10387">
            <v>43486</v>
          </cell>
          <cell r="F10387">
            <v>43848</v>
          </cell>
          <cell r="G10387">
            <v>44078</v>
          </cell>
          <cell r="H10387">
            <v>10356.281600701524</v>
          </cell>
          <cell r="I10387">
            <v>11315.41</v>
          </cell>
        </row>
        <row r="10388">
          <cell r="C10388" t="str">
            <v>Physdam</v>
          </cell>
          <cell r="E10388">
            <v>43493</v>
          </cell>
          <cell r="F10388">
            <v>43610</v>
          </cell>
          <cell r="G10388">
            <v>43681</v>
          </cell>
          <cell r="H10388">
            <v>10195.410706548701</v>
          </cell>
          <cell r="I10388">
            <v>10195.41</v>
          </cell>
        </row>
        <row r="10389">
          <cell r="C10389" t="str">
            <v>Physdam</v>
          </cell>
          <cell r="E10389">
            <v>43481</v>
          </cell>
          <cell r="F10389">
            <v>43505</v>
          </cell>
          <cell r="G10389">
            <v>43576</v>
          </cell>
          <cell r="H10389">
            <v>7854.6084418199198</v>
          </cell>
          <cell r="I10389">
            <v>7854.61</v>
          </cell>
        </row>
        <row r="10390">
          <cell r="C10390" t="str">
            <v>Physdam</v>
          </cell>
          <cell r="E10390">
            <v>43495</v>
          </cell>
          <cell r="F10390">
            <v>43672</v>
          </cell>
          <cell r="G10390">
            <v>43683</v>
          </cell>
          <cell r="H10390">
            <v>10608.379114109801</v>
          </cell>
          <cell r="I10390">
            <v>10608.38</v>
          </cell>
        </row>
        <row r="10391">
          <cell r="C10391" t="str">
            <v>Physdam</v>
          </cell>
          <cell r="E10391">
            <v>43482</v>
          </cell>
          <cell r="F10391">
            <v>43495</v>
          </cell>
          <cell r="G10391">
            <v>43584</v>
          </cell>
          <cell r="H10391">
            <v>11184.3165234114</v>
          </cell>
          <cell r="I10391">
            <v>11184.32</v>
          </cell>
        </row>
        <row r="10392">
          <cell r="C10392" t="str">
            <v>Physdam</v>
          </cell>
          <cell r="E10392">
            <v>43488</v>
          </cell>
          <cell r="F10392">
            <v>43616</v>
          </cell>
          <cell r="G10392">
            <v>43715</v>
          </cell>
          <cell r="H10392">
            <v>9805.8704224393096</v>
          </cell>
          <cell r="I10392">
            <v>9805.8700000000008</v>
          </cell>
        </row>
        <row r="10393">
          <cell r="C10393" t="str">
            <v>Physdam</v>
          </cell>
          <cell r="E10393">
            <v>43486</v>
          </cell>
          <cell r="F10393">
            <v>43790</v>
          </cell>
          <cell r="G10393">
            <v>43847</v>
          </cell>
          <cell r="H10393">
            <v>11290.101149964239</v>
          </cell>
          <cell r="I10393">
            <v>12000.59</v>
          </cell>
        </row>
        <row r="10394">
          <cell r="C10394" t="str">
            <v>Physdam</v>
          </cell>
          <cell r="E10394">
            <v>43470</v>
          </cell>
          <cell r="F10394">
            <v>43537</v>
          </cell>
          <cell r="G10394">
            <v>43539</v>
          </cell>
          <cell r="H10394">
            <v>9968.5683782952401</v>
          </cell>
          <cell r="I10394">
            <v>9968.57</v>
          </cell>
        </row>
        <row r="10395">
          <cell r="C10395" t="str">
            <v>Physdam</v>
          </cell>
          <cell r="E10395">
            <v>43493</v>
          </cell>
          <cell r="F10395">
            <v>43616</v>
          </cell>
          <cell r="G10395">
            <v>43618</v>
          </cell>
          <cell r="H10395">
            <v>14004.2888255696</v>
          </cell>
          <cell r="I10395">
            <v>14004.29</v>
          </cell>
        </row>
        <row r="10396">
          <cell r="C10396" t="str">
            <v>Physdam</v>
          </cell>
          <cell r="E10396">
            <v>43475</v>
          </cell>
          <cell r="F10396">
            <v>43526</v>
          </cell>
          <cell r="G10396">
            <v>43698</v>
          </cell>
          <cell r="H10396">
            <v>11335.7648099044</v>
          </cell>
          <cell r="I10396">
            <v>11335.76</v>
          </cell>
        </row>
        <row r="10397">
          <cell r="C10397" t="str">
            <v>Physdam</v>
          </cell>
          <cell r="E10397">
            <v>43492</v>
          </cell>
          <cell r="F10397">
            <v>43496</v>
          </cell>
          <cell r="G10397">
            <v>43515</v>
          </cell>
          <cell r="H10397">
            <v>12389.6159908627</v>
          </cell>
          <cell r="I10397">
            <v>12389.62</v>
          </cell>
        </row>
        <row r="10398">
          <cell r="C10398" t="str">
            <v>Physdam</v>
          </cell>
          <cell r="E10398">
            <v>43478</v>
          </cell>
          <cell r="F10398">
            <v>43522</v>
          </cell>
          <cell r="G10398">
            <v>43578</v>
          </cell>
          <cell r="H10398">
            <v>9802.7329167768494</v>
          </cell>
          <cell r="I10398">
            <v>9802.73</v>
          </cell>
        </row>
        <row r="10399">
          <cell r="C10399" t="str">
            <v>Physdam</v>
          </cell>
          <cell r="E10399">
            <v>43466</v>
          </cell>
          <cell r="F10399">
            <v>43777</v>
          </cell>
          <cell r="G10399">
            <v>43786</v>
          </cell>
          <cell r="H10399">
            <v>12251.646852899399</v>
          </cell>
          <cell r="I10399">
            <v>12251.65</v>
          </cell>
        </row>
        <row r="10400">
          <cell r="C10400" t="str">
            <v>Physdam</v>
          </cell>
          <cell r="E10400">
            <v>43473</v>
          </cell>
          <cell r="F10400">
            <v>43536</v>
          </cell>
          <cell r="G10400">
            <v>43766</v>
          </cell>
          <cell r="H10400">
            <v>12770.418651747699</v>
          </cell>
          <cell r="I10400">
            <v>12770.42</v>
          </cell>
        </row>
        <row r="10401">
          <cell r="C10401" t="str">
            <v>Physdam</v>
          </cell>
          <cell r="E10401">
            <v>43489</v>
          </cell>
          <cell r="F10401">
            <v>43724</v>
          </cell>
          <cell r="G10401">
            <v>43757</v>
          </cell>
          <cell r="H10401">
            <v>11722.4367097054</v>
          </cell>
          <cell r="I10401">
            <v>11722.44</v>
          </cell>
        </row>
        <row r="10402">
          <cell r="C10402" t="str">
            <v>Physdam</v>
          </cell>
          <cell r="E10402">
            <v>43476</v>
          </cell>
          <cell r="F10402">
            <v>43492</v>
          </cell>
          <cell r="G10402">
            <v>43522</v>
          </cell>
          <cell r="H10402">
            <v>12076.224929255201</v>
          </cell>
          <cell r="I10402">
            <v>12076.22</v>
          </cell>
        </row>
        <row r="10403">
          <cell r="C10403" t="str">
            <v>Physdam</v>
          </cell>
          <cell r="E10403">
            <v>43495</v>
          </cell>
          <cell r="F10403">
            <v>43576</v>
          </cell>
          <cell r="G10403">
            <v>43578</v>
          </cell>
          <cell r="H10403">
            <v>8772.0121360889007</v>
          </cell>
          <cell r="I10403">
            <v>8772.01</v>
          </cell>
        </row>
        <row r="10404">
          <cell r="C10404" t="str">
            <v>Physdam</v>
          </cell>
          <cell r="E10404">
            <v>43485</v>
          </cell>
          <cell r="F10404">
            <v>43556</v>
          </cell>
          <cell r="G10404">
            <v>43581</v>
          </cell>
          <cell r="H10404">
            <v>9002.7874494626394</v>
          </cell>
          <cell r="I10404">
            <v>0</v>
          </cell>
        </row>
        <row r="10405">
          <cell r="C10405" t="str">
            <v>Physdam</v>
          </cell>
          <cell r="E10405">
            <v>43479</v>
          </cell>
          <cell r="F10405">
            <v>43492</v>
          </cell>
          <cell r="G10405">
            <v>43548</v>
          </cell>
          <cell r="H10405">
            <v>10379.0350675521</v>
          </cell>
          <cell r="I10405">
            <v>10379.040000000001</v>
          </cell>
        </row>
        <row r="10406">
          <cell r="C10406" t="str">
            <v>Physdam</v>
          </cell>
          <cell r="E10406">
            <v>43481</v>
          </cell>
          <cell r="F10406">
            <v>43568</v>
          </cell>
          <cell r="G10406">
            <v>43711</v>
          </cell>
          <cell r="H10406">
            <v>11091.180734658299</v>
          </cell>
          <cell r="I10406">
            <v>11091.18</v>
          </cell>
        </row>
        <row r="10407">
          <cell r="C10407" t="str">
            <v>Physdam</v>
          </cell>
          <cell r="E10407">
            <v>43489</v>
          </cell>
          <cell r="F10407">
            <v>43549</v>
          </cell>
          <cell r="G10407">
            <v>43630</v>
          </cell>
          <cell r="H10407">
            <v>8597.4538323411707</v>
          </cell>
          <cell r="I10407">
            <v>8597.4500000000007</v>
          </cell>
        </row>
        <row r="10408">
          <cell r="C10408" t="str">
            <v>Physdam</v>
          </cell>
          <cell r="E10408">
            <v>43484</v>
          </cell>
          <cell r="F10408">
            <v>43537</v>
          </cell>
          <cell r="G10408">
            <v>43648</v>
          </cell>
          <cell r="H10408">
            <v>7322.9988467272096</v>
          </cell>
          <cell r="I10408">
            <v>7323</v>
          </cell>
        </row>
        <row r="10409">
          <cell r="C10409" t="str">
            <v>Physdam</v>
          </cell>
          <cell r="E10409">
            <v>43495</v>
          </cell>
          <cell r="F10409">
            <v>43707</v>
          </cell>
          <cell r="G10409">
            <v>43766</v>
          </cell>
          <cell r="H10409">
            <v>6190.8281831205704</v>
          </cell>
          <cell r="I10409">
            <v>6190.83</v>
          </cell>
        </row>
        <row r="10410">
          <cell r="C10410" t="str">
            <v>Physdam</v>
          </cell>
          <cell r="E10410">
            <v>43489</v>
          </cell>
          <cell r="F10410">
            <v>43821</v>
          </cell>
          <cell r="G10410">
            <v>43863</v>
          </cell>
          <cell r="H10410">
            <v>9495.2043683748016</v>
          </cell>
          <cell r="I10410">
            <v>10302.879999999999</v>
          </cell>
        </row>
        <row r="10411">
          <cell r="C10411" t="str">
            <v>Physdam</v>
          </cell>
          <cell r="E10411">
            <v>43485</v>
          </cell>
          <cell r="F10411">
            <v>43658</v>
          </cell>
          <cell r="G10411">
            <v>43928</v>
          </cell>
          <cell r="H10411">
            <v>8028.8312374400512</v>
          </cell>
          <cell r="I10411">
            <v>8689.19</v>
          </cell>
        </row>
        <row r="10412">
          <cell r="C10412" t="str">
            <v>Physdam</v>
          </cell>
          <cell r="E10412">
            <v>43493</v>
          </cell>
          <cell r="F10412">
            <v>43496</v>
          </cell>
          <cell r="G10412">
            <v>43640</v>
          </cell>
          <cell r="H10412">
            <v>7774.3637756930502</v>
          </cell>
          <cell r="I10412">
            <v>7774.36</v>
          </cell>
        </row>
        <row r="10413">
          <cell r="C10413" t="str">
            <v>Physdam</v>
          </cell>
          <cell r="E10413">
            <v>43485</v>
          </cell>
          <cell r="F10413">
            <v>43565</v>
          </cell>
          <cell r="G10413">
            <v>43603</v>
          </cell>
          <cell r="H10413">
            <v>12961.868029078199</v>
          </cell>
          <cell r="I10413">
            <v>12961.87</v>
          </cell>
        </row>
        <row r="10414">
          <cell r="C10414" t="str">
            <v>Physdam</v>
          </cell>
          <cell r="E10414">
            <v>43468</v>
          </cell>
          <cell r="F10414">
            <v>43643</v>
          </cell>
          <cell r="G10414">
            <v>43697</v>
          </cell>
          <cell r="H10414">
            <v>12138.9626990748</v>
          </cell>
          <cell r="I10414">
            <v>12138.96</v>
          </cell>
        </row>
        <row r="10415">
          <cell r="C10415" t="str">
            <v>Physdam</v>
          </cell>
          <cell r="E10415">
            <v>43487</v>
          </cell>
          <cell r="F10415">
            <v>43544</v>
          </cell>
          <cell r="G10415">
            <v>43554</v>
          </cell>
          <cell r="H10415">
            <v>10355.2547915914</v>
          </cell>
          <cell r="I10415">
            <v>10355.25</v>
          </cell>
        </row>
        <row r="10416">
          <cell r="C10416" t="str">
            <v>Physdam</v>
          </cell>
          <cell r="E10416">
            <v>43481</v>
          </cell>
          <cell r="F10416">
            <v>43542</v>
          </cell>
          <cell r="G10416">
            <v>43616</v>
          </cell>
          <cell r="H10416">
            <v>9810.2301867843398</v>
          </cell>
          <cell r="I10416">
            <v>9810.23</v>
          </cell>
        </row>
        <row r="10417">
          <cell r="C10417" t="str">
            <v>Physdam</v>
          </cell>
          <cell r="E10417">
            <v>43490</v>
          </cell>
          <cell r="F10417">
            <v>43620</v>
          </cell>
          <cell r="G10417">
            <v>43668</v>
          </cell>
          <cell r="H10417">
            <v>7747.40904831431</v>
          </cell>
          <cell r="I10417">
            <v>7747.41</v>
          </cell>
        </row>
        <row r="10418">
          <cell r="C10418" t="str">
            <v>Physdam</v>
          </cell>
          <cell r="E10418">
            <v>43496</v>
          </cell>
          <cell r="F10418">
            <v>43589</v>
          </cell>
          <cell r="G10418">
            <v>43667</v>
          </cell>
          <cell r="H10418">
            <v>11939.8903112467</v>
          </cell>
          <cell r="I10418">
            <v>0</v>
          </cell>
        </row>
        <row r="10419">
          <cell r="C10419" t="str">
            <v>Physdam</v>
          </cell>
          <cell r="E10419">
            <v>43484</v>
          </cell>
          <cell r="F10419">
            <v>43596</v>
          </cell>
          <cell r="G10419">
            <v>43658</v>
          </cell>
          <cell r="H10419">
            <v>9392.6436402281106</v>
          </cell>
          <cell r="I10419">
            <v>0</v>
          </cell>
        </row>
        <row r="10420">
          <cell r="C10420" t="str">
            <v>Physdam</v>
          </cell>
          <cell r="E10420">
            <v>43495</v>
          </cell>
          <cell r="F10420">
            <v>43686</v>
          </cell>
          <cell r="G10420">
            <v>44013</v>
          </cell>
          <cell r="H10420">
            <v>9688.3581187336658</v>
          </cell>
          <cell r="I10420">
            <v>10308.120000000001</v>
          </cell>
        </row>
        <row r="10421">
          <cell r="C10421" t="str">
            <v>Physdam</v>
          </cell>
          <cell r="E10421">
            <v>43467</v>
          </cell>
          <cell r="F10421">
            <v>43529</v>
          </cell>
          <cell r="G10421">
            <v>43831</v>
          </cell>
          <cell r="H10421">
            <v>13353.489120380342</v>
          </cell>
          <cell r="I10421">
            <v>13947.62</v>
          </cell>
        </row>
        <row r="10422">
          <cell r="C10422" t="str">
            <v>Physdam</v>
          </cell>
          <cell r="E10422">
            <v>43476</v>
          </cell>
          <cell r="F10422">
            <v>43583</v>
          </cell>
          <cell r="G10422">
            <v>43596</v>
          </cell>
          <cell r="H10422">
            <v>11354.739816450699</v>
          </cell>
          <cell r="I10422">
            <v>11354.74</v>
          </cell>
        </row>
        <row r="10423">
          <cell r="C10423" t="str">
            <v>Physdam</v>
          </cell>
          <cell r="E10423">
            <v>43477</v>
          </cell>
          <cell r="F10423">
            <v>43621</v>
          </cell>
          <cell r="G10423">
            <v>43627</v>
          </cell>
          <cell r="H10423">
            <v>12756.3947824767</v>
          </cell>
          <cell r="I10423">
            <v>12756.39</v>
          </cell>
        </row>
        <row r="10424">
          <cell r="C10424" t="str">
            <v>Physdam</v>
          </cell>
          <cell r="E10424">
            <v>43492</v>
          </cell>
          <cell r="F10424">
            <v>43535</v>
          </cell>
          <cell r="G10424">
            <v>43548</v>
          </cell>
          <cell r="H10424">
            <v>9951.9628014131195</v>
          </cell>
          <cell r="I10424">
            <v>9951.9599999999991</v>
          </cell>
        </row>
        <row r="10425">
          <cell r="C10425" t="str">
            <v>Physdam</v>
          </cell>
          <cell r="E10425">
            <v>43512</v>
          </cell>
          <cell r="F10425">
            <v>43651</v>
          </cell>
          <cell r="G10425">
            <v>43691</v>
          </cell>
          <cell r="H10425">
            <v>5201.4142390055804</v>
          </cell>
          <cell r="I10425">
            <v>5201.41</v>
          </cell>
        </row>
        <row r="10426">
          <cell r="C10426" t="str">
            <v>Physdam</v>
          </cell>
          <cell r="E10426">
            <v>43523</v>
          </cell>
          <cell r="F10426">
            <v>43613</v>
          </cell>
          <cell r="G10426">
            <v>43717</v>
          </cell>
          <cell r="H10426">
            <v>12203.112115649001</v>
          </cell>
          <cell r="I10426">
            <v>12203.11</v>
          </cell>
        </row>
        <row r="10427">
          <cell r="C10427" t="str">
            <v>Physdam</v>
          </cell>
          <cell r="E10427">
            <v>43509</v>
          </cell>
          <cell r="F10427">
            <v>43582</v>
          </cell>
          <cell r="G10427">
            <v>43714</v>
          </cell>
          <cell r="H10427">
            <v>9564.5920235163594</v>
          </cell>
          <cell r="I10427">
            <v>9564.59</v>
          </cell>
        </row>
        <row r="10428">
          <cell r="C10428" t="str">
            <v>Physdam</v>
          </cell>
          <cell r="E10428">
            <v>43500</v>
          </cell>
          <cell r="F10428">
            <v>43606</v>
          </cell>
          <cell r="G10428">
            <v>43792</v>
          </cell>
          <cell r="H10428">
            <v>8803.4088398894201</v>
          </cell>
          <cell r="I10428">
            <v>8803.41</v>
          </cell>
        </row>
        <row r="10429">
          <cell r="C10429" t="str">
            <v>Physdam</v>
          </cell>
          <cell r="E10429">
            <v>43510</v>
          </cell>
          <cell r="F10429">
            <v>43547</v>
          </cell>
          <cell r="G10429">
            <v>43550</v>
          </cell>
          <cell r="H10429">
            <v>9579.7781439012306</v>
          </cell>
          <cell r="I10429">
            <v>9579.7800000000007</v>
          </cell>
        </row>
        <row r="10430">
          <cell r="C10430" t="str">
            <v>Physdam</v>
          </cell>
          <cell r="E10430">
            <v>43510</v>
          </cell>
          <cell r="F10430">
            <v>43941</v>
          </cell>
          <cell r="G10430">
            <v>43957</v>
          </cell>
          <cell r="H10430">
            <v>12646.201865778596</v>
          </cell>
          <cell r="I10430">
            <v>13273.06</v>
          </cell>
        </row>
        <row r="10431">
          <cell r="C10431" t="str">
            <v>Physdam</v>
          </cell>
          <cell r="E10431">
            <v>43509</v>
          </cell>
          <cell r="F10431">
            <v>43561</v>
          </cell>
          <cell r="G10431">
            <v>43611</v>
          </cell>
          <cell r="H10431">
            <v>8585.3544619864806</v>
          </cell>
          <cell r="I10431">
            <v>0</v>
          </cell>
        </row>
        <row r="10432">
          <cell r="C10432" t="str">
            <v>Physdam</v>
          </cell>
          <cell r="E10432">
            <v>43498</v>
          </cell>
          <cell r="F10432">
            <v>43576</v>
          </cell>
          <cell r="G10432">
            <v>43622</v>
          </cell>
          <cell r="H10432">
            <v>9645.06128600591</v>
          </cell>
          <cell r="I10432">
            <v>9645.06</v>
          </cell>
        </row>
        <row r="10433">
          <cell r="C10433" t="str">
            <v>Physdam</v>
          </cell>
          <cell r="E10433">
            <v>43522</v>
          </cell>
          <cell r="F10433">
            <v>43708</v>
          </cell>
          <cell r="G10433">
            <v>43764</v>
          </cell>
          <cell r="H10433">
            <v>14591.383890807199</v>
          </cell>
          <cell r="I10433">
            <v>14591.38</v>
          </cell>
        </row>
        <row r="10434">
          <cell r="C10434" t="str">
            <v>Physdam</v>
          </cell>
          <cell r="E10434">
            <v>43505</v>
          </cell>
          <cell r="F10434">
            <v>43578</v>
          </cell>
          <cell r="G10434">
            <v>43761</v>
          </cell>
          <cell r="H10434">
            <v>7932.7506938079996</v>
          </cell>
          <cell r="I10434">
            <v>7932.75</v>
          </cell>
        </row>
        <row r="10435">
          <cell r="C10435" t="str">
            <v>Physdam</v>
          </cell>
          <cell r="E10435">
            <v>43517</v>
          </cell>
          <cell r="F10435">
            <v>43609</v>
          </cell>
          <cell r="G10435">
            <v>43664</v>
          </cell>
          <cell r="H10435">
            <v>10040.3393730511</v>
          </cell>
          <cell r="I10435">
            <v>10040.34</v>
          </cell>
        </row>
        <row r="10436">
          <cell r="C10436" t="str">
            <v>Physdam</v>
          </cell>
          <cell r="E10436">
            <v>43512</v>
          </cell>
          <cell r="F10436">
            <v>43526</v>
          </cell>
          <cell r="G10436">
            <v>43669</v>
          </cell>
          <cell r="H10436">
            <v>9952.6948841502308</v>
          </cell>
          <cell r="I10436">
            <v>9952.69</v>
          </cell>
        </row>
        <row r="10437">
          <cell r="C10437" t="str">
            <v>Physdam</v>
          </cell>
          <cell r="E10437">
            <v>43513</v>
          </cell>
          <cell r="F10437">
            <v>43829</v>
          </cell>
          <cell r="G10437">
            <v>43906</v>
          </cell>
          <cell r="H10437">
            <v>9997.2169343793921</v>
          </cell>
          <cell r="I10437">
            <v>10801.58</v>
          </cell>
        </row>
        <row r="10438">
          <cell r="C10438" t="str">
            <v>Physdam</v>
          </cell>
          <cell r="E10438">
            <v>43503</v>
          </cell>
          <cell r="F10438">
            <v>43617</v>
          </cell>
          <cell r="G10438">
            <v>43759</v>
          </cell>
          <cell r="H10438">
            <v>8767.5649070251893</v>
          </cell>
          <cell r="I10438">
            <v>8767.56</v>
          </cell>
        </row>
        <row r="10439">
          <cell r="C10439" t="str">
            <v>Physdam</v>
          </cell>
          <cell r="E10439">
            <v>43505</v>
          </cell>
          <cell r="F10439">
            <v>43506</v>
          </cell>
          <cell r="G10439">
            <v>43521</v>
          </cell>
          <cell r="H10439">
            <v>7983.6223224919604</v>
          </cell>
          <cell r="I10439">
            <v>7983.62</v>
          </cell>
        </row>
        <row r="10440">
          <cell r="C10440" t="str">
            <v>Physdam</v>
          </cell>
          <cell r="E10440">
            <v>43507</v>
          </cell>
          <cell r="F10440">
            <v>43525</v>
          </cell>
          <cell r="G10440">
            <v>43634</v>
          </cell>
          <cell r="H10440">
            <v>8516.0462412908091</v>
          </cell>
          <cell r="I10440">
            <v>8516.0499999999993</v>
          </cell>
        </row>
        <row r="10441">
          <cell r="C10441" t="str">
            <v>Physdam</v>
          </cell>
          <cell r="E10441">
            <v>43498</v>
          </cell>
          <cell r="F10441">
            <v>43501</v>
          </cell>
          <cell r="G10441">
            <v>43537</v>
          </cell>
          <cell r="H10441">
            <v>11792.4267599253</v>
          </cell>
          <cell r="I10441">
            <v>0</v>
          </cell>
        </row>
        <row r="10442">
          <cell r="C10442" t="str">
            <v>Physdam</v>
          </cell>
          <cell r="E10442">
            <v>43513</v>
          </cell>
          <cell r="F10442">
            <v>43526</v>
          </cell>
          <cell r="G10442">
            <v>43556</v>
          </cell>
          <cell r="H10442">
            <v>11542.150545987801</v>
          </cell>
          <cell r="I10442">
            <v>11542.15</v>
          </cell>
        </row>
        <row r="10443">
          <cell r="C10443" t="str">
            <v>Physdam</v>
          </cell>
          <cell r="E10443">
            <v>43522</v>
          </cell>
          <cell r="F10443">
            <v>43755</v>
          </cell>
          <cell r="G10443">
            <v>43850</v>
          </cell>
          <cell r="H10443">
            <v>9438.5220999412613</v>
          </cell>
          <cell r="I10443">
            <v>10110.56</v>
          </cell>
        </row>
        <row r="10444">
          <cell r="C10444" t="str">
            <v>Physdam</v>
          </cell>
          <cell r="E10444">
            <v>43501</v>
          </cell>
          <cell r="F10444">
            <v>43675</v>
          </cell>
          <cell r="G10444">
            <v>43720</v>
          </cell>
          <cell r="H10444">
            <v>10820.692357416699</v>
          </cell>
          <cell r="I10444">
            <v>10820.69</v>
          </cell>
        </row>
        <row r="10445">
          <cell r="C10445" t="str">
            <v>Physdam</v>
          </cell>
          <cell r="E10445">
            <v>43508</v>
          </cell>
          <cell r="F10445">
            <v>43666</v>
          </cell>
          <cell r="G10445">
            <v>43766</v>
          </cell>
          <cell r="H10445">
            <v>11733.303469435499</v>
          </cell>
          <cell r="I10445">
            <v>11733.3</v>
          </cell>
        </row>
        <row r="10446">
          <cell r="C10446" t="str">
            <v>Physdam</v>
          </cell>
          <cell r="E10446">
            <v>43512</v>
          </cell>
          <cell r="F10446">
            <v>43901</v>
          </cell>
          <cell r="G10446">
            <v>44029</v>
          </cell>
          <cell r="H10446">
            <v>8539.5103222384987</v>
          </cell>
          <cell r="I10446">
            <v>8621.18</v>
          </cell>
        </row>
        <row r="10447">
          <cell r="C10447" t="str">
            <v>Physdam</v>
          </cell>
          <cell r="E10447">
            <v>43501</v>
          </cell>
          <cell r="F10447">
            <v>43629</v>
          </cell>
          <cell r="G10447">
            <v>43772</v>
          </cell>
          <cell r="H10447">
            <v>10970.718006021199</v>
          </cell>
          <cell r="I10447">
            <v>10970.72</v>
          </cell>
        </row>
        <row r="10448">
          <cell r="C10448" t="str">
            <v>Physdam</v>
          </cell>
          <cell r="E10448">
            <v>43504</v>
          </cell>
          <cell r="F10448">
            <v>43546</v>
          </cell>
          <cell r="G10448">
            <v>43587</v>
          </cell>
          <cell r="H10448">
            <v>8925.3618053385799</v>
          </cell>
          <cell r="I10448">
            <v>8925.36</v>
          </cell>
        </row>
        <row r="10449">
          <cell r="C10449" t="str">
            <v>Physdam</v>
          </cell>
          <cell r="E10449">
            <v>43499</v>
          </cell>
          <cell r="F10449">
            <v>43508</v>
          </cell>
          <cell r="G10449">
            <v>43518</v>
          </cell>
          <cell r="H10449">
            <v>9924.3361906497794</v>
          </cell>
          <cell r="I10449">
            <v>9924.34</v>
          </cell>
        </row>
        <row r="10450">
          <cell r="C10450" t="str">
            <v>Physdam</v>
          </cell>
          <cell r="E10450">
            <v>43499</v>
          </cell>
          <cell r="F10450">
            <v>43609</v>
          </cell>
          <cell r="G10450">
            <v>43643</v>
          </cell>
          <cell r="H10450">
            <v>12073.784511371899</v>
          </cell>
          <cell r="I10450">
            <v>12073.78</v>
          </cell>
        </row>
        <row r="10451">
          <cell r="C10451" t="str">
            <v>Physdam</v>
          </cell>
          <cell r="E10451">
            <v>43523</v>
          </cell>
          <cell r="F10451">
            <v>43592</v>
          </cell>
          <cell r="G10451">
            <v>43657</v>
          </cell>
          <cell r="H10451">
            <v>6995.5868410787698</v>
          </cell>
          <cell r="I10451">
            <v>6995.59</v>
          </cell>
        </row>
        <row r="10452">
          <cell r="C10452" t="str">
            <v>Physdam</v>
          </cell>
          <cell r="E10452">
            <v>43510</v>
          </cell>
          <cell r="F10452">
            <v>43875</v>
          </cell>
          <cell r="G10452">
            <v>43885</v>
          </cell>
          <cell r="H10452">
            <v>10138.110835717642</v>
          </cell>
          <cell r="I10452">
            <v>10759.55</v>
          </cell>
        </row>
        <row r="10453">
          <cell r="C10453" t="str">
            <v>Physdam</v>
          </cell>
          <cell r="E10453">
            <v>43519</v>
          </cell>
          <cell r="F10453">
            <v>43942</v>
          </cell>
          <cell r="G10453">
            <v>43957</v>
          </cell>
          <cell r="H10453">
            <v>9481.6842002729718</v>
          </cell>
          <cell r="I10453">
            <v>10215.200000000001</v>
          </cell>
        </row>
        <row r="10454">
          <cell r="C10454" t="str">
            <v>Physdam</v>
          </cell>
          <cell r="E10454">
            <v>43497</v>
          </cell>
          <cell r="F10454">
            <v>43499</v>
          </cell>
          <cell r="G10454">
            <v>43504</v>
          </cell>
          <cell r="H10454">
            <v>6201.0586610768996</v>
          </cell>
          <cell r="I10454">
            <v>6201.06</v>
          </cell>
        </row>
        <row r="10455">
          <cell r="C10455" t="str">
            <v>Physdam</v>
          </cell>
          <cell r="E10455">
            <v>43513</v>
          </cell>
          <cell r="F10455">
            <v>43557</v>
          </cell>
          <cell r="G10455">
            <v>43613</v>
          </cell>
          <cell r="H10455">
            <v>10578.1351214846</v>
          </cell>
          <cell r="I10455">
            <v>10578.14</v>
          </cell>
        </row>
        <row r="10456">
          <cell r="C10456" t="str">
            <v>Physdam</v>
          </cell>
          <cell r="E10456">
            <v>43514</v>
          </cell>
          <cell r="F10456">
            <v>43642</v>
          </cell>
          <cell r="G10456">
            <v>43722</v>
          </cell>
          <cell r="H10456">
            <v>11804.671499665301</v>
          </cell>
          <cell r="I10456">
            <v>0</v>
          </cell>
        </row>
        <row r="10457">
          <cell r="C10457" t="str">
            <v>Physdam</v>
          </cell>
          <cell r="E10457">
            <v>43520</v>
          </cell>
          <cell r="F10457">
            <v>43619</v>
          </cell>
          <cell r="G10457">
            <v>43646</v>
          </cell>
          <cell r="H10457">
            <v>11411.528804268601</v>
          </cell>
          <cell r="I10457">
            <v>11411.53</v>
          </cell>
        </row>
        <row r="10458">
          <cell r="C10458" t="str">
            <v>Physdam</v>
          </cell>
          <cell r="E10458">
            <v>43501</v>
          </cell>
          <cell r="F10458">
            <v>43539</v>
          </cell>
          <cell r="G10458">
            <v>43581</v>
          </cell>
          <cell r="H10458">
            <v>11210.7856791099</v>
          </cell>
          <cell r="I10458">
            <v>11210.79</v>
          </cell>
        </row>
        <row r="10459">
          <cell r="C10459" t="str">
            <v>Physdam</v>
          </cell>
          <cell r="E10459">
            <v>43502</v>
          </cell>
          <cell r="F10459">
            <v>43543</v>
          </cell>
          <cell r="G10459">
            <v>43600</v>
          </cell>
          <cell r="H10459">
            <v>10200.5381914217</v>
          </cell>
          <cell r="I10459">
            <v>10200.540000000001</v>
          </cell>
        </row>
        <row r="10460">
          <cell r="C10460" t="str">
            <v>Physdam</v>
          </cell>
          <cell r="E10460">
            <v>43520</v>
          </cell>
          <cell r="F10460">
            <v>43921</v>
          </cell>
          <cell r="G10460">
            <v>44085</v>
          </cell>
          <cell r="H10460">
            <v>8688.3346281257436</v>
          </cell>
          <cell r="I10460">
            <v>0</v>
          </cell>
        </row>
        <row r="10461">
          <cell r="C10461" t="str">
            <v>Physdam</v>
          </cell>
          <cell r="E10461">
            <v>43498</v>
          </cell>
          <cell r="F10461">
            <v>43587</v>
          </cell>
          <cell r="G10461">
            <v>43646</v>
          </cell>
          <cell r="H10461">
            <v>8789.0957570344599</v>
          </cell>
          <cell r="I10461">
            <v>8789.1</v>
          </cell>
        </row>
        <row r="10462">
          <cell r="C10462" t="str">
            <v>Physdam</v>
          </cell>
          <cell r="E10462">
            <v>43500</v>
          </cell>
          <cell r="F10462">
            <v>43705</v>
          </cell>
          <cell r="G10462">
            <v>43741</v>
          </cell>
          <cell r="H10462">
            <v>8804.6204251108793</v>
          </cell>
          <cell r="I10462">
            <v>8804.6200000000008</v>
          </cell>
        </row>
        <row r="10463">
          <cell r="C10463" t="str">
            <v>Physdam</v>
          </cell>
          <cell r="E10463">
            <v>43521</v>
          </cell>
          <cell r="F10463">
            <v>43636</v>
          </cell>
          <cell r="G10463">
            <v>43636</v>
          </cell>
          <cell r="H10463">
            <v>12258.9485518047</v>
          </cell>
          <cell r="I10463">
            <v>12258.95</v>
          </cell>
        </row>
        <row r="10464">
          <cell r="C10464" t="str">
            <v>Physdam</v>
          </cell>
          <cell r="E10464">
            <v>43507</v>
          </cell>
          <cell r="F10464">
            <v>43607</v>
          </cell>
          <cell r="G10464">
            <v>43667</v>
          </cell>
          <cell r="H10464">
            <v>11365.9873567334</v>
          </cell>
          <cell r="I10464">
            <v>11365.99</v>
          </cell>
        </row>
        <row r="10465">
          <cell r="C10465" t="str">
            <v>Physdam</v>
          </cell>
          <cell r="E10465">
            <v>43521</v>
          </cell>
          <cell r="F10465">
            <v>43684</v>
          </cell>
          <cell r="G10465">
            <v>43734</v>
          </cell>
          <cell r="H10465">
            <v>10911.061894144799</v>
          </cell>
          <cell r="I10465">
            <v>0</v>
          </cell>
        </row>
        <row r="10466">
          <cell r="C10466" t="str">
            <v>Physdam</v>
          </cell>
          <cell r="E10466">
            <v>43503</v>
          </cell>
          <cell r="F10466">
            <v>43701</v>
          </cell>
          <cell r="G10466">
            <v>43955</v>
          </cell>
          <cell r="H10466">
            <v>10702.786604289966</v>
          </cell>
          <cell r="I10466">
            <v>10986.72</v>
          </cell>
        </row>
        <row r="10467">
          <cell r="C10467" t="str">
            <v>Physdam</v>
          </cell>
          <cell r="E10467">
            <v>43503</v>
          </cell>
          <cell r="F10467">
            <v>43564</v>
          </cell>
          <cell r="G10467">
            <v>43615</v>
          </cell>
          <cell r="H10467">
            <v>9217.7590984090893</v>
          </cell>
          <cell r="I10467">
            <v>9217.76</v>
          </cell>
        </row>
        <row r="10468">
          <cell r="C10468" t="str">
            <v>Physdam</v>
          </cell>
          <cell r="E10468">
            <v>43508</v>
          </cell>
          <cell r="F10468">
            <v>43549</v>
          </cell>
          <cell r="G10468">
            <v>43777</v>
          </cell>
          <cell r="H10468">
            <v>9324.6011596493408</v>
          </cell>
          <cell r="I10468">
            <v>9324.6</v>
          </cell>
        </row>
        <row r="10469">
          <cell r="C10469" t="str">
            <v>Physdam</v>
          </cell>
          <cell r="E10469">
            <v>43498</v>
          </cell>
          <cell r="F10469">
            <v>43521</v>
          </cell>
          <cell r="G10469">
            <v>43597</v>
          </cell>
          <cell r="H10469">
            <v>11232.346906004001</v>
          </cell>
          <cell r="I10469">
            <v>11232.35</v>
          </cell>
        </row>
        <row r="10470">
          <cell r="C10470" t="str">
            <v>Physdam</v>
          </cell>
          <cell r="E10470">
            <v>43524</v>
          </cell>
          <cell r="F10470">
            <v>43602</v>
          </cell>
          <cell r="G10470">
            <v>43619</v>
          </cell>
          <cell r="H10470">
            <v>9775.3778270323401</v>
          </cell>
          <cell r="I10470">
            <v>9775.3799999999992</v>
          </cell>
        </row>
        <row r="10471">
          <cell r="C10471" t="str">
            <v>Physdam</v>
          </cell>
          <cell r="E10471">
            <v>43506</v>
          </cell>
          <cell r="F10471">
            <v>43554</v>
          </cell>
          <cell r="G10471">
            <v>43561</v>
          </cell>
          <cell r="H10471">
            <v>9157.4143957437209</v>
          </cell>
          <cell r="I10471">
            <v>9157.41</v>
          </cell>
        </row>
        <row r="10472">
          <cell r="C10472" t="str">
            <v>Physdam</v>
          </cell>
          <cell r="E10472">
            <v>43504</v>
          </cell>
          <cell r="F10472">
            <v>43536</v>
          </cell>
          <cell r="G10472">
            <v>43545</v>
          </cell>
          <cell r="H10472">
            <v>12559.280281195401</v>
          </cell>
          <cell r="I10472">
            <v>0</v>
          </cell>
        </row>
        <row r="10473">
          <cell r="C10473" t="str">
            <v>Physdam</v>
          </cell>
          <cell r="E10473">
            <v>43505</v>
          </cell>
          <cell r="F10473">
            <v>43591</v>
          </cell>
          <cell r="G10473">
            <v>43697</v>
          </cell>
          <cell r="H10473">
            <v>7741.7383914065604</v>
          </cell>
          <cell r="I10473">
            <v>7741.74</v>
          </cell>
        </row>
        <row r="10474">
          <cell r="C10474" t="str">
            <v>Physdam</v>
          </cell>
          <cell r="E10474">
            <v>43513</v>
          </cell>
          <cell r="F10474">
            <v>43532</v>
          </cell>
          <cell r="G10474">
            <v>43670</v>
          </cell>
          <cell r="H10474">
            <v>9280.8047855508103</v>
          </cell>
          <cell r="I10474">
            <v>9280.7999999999993</v>
          </cell>
        </row>
        <row r="10475">
          <cell r="C10475" t="str">
            <v>Physdam</v>
          </cell>
          <cell r="E10475">
            <v>43514</v>
          </cell>
          <cell r="F10475">
            <v>43543</v>
          </cell>
          <cell r="G10475">
            <v>43554</v>
          </cell>
          <cell r="H10475">
            <v>11533.6770163784</v>
          </cell>
          <cell r="I10475">
            <v>11533.68</v>
          </cell>
        </row>
        <row r="10476">
          <cell r="C10476" t="str">
            <v>Physdam</v>
          </cell>
          <cell r="E10476">
            <v>43517</v>
          </cell>
          <cell r="F10476">
            <v>43834</v>
          </cell>
          <cell r="G10476">
            <v>43920</v>
          </cell>
          <cell r="H10476">
            <v>8103.0661377070264</v>
          </cell>
          <cell r="I10476">
            <v>0</v>
          </cell>
        </row>
        <row r="10477">
          <cell r="C10477" t="str">
            <v>Physdam</v>
          </cell>
          <cell r="E10477">
            <v>43513</v>
          </cell>
          <cell r="F10477">
            <v>43644</v>
          </cell>
          <cell r="G10477">
            <v>43658</v>
          </cell>
          <cell r="H10477">
            <v>10960.1303170511</v>
          </cell>
          <cell r="I10477">
            <v>10960.13</v>
          </cell>
        </row>
        <row r="10478">
          <cell r="C10478" t="str">
            <v>Physdam</v>
          </cell>
          <cell r="E10478">
            <v>43512</v>
          </cell>
          <cell r="F10478">
            <v>43559</v>
          </cell>
          <cell r="G10478">
            <v>43708</v>
          </cell>
          <cell r="H10478">
            <v>10222.358285279601</v>
          </cell>
          <cell r="I10478">
            <v>10222.36</v>
          </cell>
        </row>
        <row r="10479">
          <cell r="C10479" t="str">
            <v>Physdam</v>
          </cell>
          <cell r="E10479">
            <v>43522</v>
          </cell>
          <cell r="F10479">
            <v>43583</v>
          </cell>
          <cell r="G10479">
            <v>43678</v>
          </cell>
          <cell r="H10479">
            <v>11597.262572760401</v>
          </cell>
          <cell r="I10479">
            <v>11597.26</v>
          </cell>
        </row>
        <row r="10480">
          <cell r="C10480" t="str">
            <v>Physdam</v>
          </cell>
          <cell r="E10480">
            <v>43522</v>
          </cell>
          <cell r="F10480">
            <v>43577</v>
          </cell>
          <cell r="G10480">
            <v>43591</v>
          </cell>
          <cell r="H10480">
            <v>5254.3725820417903</v>
          </cell>
          <cell r="I10480">
            <v>5254.37</v>
          </cell>
        </row>
        <row r="10481">
          <cell r="C10481" t="str">
            <v>Physdam</v>
          </cell>
          <cell r="E10481">
            <v>43500</v>
          </cell>
          <cell r="F10481">
            <v>43811</v>
          </cell>
          <cell r="G10481">
            <v>43884</v>
          </cell>
          <cell r="H10481">
            <v>12571.318832549083</v>
          </cell>
          <cell r="I10481">
            <v>13924.13</v>
          </cell>
        </row>
        <row r="10482">
          <cell r="C10482" t="str">
            <v>Physdam</v>
          </cell>
          <cell r="E10482">
            <v>43510</v>
          </cell>
          <cell r="F10482">
            <v>43681</v>
          </cell>
          <cell r="G10482">
            <v>43746</v>
          </cell>
          <cell r="H10482">
            <v>8549.6203152773596</v>
          </cell>
          <cell r="I10482">
            <v>8549.6200000000008</v>
          </cell>
        </row>
        <row r="10483">
          <cell r="C10483" t="str">
            <v>Physdam</v>
          </cell>
          <cell r="E10483">
            <v>43516</v>
          </cell>
          <cell r="F10483">
            <v>43601</v>
          </cell>
          <cell r="G10483">
            <v>43754</v>
          </cell>
          <cell r="H10483">
            <v>6410.3421345061697</v>
          </cell>
          <cell r="I10483">
            <v>6410.34</v>
          </cell>
        </row>
        <row r="10484">
          <cell r="C10484" t="str">
            <v>Physdam</v>
          </cell>
          <cell r="E10484">
            <v>43498</v>
          </cell>
          <cell r="F10484">
            <v>43678</v>
          </cell>
          <cell r="G10484">
            <v>43679</v>
          </cell>
          <cell r="H10484">
            <v>10675.5903540172</v>
          </cell>
          <cell r="I10484">
            <v>10675.59</v>
          </cell>
        </row>
        <row r="10485">
          <cell r="C10485" t="str">
            <v>Physdam</v>
          </cell>
          <cell r="E10485">
            <v>43508</v>
          </cell>
          <cell r="F10485">
            <v>43529</v>
          </cell>
          <cell r="G10485">
            <v>43747</v>
          </cell>
          <cell r="H10485">
            <v>13125.6341235613</v>
          </cell>
          <cell r="I10485">
            <v>13125.63</v>
          </cell>
        </row>
        <row r="10486">
          <cell r="C10486" t="str">
            <v>Physdam</v>
          </cell>
          <cell r="E10486">
            <v>43515</v>
          </cell>
          <cell r="F10486">
            <v>43689</v>
          </cell>
          <cell r="G10486">
            <v>43699</v>
          </cell>
          <cell r="H10486">
            <v>12339.819517727799</v>
          </cell>
          <cell r="I10486">
            <v>12339.82</v>
          </cell>
        </row>
        <row r="10487">
          <cell r="C10487" t="str">
            <v>Physdam</v>
          </cell>
          <cell r="E10487">
            <v>43520</v>
          </cell>
          <cell r="F10487">
            <v>43523</v>
          </cell>
          <cell r="G10487">
            <v>43566</v>
          </cell>
          <cell r="H10487">
            <v>17053.646019719599</v>
          </cell>
          <cell r="I10487">
            <v>17053.650000000001</v>
          </cell>
        </row>
        <row r="10488">
          <cell r="C10488" t="str">
            <v>Physdam</v>
          </cell>
          <cell r="E10488">
            <v>43511</v>
          </cell>
          <cell r="F10488">
            <v>43536</v>
          </cell>
          <cell r="G10488">
            <v>43631</v>
          </cell>
          <cell r="H10488">
            <v>11001.438124710199</v>
          </cell>
          <cell r="I10488">
            <v>11001.44</v>
          </cell>
        </row>
        <row r="10489">
          <cell r="C10489" t="str">
            <v>Physdam</v>
          </cell>
          <cell r="E10489">
            <v>43500</v>
          </cell>
          <cell r="F10489">
            <v>43521</v>
          </cell>
          <cell r="G10489">
            <v>43544</v>
          </cell>
          <cell r="H10489">
            <v>13943.8694325867</v>
          </cell>
          <cell r="I10489">
            <v>13943.87</v>
          </cell>
        </row>
        <row r="10490">
          <cell r="C10490" t="str">
            <v>Physdam</v>
          </cell>
          <cell r="E10490">
            <v>43510</v>
          </cell>
          <cell r="F10490">
            <v>43694</v>
          </cell>
          <cell r="G10490">
            <v>43738</v>
          </cell>
          <cell r="H10490">
            <v>8638.3362782162203</v>
          </cell>
          <cell r="I10490">
            <v>8638.34</v>
          </cell>
        </row>
        <row r="10491">
          <cell r="C10491" t="str">
            <v>Physdam</v>
          </cell>
          <cell r="E10491">
            <v>43499</v>
          </cell>
          <cell r="F10491">
            <v>43768</v>
          </cell>
          <cell r="G10491">
            <v>44022</v>
          </cell>
          <cell r="H10491">
            <v>14924.724518882462</v>
          </cell>
          <cell r="I10491">
            <v>15059.86</v>
          </cell>
        </row>
        <row r="10492">
          <cell r="C10492" t="str">
            <v>Physdam</v>
          </cell>
          <cell r="E10492">
            <v>43516</v>
          </cell>
          <cell r="F10492">
            <v>43583</v>
          </cell>
          <cell r="G10492">
            <v>43595</v>
          </cell>
          <cell r="H10492">
            <v>10132.127787165</v>
          </cell>
          <cell r="I10492">
            <v>0</v>
          </cell>
        </row>
        <row r="10493">
          <cell r="C10493" t="str">
            <v>Physdam</v>
          </cell>
          <cell r="E10493">
            <v>43522</v>
          </cell>
          <cell r="F10493">
            <v>43645</v>
          </cell>
          <cell r="G10493">
            <v>43696</v>
          </cell>
          <cell r="H10493">
            <v>10912.980844743501</v>
          </cell>
          <cell r="I10493">
            <v>10912.98</v>
          </cell>
        </row>
        <row r="10494">
          <cell r="C10494" t="str">
            <v>Physdam</v>
          </cell>
          <cell r="E10494">
            <v>43521</v>
          </cell>
          <cell r="F10494">
            <v>43536</v>
          </cell>
          <cell r="G10494">
            <v>43572</v>
          </cell>
          <cell r="H10494">
            <v>14240.0105766957</v>
          </cell>
          <cell r="I10494">
            <v>14240.01</v>
          </cell>
        </row>
        <row r="10495">
          <cell r="C10495" t="str">
            <v>Physdam</v>
          </cell>
          <cell r="E10495">
            <v>43504</v>
          </cell>
          <cell r="F10495">
            <v>43649</v>
          </cell>
          <cell r="G10495">
            <v>43749</v>
          </cell>
          <cell r="H10495">
            <v>12451.9697303497</v>
          </cell>
          <cell r="I10495">
            <v>12451.97</v>
          </cell>
        </row>
        <row r="10496">
          <cell r="C10496" t="str">
            <v>Physdam</v>
          </cell>
          <cell r="E10496">
            <v>43538</v>
          </cell>
          <cell r="F10496">
            <v>43575</v>
          </cell>
          <cell r="G10496">
            <v>43629</v>
          </cell>
          <cell r="H10496">
            <v>11561.834185973899</v>
          </cell>
          <cell r="I10496">
            <v>11561.83</v>
          </cell>
        </row>
        <row r="10497">
          <cell r="C10497" t="str">
            <v>Physdam</v>
          </cell>
          <cell r="E10497">
            <v>43544</v>
          </cell>
          <cell r="F10497">
            <v>43737</v>
          </cell>
          <cell r="G10497">
            <v>43834</v>
          </cell>
          <cell r="H10497">
            <v>11104.02162655121</v>
          </cell>
          <cell r="I10497">
            <v>11172.92</v>
          </cell>
        </row>
        <row r="10498">
          <cell r="C10498" t="str">
            <v>Physdam</v>
          </cell>
          <cell r="E10498">
            <v>43527</v>
          </cell>
          <cell r="F10498">
            <v>43696</v>
          </cell>
          <cell r="G10498">
            <v>43766</v>
          </cell>
          <cell r="H10498">
            <v>7904.0324043385599</v>
          </cell>
          <cell r="I10498">
            <v>7904.03</v>
          </cell>
        </row>
        <row r="10499">
          <cell r="C10499" t="str">
            <v>Physdam</v>
          </cell>
          <cell r="E10499">
            <v>43555</v>
          </cell>
          <cell r="F10499">
            <v>43666</v>
          </cell>
          <cell r="G10499">
            <v>43916</v>
          </cell>
          <cell r="H10499">
            <v>9779.3325748703701</v>
          </cell>
          <cell r="I10499">
            <v>10818.6</v>
          </cell>
        </row>
        <row r="10500">
          <cell r="C10500" t="str">
            <v>Physdam</v>
          </cell>
          <cell r="E10500">
            <v>43535</v>
          </cell>
          <cell r="F10500">
            <v>43629</v>
          </cell>
          <cell r="G10500">
            <v>43649</v>
          </cell>
          <cell r="H10500">
            <v>13150.1234339401</v>
          </cell>
          <cell r="I10500">
            <v>13150.12</v>
          </cell>
        </row>
        <row r="10501">
          <cell r="C10501" t="str">
            <v>Physdam</v>
          </cell>
          <cell r="E10501">
            <v>43534</v>
          </cell>
          <cell r="F10501">
            <v>43743</v>
          </cell>
          <cell r="G10501">
            <v>43780</v>
          </cell>
          <cell r="H10501">
            <v>8268.9209192320704</v>
          </cell>
          <cell r="I10501">
            <v>8268.92</v>
          </cell>
        </row>
        <row r="10502">
          <cell r="C10502" t="str">
            <v>Physdam</v>
          </cell>
          <cell r="E10502">
            <v>43532</v>
          </cell>
          <cell r="F10502">
            <v>43587</v>
          </cell>
          <cell r="G10502">
            <v>43600</v>
          </cell>
          <cell r="H10502">
            <v>10838.106650297599</v>
          </cell>
          <cell r="I10502">
            <v>10838.11</v>
          </cell>
        </row>
        <row r="10503">
          <cell r="C10503" t="str">
            <v>Physdam</v>
          </cell>
          <cell r="E10503">
            <v>43528</v>
          </cell>
          <cell r="F10503">
            <v>43765</v>
          </cell>
          <cell r="G10503">
            <v>43853</v>
          </cell>
          <cell r="H10503">
            <v>11644.353224760076</v>
          </cell>
          <cell r="I10503">
            <v>12174.4</v>
          </cell>
        </row>
        <row r="10504">
          <cell r="C10504" t="str">
            <v>Physdam</v>
          </cell>
          <cell r="E10504">
            <v>43548</v>
          </cell>
          <cell r="F10504">
            <v>43781</v>
          </cell>
          <cell r="G10504">
            <v>43825</v>
          </cell>
          <cell r="H10504">
            <v>9875.7521104229909</v>
          </cell>
          <cell r="I10504">
            <v>9875.75</v>
          </cell>
        </row>
        <row r="10505">
          <cell r="C10505" t="str">
            <v>Physdam</v>
          </cell>
          <cell r="E10505">
            <v>43538</v>
          </cell>
          <cell r="F10505">
            <v>43620</v>
          </cell>
          <cell r="G10505">
            <v>43673</v>
          </cell>
          <cell r="H10505">
            <v>6378.9218576357598</v>
          </cell>
          <cell r="I10505">
            <v>6378.92</v>
          </cell>
        </row>
        <row r="10506">
          <cell r="C10506" t="str">
            <v>Physdam</v>
          </cell>
          <cell r="E10506">
            <v>43548</v>
          </cell>
          <cell r="F10506">
            <v>43705</v>
          </cell>
          <cell r="G10506">
            <v>43752</v>
          </cell>
          <cell r="H10506">
            <v>11458.269042911699</v>
          </cell>
          <cell r="I10506">
            <v>11458.27</v>
          </cell>
        </row>
        <row r="10507">
          <cell r="C10507" t="str">
            <v>Physdam</v>
          </cell>
          <cell r="E10507">
            <v>43554</v>
          </cell>
          <cell r="F10507">
            <v>43670</v>
          </cell>
          <cell r="G10507">
            <v>43676</v>
          </cell>
          <cell r="H10507">
            <v>11149.3514028598</v>
          </cell>
          <cell r="I10507">
            <v>0</v>
          </cell>
        </row>
        <row r="10508">
          <cell r="C10508" t="str">
            <v>Physdam</v>
          </cell>
          <cell r="E10508">
            <v>43541</v>
          </cell>
          <cell r="F10508">
            <v>43818</v>
          </cell>
          <cell r="G10508">
            <v>43834</v>
          </cell>
          <cell r="H10508">
            <v>11793.667843471354</v>
          </cell>
          <cell r="I10508">
            <v>12962.69</v>
          </cell>
        </row>
        <row r="10509">
          <cell r="C10509" t="str">
            <v>Physdam</v>
          </cell>
          <cell r="E10509">
            <v>43548</v>
          </cell>
          <cell r="F10509">
            <v>43612</v>
          </cell>
          <cell r="G10509">
            <v>43673</v>
          </cell>
          <cell r="H10509">
            <v>11982.227062473001</v>
          </cell>
          <cell r="I10509">
            <v>11982.23</v>
          </cell>
        </row>
        <row r="10510">
          <cell r="C10510" t="str">
            <v>Physdam</v>
          </cell>
          <cell r="E10510">
            <v>43525</v>
          </cell>
          <cell r="F10510">
            <v>43560</v>
          </cell>
          <cell r="G10510">
            <v>43560</v>
          </cell>
          <cell r="H10510">
            <v>14572.444916729701</v>
          </cell>
          <cell r="I10510">
            <v>14572.44</v>
          </cell>
        </row>
        <row r="10511">
          <cell r="C10511" t="str">
            <v>Physdam</v>
          </cell>
          <cell r="E10511">
            <v>43548</v>
          </cell>
          <cell r="F10511">
            <v>43664</v>
          </cell>
          <cell r="G10511">
            <v>43687</v>
          </cell>
          <cell r="H10511">
            <v>10107.8480824981</v>
          </cell>
          <cell r="I10511">
            <v>10107.85</v>
          </cell>
        </row>
        <row r="10512">
          <cell r="C10512" t="str">
            <v>Physdam</v>
          </cell>
          <cell r="E10512">
            <v>43554</v>
          </cell>
          <cell r="F10512">
            <v>44006</v>
          </cell>
          <cell r="G10512">
            <v>44079</v>
          </cell>
          <cell r="H10512">
            <v>8777.9094575314466</v>
          </cell>
          <cell r="I10512">
            <v>9354.52</v>
          </cell>
        </row>
        <row r="10513">
          <cell r="C10513" t="str">
            <v>Physdam</v>
          </cell>
          <cell r="E10513">
            <v>43532</v>
          </cell>
          <cell r="F10513">
            <v>43573</v>
          </cell>
          <cell r="G10513">
            <v>43615</v>
          </cell>
          <cell r="H10513">
            <v>12941.123987759</v>
          </cell>
          <cell r="I10513">
            <v>12941.12</v>
          </cell>
        </row>
        <row r="10514">
          <cell r="C10514" t="str">
            <v>Physdam</v>
          </cell>
          <cell r="E10514">
            <v>43548</v>
          </cell>
          <cell r="F10514">
            <v>43671</v>
          </cell>
          <cell r="G10514">
            <v>43740</v>
          </cell>
          <cell r="H10514">
            <v>12050.2978774884</v>
          </cell>
          <cell r="I10514">
            <v>12050.3</v>
          </cell>
        </row>
        <row r="10515">
          <cell r="C10515" t="str">
            <v>Physdam</v>
          </cell>
          <cell r="E10515">
            <v>43542</v>
          </cell>
          <cell r="F10515">
            <v>43571</v>
          </cell>
          <cell r="G10515">
            <v>43638</v>
          </cell>
          <cell r="H10515">
            <v>8202.7365196665705</v>
          </cell>
          <cell r="I10515">
            <v>8202.74</v>
          </cell>
        </row>
        <row r="10516">
          <cell r="C10516" t="str">
            <v>Physdam</v>
          </cell>
          <cell r="E10516">
            <v>43548</v>
          </cell>
          <cell r="F10516">
            <v>43588</v>
          </cell>
          <cell r="G10516">
            <v>43699</v>
          </cell>
          <cell r="H10516">
            <v>15336.260576979599</v>
          </cell>
          <cell r="I10516">
            <v>15336.26</v>
          </cell>
        </row>
        <row r="10517">
          <cell r="C10517" t="str">
            <v>Physdam</v>
          </cell>
          <cell r="E10517">
            <v>43541</v>
          </cell>
          <cell r="F10517">
            <v>43597</v>
          </cell>
          <cell r="G10517">
            <v>43679</v>
          </cell>
          <cell r="H10517">
            <v>10099.175120475</v>
          </cell>
          <cell r="I10517">
            <v>10099.18</v>
          </cell>
        </row>
        <row r="10518">
          <cell r="C10518" t="str">
            <v>Physdam</v>
          </cell>
          <cell r="E10518">
            <v>43531</v>
          </cell>
          <cell r="F10518">
            <v>43745</v>
          </cell>
          <cell r="G10518">
            <v>43811</v>
          </cell>
          <cell r="H10518">
            <v>10341.0935417334</v>
          </cell>
          <cell r="I10518">
            <v>10341.09</v>
          </cell>
        </row>
        <row r="10519">
          <cell r="C10519" t="str">
            <v>Physdam</v>
          </cell>
          <cell r="E10519">
            <v>43548</v>
          </cell>
          <cell r="F10519">
            <v>43630</v>
          </cell>
          <cell r="G10519">
            <v>43791</v>
          </cell>
          <cell r="H10519">
            <v>6141.1166216167203</v>
          </cell>
          <cell r="I10519">
            <v>0</v>
          </cell>
        </row>
        <row r="10520">
          <cell r="C10520" t="str">
            <v>Physdam</v>
          </cell>
          <cell r="E10520">
            <v>43548</v>
          </cell>
          <cell r="F10520">
            <v>43600</v>
          </cell>
          <cell r="G10520">
            <v>43629</v>
          </cell>
          <cell r="H10520">
            <v>7668.9548995515797</v>
          </cell>
          <cell r="I10520">
            <v>0</v>
          </cell>
        </row>
        <row r="10521">
          <cell r="C10521" t="str">
            <v>Physdam</v>
          </cell>
          <cell r="E10521">
            <v>43534</v>
          </cell>
          <cell r="F10521">
            <v>43569</v>
          </cell>
          <cell r="G10521">
            <v>43647</v>
          </cell>
          <cell r="H10521">
            <v>9804.5707634665796</v>
          </cell>
          <cell r="I10521">
            <v>9804.57</v>
          </cell>
        </row>
        <row r="10522">
          <cell r="C10522" t="str">
            <v>Physdam</v>
          </cell>
          <cell r="E10522">
            <v>43534</v>
          </cell>
          <cell r="F10522">
            <v>43545</v>
          </cell>
          <cell r="G10522">
            <v>43587</v>
          </cell>
          <cell r="H10522">
            <v>8605.2186857447905</v>
          </cell>
          <cell r="I10522">
            <v>8605.2199999999993</v>
          </cell>
        </row>
        <row r="10523">
          <cell r="C10523" t="str">
            <v>Physdam</v>
          </cell>
          <cell r="E10523">
            <v>43554</v>
          </cell>
          <cell r="F10523">
            <v>43565</v>
          </cell>
          <cell r="G10523">
            <v>43584</v>
          </cell>
          <cell r="H10523">
            <v>8039.8478701795802</v>
          </cell>
          <cell r="I10523">
            <v>8039.85</v>
          </cell>
        </row>
        <row r="10524">
          <cell r="C10524" t="str">
            <v>Physdam</v>
          </cell>
          <cell r="E10524">
            <v>43538</v>
          </cell>
          <cell r="F10524">
            <v>43550</v>
          </cell>
          <cell r="G10524">
            <v>43569</v>
          </cell>
          <cell r="H10524">
            <v>10342.2952535399</v>
          </cell>
          <cell r="I10524">
            <v>10342.299999999999</v>
          </cell>
        </row>
        <row r="10525">
          <cell r="C10525" t="str">
            <v>Physdam</v>
          </cell>
          <cell r="E10525">
            <v>43546</v>
          </cell>
          <cell r="F10525">
            <v>43769</v>
          </cell>
          <cell r="G10525">
            <v>43801</v>
          </cell>
          <cell r="H10525">
            <v>7082.3887031366803</v>
          </cell>
          <cell r="I10525">
            <v>7082.39</v>
          </cell>
        </row>
        <row r="10526">
          <cell r="C10526" t="str">
            <v>Physdam</v>
          </cell>
          <cell r="E10526">
            <v>43534</v>
          </cell>
          <cell r="F10526">
            <v>43711</v>
          </cell>
          <cell r="G10526">
            <v>43712</v>
          </cell>
          <cell r="H10526">
            <v>10780.4821581452</v>
          </cell>
          <cell r="I10526">
            <v>10780.48</v>
          </cell>
        </row>
        <row r="10527">
          <cell r="C10527" t="str">
            <v>Physdam</v>
          </cell>
          <cell r="E10527">
            <v>43543</v>
          </cell>
          <cell r="F10527">
            <v>43581</v>
          </cell>
          <cell r="G10527">
            <v>43673</v>
          </cell>
          <cell r="H10527">
            <v>8627.5862058443308</v>
          </cell>
          <cell r="I10527">
            <v>8627.59</v>
          </cell>
        </row>
        <row r="10528">
          <cell r="C10528" t="str">
            <v>Physdam</v>
          </cell>
          <cell r="E10528">
            <v>43545</v>
          </cell>
          <cell r="F10528">
            <v>43702</v>
          </cell>
          <cell r="G10528">
            <v>43832</v>
          </cell>
          <cell r="H10528">
            <v>7148.4112633389041</v>
          </cell>
          <cell r="I10528">
            <v>8203.23</v>
          </cell>
        </row>
        <row r="10529">
          <cell r="C10529" t="str">
            <v>Physdam</v>
          </cell>
          <cell r="E10529">
            <v>43525</v>
          </cell>
          <cell r="F10529">
            <v>43600</v>
          </cell>
          <cell r="G10529">
            <v>43600</v>
          </cell>
          <cell r="H10529">
            <v>11380.059436228999</v>
          </cell>
          <cell r="I10529">
            <v>0</v>
          </cell>
        </row>
        <row r="10530">
          <cell r="C10530" t="str">
            <v>Physdam</v>
          </cell>
          <cell r="E10530">
            <v>43532</v>
          </cell>
          <cell r="F10530">
            <v>43550</v>
          </cell>
          <cell r="G10530">
            <v>43835</v>
          </cell>
          <cell r="H10530">
            <v>9917.9973230863852</v>
          </cell>
          <cell r="I10530">
            <v>11434.24</v>
          </cell>
        </row>
        <row r="10531">
          <cell r="C10531" t="str">
            <v>Physdam</v>
          </cell>
          <cell r="E10531">
            <v>43546</v>
          </cell>
          <cell r="F10531">
            <v>43733</v>
          </cell>
          <cell r="G10531">
            <v>43796</v>
          </cell>
          <cell r="H10531">
            <v>6215.9620790754097</v>
          </cell>
          <cell r="I10531">
            <v>0</v>
          </cell>
        </row>
        <row r="10532">
          <cell r="C10532" t="str">
            <v>Physdam</v>
          </cell>
          <cell r="E10532">
            <v>43541</v>
          </cell>
          <cell r="F10532">
            <v>43543</v>
          </cell>
          <cell r="G10532">
            <v>43578</v>
          </cell>
          <cell r="H10532">
            <v>10135.0371817791</v>
          </cell>
          <cell r="I10532">
            <v>10135.040000000001</v>
          </cell>
        </row>
        <row r="10533">
          <cell r="C10533" t="str">
            <v>Physdam</v>
          </cell>
          <cell r="E10533">
            <v>43547</v>
          </cell>
          <cell r="F10533">
            <v>44062</v>
          </cell>
          <cell r="G10533">
            <v>44096</v>
          </cell>
          <cell r="H10533">
            <v>9483.7825683319479</v>
          </cell>
          <cell r="I10533">
            <v>9598.8799999999992</v>
          </cell>
        </row>
        <row r="10534">
          <cell r="C10534" t="str">
            <v>Physdam</v>
          </cell>
          <cell r="E10534">
            <v>43538</v>
          </cell>
          <cell r="F10534">
            <v>43559</v>
          </cell>
          <cell r="G10534">
            <v>43673</v>
          </cell>
          <cell r="H10534">
            <v>10845.556362900001</v>
          </cell>
          <cell r="I10534">
            <v>10845.56</v>
          </cell>
        </row>
        <row r="10535">
          <cell r="C10535" t="str">
            <v>Physdam</v>
          </cell>
          <cell r="E10535">
            <v>43537</v>
          </cell>
          <cell r="F10535">
            <v>43722</v>
          </cell>
          <cell r="G10535">
            <v>43779</v>
          </cell>
          <cell r="H10535">
            <v>10042.9220260734</v>
          </cell>
          <cell r="I10535">
            <v>10042.92</v>
          </cell>
        </row>
        <row r="10536">
          <cell r="C10536" t="str">
            <v>Physdam</v>
          </cell>
          <cell r="E10536">
            <v>43550</v>
          </cell>
          <cell r="F10536">
            <v>44136</v>
          </cell>
          <cell r="G10536">
            <v>44147</v>
          </cell>
          <cell r="H10536">
            <v>11463.929277240542</v>
          </cell>
          <cell r="I10536">
            <v>11411.41</v>
          </cell>
        </row>
        <row r="10537">
          <cell r="C10537" t="str">
            <v>Physdam</v>
          </cell>
          <cell r="E10537">
            <v>43547</v>
          </cell>
          <cell r="F10537">
            <v>43568</v>
          </cell>
          <cell r="G10537">
            <v>43799</v>
          </cell>
          <cell r="H10537">
            <v>11255.2685354693</v>
          </cell>
          <cell r="I10537">
            <v>11255.27</v>
          </cell>
        </row>
        <row r="10538">
          <cell r="C10538" t="str">
            <v>Physdam</v>
          </cell>
          <cell r="E10538">
            <v>43546</v>
          </cell>
          <cell r="F10538">
            <v>43592</v>
          </cell>
          <cell r="G10538">
            <v>43685</v>
          </cell>
          <cell r="H10538">
            <v>12121.380586183799</v>
          </cell>
          <cell r="I10538">
            <v>12121.38</v>
          </cell>
        </row>
        <row r="10539">
          <cell r="C10539" t="str">
            <v>Physdam</v>
          </cell>
          <cell r="E10539">
            <v>43531</v>
          </cell>
          <cell r="F10539">
            <v>43572</v>
          </cell>
          <cell r="G10539">
            <v>43854</v>
          </cell>
          <cell r="H10539">
            <v>12162.373586657312</v>
          </cell>
          <cell r="I10539">
            <v>12507.17</v>
          </cell>
        </row>
        <row r="10540">
          <cell r="C10540" t="str">
            <v>Physdam</v>
          </cell>
          <cell r="E10540">
            <v>43526</v>
          </cell>
          <cell r="F10540">
            <v>43529</v>
          </cell>
          <cell r="G10540">
            <v>43743</v>
          </cell>
          <cell r="H10540">
            <v>12214.576478662701</v>
          </cell>
          <cell r="I10540">
            <v>12214.58</v>
          </cell>
        </row>
        <row r="10541">
          <cell r="C10541" t="str">
            <v>Physdam</v>
          </cell>
          <cell r="E10541">
            <v>43529</v>
          </cell>
          <cell r="F10541">
            <v>43569</v>
          </cell>
          <cell r="G10541">
            <v>43577</v>
          </cell>
          <cell r="H10541">
            <v>10621.264125031101</v>
          </cell>
          <cell r="I10541">
            <v>10621.26</v>
          </cell>
        </row>
        <row r="10542">
          <cell r="C10542" t="str">
            <v>Physdam</v>
          </cell>
          <cell r="E10542">
            <v>43526</v>
          </cell>
          <cell r="F10542">
            <v>43616</v>
          </cell>
          <cell r="G10542">
            <v>43622</v>
          </cell>
          <cell r="H10542">
            <v>13455.118189025399</v>
          </cell>
          <cell r="I10542">
            <v>13455.12</v>
          </cell>
        </row>
        <row r="10543">
          <cell r="C10543" t="str">
            <v>Physdam</v>
          </cell>
          <cell r="E10543">
            <v>43544</v>
          </cell>
          <cell r="F10543">
            <v>43723</v>
          </cell>
          <cell r="G10543">
            <v>43753</v>
          </cell>
          <cell r="H10543">
            <v>11985.489854408899</v>
          </cell>
          <cell r="I10543">
            <v>11985.49</v>
          </cell>
        </row>
        <row r="10544">
          <cell r="C10544" t="str">
            <v>Physdam</v>
          </cell>
          <cell r="E10544">
            <v>43546</v>
          </cell>
          <cell r="F10544">
            <v>43718</v>
          </cell>
          <cell r="G10544">
            <v>43800</v>
          </cell>
          <cell r="H10544">
            <v>6920.6603289107097</v>
          </cell>
          <cell r="I10544">
            <v>6920.66</v>
          </cell>
        </row>
        <row r="10545">
          <cell r="C10545" t="str">
            <v>Physdam</v>
          </cell>
          <cell r="E10545">
            <v>43526</v>
          </cell>
          <cell r="F10545">
            <v>43539</v>
          </cell>
          <cell r="G10545">
            <v>43543</v>
          </cell>
          <cell r="H10545">
            <v>9555.9865017564098</v>
          </cell>
          <cell r="I10545">
            <v>9555.99</v>
          </cell>
        </row>
        <row r="10546">
          <cell r="C10546" t="str">
            <v>Physdam</v>
          </cell>
          <cell r="E10546">
            <v>43535</v>
          </cell>
          <cell r="F10546">
            <v>43734</v>
          </cell>
          <cell r="G10546">
            <v>43766</v>
          </cell>
          <cell r="H10546">
            <v>9302.1332346232994</v>
          </cell>
          <cell r="I10546">
            <v>9302.1299999999992</v>
          </cell>
        </row>
        <row r="10547">
          <cell r="C10547" t="str">
            <v>Physdam</v>
          </cell>
          <cell r="E10547">
            <v>43552</v>
          </cell>
          <cell r="F10547">
            <v>43696</v>
          </cell>
          <cell r="G10547">
            <v>43706</v>
          </cell>
          <cell r="H10547">
            <v>9178.6299249335407</v>
          </cell>
          <cell r="I10547">
            <v>9178.6299999999992</v>
          </cell>
        </row>
        <row r="10548">
          <cell r="C10548" t="str">
            <v>Physdam</v>
          </cell>
          <cell r="E10548">
            <v>43551</v>
          </cell>
          <cell r="F10548">
            <v>43716</v>
          </cell>
          <cell r="G10548">
            <v>43750</v>
          </cell>
          <cell r="H10548">
            <v>8123.03492333758</v>
          </cell>
          <cell r="I10548">
            <v>8123.03</v>
          </cell>
        </row>
        <row r="10549">
          <cell r="C10549" t="str">
            <v>Physdam</v>
          </cell>
          <cell r="E10549">
            <v>43532</v>
          </cell>
          <cell r="F10549">
            <v>43601</v>
          </cell>
          <cell r="G10549">
            <v>43625</v>
          </cell>
          <cell r="H10549">
            <v>8486.9545946261605</v>
          </cell>
          <cell r="I10549">
            <v>8486.9500000000007</v>
          </cell>
        </row>
        <row r="10550">
          <cell r="C10550" t="str">
            <v>Physdam</v>
          </cell>
          <cell r="E10550">
            <v>43531</v>
          </cell>
          <cell r="F10550">
            <v>43559</v>
          </cell>
          <cell r="G10550">
            <v>43595</v>
          </cell>
          <cell r="H10550">
            <v>9364.8327933423898</v>
          </cell>
          <cell r="I10550">
            <v>9364.83</v>
          </cell>
        </row>
        <row r="10551">
          <cell r="C10551" t="str">
            <v>Physdam</v>
          </cell>
          <cell r="E10551">
            <v>43544</v>
          </cell>
          <cell r="F10551">
            <v>43572</v>
          </cell>
          <cell r="G10551">
            <v>43610</v>
          </cell>
          <cell r="H10551">
            <v>10734.839995489199</v>
          </cell>
          <cell r="I10551">
            <v>10734.84</v>
          </cell>
        </row>
        <row r="10552">
          <cell r="C10552" t="str">
            <v>Physdam</v>
          </cell>
          <cell r="E10552">
            <v>43526</v>
          </cell>
          <cell r="F10552">
            <v>43533</v>
          </cell>
          <cell r="G10552">
            <v>43536</v>
          </cell>
          <cell r="H10552">
            <v>10875.018165153801</v>
          </cell>
          <cell r="I10552">
            <v>0</v>
          </cell>
        </row>
        <row r="10553">
          <cell r="C10553" t="str">
            <v>Physdam</v>
          </cell>
          <cell r="E10553">
            <v>43539</v>
          </cell>
          <cell r="F10553">
            <v>43646</v>
          </cell>
          <cell r="G10553">
            <v>43750</v>
          </cell>
          <cell r="H10553">
            <v>14363.674432051999</v>
          </cell>
          <cell r="I10553">
            <v>14363.67</v>
          </cell>
        </row>
        <row r="10554">
          <cell r="C10554" t="str">
            <v>Physdam</v>
          </cell>
          <cell r="E10554">
            <v>43547</v>
          </cell>
          <cell r="F10554">
            <v>43802</v>
          </cell>
          <cell r="G10554">
            <v>43896</v>
          </cell>
          <cell r="H10554">
            <v>11474.204946440395</v>
          </cell>
          <cell r="I10554">
            <v>11345.72</v>
          </cell>
        </row>
        <row r="10555">
          <cell r="C10555" t="str">
            <v>Physdam</v>
          </cell>
          <cell r="E10555">
            <v>43528</v>
          </cell>
          <cell r="F10555">
            <v>43957</v>
          </cell>
          <cell r="G10555">
            <v>44112</v>
          </cell>
          <cell r="H10555">
            <v>11557.632284174902</v>
          </cell>
          <cell r="I10555">
            <v>12281.1</v>
          </cell>
        </row>
        <row r="10556">
          <cell r="C10556" t="str">
            <v>Physdam</v>
          </cell>
          <cell r="E10556">
            <v>43535</v>
          </cell>
          <cell r="F10556">
            <v>44190</v>
          </cell>
          <cell r="G10556" t="str">
            <v>NA</v>
          </cell>
          <cell r="H10556">
            <v>9070.8939750238951</v>
          </cell>
          <cell r="I10556" t="str">
            <v>NA</v>
          </cell>
        </row>
        <row r="10557">
          <cell r="C10557" t="str">
            <v>Physdam</v>
          </cell>
          <cell r="E10557">
            <v>43560</v>
          </cell>
          <cell r="F10557">
            <v>43834</v>
          </cell>
          <cell r="G10557">
            <v>43885</v>
          </cell>
          <cell r="H10557">
            <v>9014.1786219351416</v>
          </cell>
          <cell r="I10557">
            <v>9615.51</v>
          </cell>
        </row>
        <row r="10558">
          <cell r="C10558" t="str">
            <v>Physdam</v>
          </cell>
          <cell r="E10558">
            <v>43573</v>
          </cell>
          <cell r="F10558">
            <v>43608</v>
          </cell>
          <cell r="G10558">
            <v>43627</v>
          </cell>
          <cell r="H10558">
            <v>8469.1542899548604</v>
          </cell>
          <cell r="I10558">
            <v>8469.15</v>
          </cell>
        </row>
        <row r="10559">
          <cell r="C10559" t="str">
            <v>Physdam</v>
          </cell>
          <cell r="E10559">
            <v>43567</v>
          </cell>
          <cell r="F10559">
            <v>43580</v>
          </cell>
          <cell r="G10559">
            <v>43611</v>
          </cell>
          <cell r="H10559">
            <v>10360.9933381108</v>
          </cell>
          <cell r="I10559">
            <v>10360.99</v>
          </cell>
        </row>
        <row r="10560">
          <cell r="C10560" t="str">
            <v>Physdam</v>
          </cell>
          <cell r="E10560">
            <v>43575</v>
          </cell>
          <cell r="F10560">
            <v>43800</v>
          </cell>
          <cell r="G10560">
            <v>43853</v>
          </cell>
          <cell r="H10560">
            <v>10283.855850003059</v>
          </cell>
          <cell r="I10560">
            <v>0</v>
          </cell>
        </row>
        <row r="10561">
          <cell r="C10561" t="str">
            <v>Physdam</v>
          </cell>
          <cell r="E10561">
            <v>43575</v>
          </cell>
          <cell r="F10561">
            <v>43721</v>
          </cell>
          <cell r="G10561">
            <v>43868</v>
          </cell>
          <cell r="H10561">
            <v>10876.005567745475</v>
          </cell>
          <cell r="I10561">
            <v>0</v>
          </cell>
        </row>
        <row r="10562">
          <cell r="C10562" t="str">
            <v>Physdam</v>
          </cell>
          <cell r="E10562">
            <v>43574</v>
          </cell>
          <cell r="F10562">
            <v>43846</v>
          </cell>
          <cell r="G10562">
            <v>43879</v>
          </cell>
          <cell r="H10562">
            <v>8282.9680672819195</v>
          </cell>
          <cell r="I10562">
            <v>10006.06</v>
          </cell>
        </row>
        <row r="10563">
          <cell r="C10563" t="str">
            <v>Physdam</v>
          </cell>
          <cell r="E10563">
            <v>43583</v>
          </cell>
          <cell r="F10563">
            <v>43624</v>
          </cell>
          <cell r="G10563">
            <v>43720</v>
          </cell>
          <cell r="H10563">
            <v>7116.2416915355598</v>
          </cell>
          <cell r="I10563">
            <v>7116.24</v>
          </cell>
        </row>
        <row r="10564">
          <cell r="C10564" t="str">
            <v>Physdam</v>
          </cell>
          <cell r="E10564">
            <v>43567</v>
          </cell>
          <cell r="F10564">
            <v>43599</v>
          </cell>
          <cell r="G10564">
            <v>43766</v>
          </cell>
          <cell r="H10564">
            <v>12982.8927398987</v>
          </cell>
          <cell r="I10564">
            <v>12982.89</v>
          </cell>
        </row>
        <row r="10565">
          <cell r="C10565" t="str">
            <v>Physdam</v>
          </cell>
          <cell r="E10565">
            <v>43564</v>
          </cell>
          <cell r="F10565">
            <v>43802</v>
          </cell>
          <cell r="G10565" t="str">
            <v>NA</v>
          </cell>
          <cell r="H10565">
            <v>12348.844377330895</v>
          </cell>
          <cell r="I10565" t="str">
            <v>NA</v>
          </cell>
        </row>
        <row r="10566">
          <cell r="C10566" t="str">
            <v>Physdam</v>
          </cell>
          <cell r="E10566">
            <v>43561</v>
          </cell>
          <cell r="F10566">
            <v>43690</v>
          </cell>
          <cell r="G10566">
            <v>43738</v>
          </cell>
          <cell r="H10566">
            <v>10363.6915925387</v>
          </cell>
          <cell r="I10566">
            <v>10363.69</v>
          </cell>
        </row>
        <row r="10567">
          <cell r="C10567" t="str">
            <v>Physdam</v>
          </cell>
          <cell r="E10567">
            <v>43563</v>
          </cell>
          <cell r="F10567">
            <v>43578</v>
          </cell>
          <cell r="G10567">
            <v>43639</v>
          </cell>
          <cell r="H10567">
            <v>6268.81112989536</v>
          </cell>
          <cell r="I10567">
            <v>6268.81</v>
          </cell>
        </row>
        <row r="10568">
          <cell r="C10568" t="str">
            <v>Physdam</v>
          </cell>
          <cell r="E10568">
            <v>43570</v>
          </cell>
          <cell r="F10568">
            <v>43759</v>
          </cell>
          <cell r="G10568">
            <v>43776</v>
          </cell>
          <cell r="H10568">
            <v>12970.0417920523</v>
          </cell>
          <cell r="I10568">
            <v>12970.04</v>
          </cell>
        </row>
        <row r="10569">
          <cell r="C10569" t="str">
            <v>Physdam</v>
          </cell>
          <cell r="E10569">
            <v>43576</v>
          </cell>
          <cell r="F10569">
            <v>43806</v>
          </cell>
          <cell r="G10569">
            <v>43806</v>
          </cell>
          <cell r="H10569">
            <v>11120.4471039656</v>
          </cell>
          <cell r="I10569">
            <v>11120.45</v>
          </cell>
        </row>
        <row r="10570">
          <cell r="C10570" t="str">
            <v>Physdam</v>
          </cell>
          <cell r="E10570">
            <v>43557</v>
          </cell>
          <cell r="F10570">
            <v>43727</v>
          </cell>
          <cell r="G10570">
            <v>43735</v>
          </cell>
          <cell r="H10570">
            <v>9221.77066260219</v>
          </cell>
          <cell r="I10570">
            <v>9221.77</v>
          </cell>
        </row>
        <row r="10571">
          <cell r="C10571" t="str">
            <v>Physdam</v>
          </cell>
          <cell r="E10571">
            <v>43583</v>
          </cell>
          <cell r="F10571">
            <v>43629</v>
          </cell>
          <cell r="G10571">
            <v>43771</v>
          </cell>
          <cell r="H10571">
            <v>13278.2156849847</v>
          </cell>
          <cell r="I10571">
            <v>13278.22</v>
          </cell>
        </row>
        <row r="10572">
          <cell r="C10572" t="str">
            <v>Physdam</v>
          </cell>
          <cell r="E10572">
            <v>43566</v>
          </cell>
          <cell r="F10572">
            <v>43656</v>
          </cell>
          <cell r="G10572">
            <v>43676</v>
          </cell>
          <cell r="H10572">
            <v>9119.9739891642894</v>
          </cell>
          <cell r="I10572">
            <v>9119.9699999999993</v>
          </cell>
        </row>
        <row r="10573">
          <cell r="C10573" t="str">
            <v>Physdam</v>
          </cell>
          <cell r="E10573">
            <v>43562</v>
          </cell>
          <cell r="F10573">
            <v>43637</v>
          </cell>
          <cell r="G10573">
            <v>43652</v>
          </cell>
          <cell r="H10573">
            <v>9098.4207530275798</v>
          </cell>
          <cell r="I10573">
            <v>9098.42</v>
          </cell>
        </row>
        <row r="10574">
          <cell r="C10574" t="str">
            <v>Physdam</v>
          </cell>
          <cell r="E10574">
            <v>43565</v>
          </cell>
          <cell r="F10574">
            <v>43739</v>
          </cell>
          <cell r="G10574">
            <v>43838</v>
          </cell>
          <cell r="H10574">
            <v>9387.1732890189196</v>
          </cell>
          <cell r="I10574">
            <v>9660.9599999999991</v>
          </cell>
        </row>
        <row r="10575">
          <cell r="C10575" t="str">
            <v>Physdam</v>
          </cell>
          <cell r="E10575">
            <v>43573</v>
          </cell>
          <cell r="F10575">
            <v>43733</v>
          </cell>
          <cell r="G10575">
            <v>43741</v>
          </cell>
          <cell r="H10575">
            <v>9939.10537478892</v>
          </cell>
          <cell r="I10575">
            <v>9939.11</v>
          </cell>
        </row>
        <row r="10576">
          <cell r="C10576" t="str">
            <v>Physdam</v>
          </cell>
          <cell r="E10576">
            <v>43563</v>
          </cell>
          <cell r="F10576">
            <v>43616</v>
          </cell>
          <cell r="G10576">
            <v>43678</v>
          </cell>
          <cell r="H10576">
            <v>11723.5873157566</v>
          </cell>
          <cell r="I10576">
            <v>11723.59</v>
          </cell>
        </row>
        <row r="10577">
          <cell r="C10577" t="str">
            <v>Physdam</v>
          </cell>
          <cell r="E10577">
            <v>43583</v>
          </cell>
          <cell r="F10577">
            <v>43664</v>
          </cell>
          <cell r="G10577">
            <v>43816</v>
          </cell>
          <cell r="H10577">
            <v>9798.22920120042</v>
          </cell>
          <cell r="I10577">
            <v>9798.23</v>
          </cell>
        </row>
        <row r="10578">
          <cell r="C10578" t="str">
            <v>Physdam</v>
          </cell>
          <cell r="E10578">
            <v>43572</v>
          </cell>
          <cell r="F10578">
            <v>43677</v>
          </cell>
          <cell r="G10578">
            <v>43691</v>
          </cell>
          <cell r="H10578">
            <v>6845.2275889150797</v>
          </cell>
          <cell r="I10578">
            <v>6845.23</v>
          </cell>
        </row>
        <row r="10579">
          <cell r="C10579" t="str">
            <v>Physdam</v>
          </cell>
          <cell r="E10579">
            <v>43573</v>
          </cell>
          <cell r="F10579">
            <v>43811</v>
          </cell>
          <cell r="G10579">
            <v>43917</v>
          </cell>
          <cell r="H10579">
            <v>8122.2220142443875</v>
          </cell>
          <cell r="I10579">
            <v>8593.5400000000009</v>
          </cell>
        </row>
        <row r="10580">
          <cell r="C10580" t="str">
            <v>Physdam</v>
          </cell>
          <cell r="E10580">
            <v>43581</v>
          </cell>
          <cell r="F10580">
            <v>43781</v>
          </cell>
          <cell r="G10580">
            <v>43805</v>
          </cell>
          <cell r="H10580">
            <v>11598.517739597901</v>
          </cell>
          <cell r="I10580">
            <v>11598.52</v>
          </cell>
        </row>
        <row r="10581">
          <cell r="C10581" t="str">
            <v>Physdam</v>
          </cell>
          <cell r="E10581">
            <v>43569</v>
          </cell>
          <cell r="F10581">
            <v>43583</v>
          </cell>
          <cell r="G10581">
            <v>43606</v>
          </cell>
          <cell r="H10581">
            <v>12094.3674233194</v>
          </cell>
          <cell r="I10581">
            <v>12094.37</v>
          </cell>
        </row>
        <row r="10582">
          <cell r="C10582" t="str">
            <v>Physdam</v>
          </cell>
          <cell r="E10582">
            <v>43568</v>
          </cell>
          <cell r="F10582">
            <v>43646</v>
          </cell>
          <cell r="G10582">
            <v>43682</v>
          </cell>
          <cell r="H10582">
            <v>13860.725136880699</v>
          </cell>
          <cell r="I10582">
            <v>13860.73</v>
          </cell>
        </row>
        <row r="10583">
          <cell r="C10583" t="str">
            <v>Physdam</v>
          </cell>
          <cell r="E10583">
            <v>43582</v>
          </cell>
          <cell r="F10583">
            <v>43675</v>
          </cell>
          <cell r="G10583">
            <v>43722</v>
          </cell>
          <cell r="H10583">
            <v>6699.9715143432504</v>
          </cell>
          <cell r="I10583">
            <v>6699.97</v>
          </cell>
        </row>
        <row r="10584">
          <cell r="C10584" t="str">
            <v>Physdam</v>
          </cell>
          <cell r="E10584">
            <v>43566</v>
          </cell>
          <cell r="F10584">
            <v>43606</v>
          </cell>
          <cell r="G10584">
            <v>43647</v>
          </cell>
          <cell r="H10584">
            <v>9268.1393837649102</v>
          </cell>
          <cell r="I10584">
            <v>0</v>
          </cell>
        </row>
        <row r="10585">
          <cell r="C10585" t="str">
            <v>Physdam</v>
          </cell>
          <cell r="E10585">
            <v>43576</v>
          </cell>
          <cell r="F10585">
            <v>43633</v>
          </cell>
          <cell r="G10585">
            <v>43733</v>
          </cell>
          <cell r="H10585">
            <v>12074.816099056099</v>
          </cell>
          <cell r="I10585">
            <v>12074.82</v>
          </cell>
        </row>
        <row r="10586">
          <cell r="C10586" t="str">
            <v>Physdam</v>
          </cell>
          <cell r="E10586">
            <v>43577</v>
          </cell>
          <cell r="F10586">
            <v>43791</v>
          </cell>
          <cell r="G10586">
            <v>43910</v>
          </cell>
          <cell r="H10586">
            <v>8921.7942971866378</v>
          </cell>
          <cell r="I10586">
            <v>9021.5499999999993</v>
          </cell>
        </row>
        <row r="10587">
          <cell r="C10587" t="str">
            <v>Physdam</v>
          </cell>
          <cell r="E10587">
            <v>43579</v>
          </cell>
          <cell r="F10587">
            <v>43613</v>
          </cell>
          <cell r="G10587">
            <v>43669</v>
          </cell>
          <cell r="H10587">
            <v>9980.7874011650001</v>
          </cell>
          <cell r="I10587">
            <v>9980.7900000000009</v>
          </cell>
        </row>
        <row r="10588">
          <cell r="C10588" t="str">
            <v>Physdam</v>
          </cell>
          <cell r="E10588">
            <v>43581</v>
          </cell>
          <cell r="F10588">
            <v>43659</v>
          </cell>
          <cell r="G10588">
            <v>43717</v>
          </cell>
          <cell r="H10588">
            <v>8315.4554497854006</v>
          </cell>
          <cell r="I10588">
            <v>8315.4599999999991</v>
          </cell>
        </row>
        <row r="10589">
          <cell r="C10589" t="str">
            <v>Physdam</v>
          </cell>
          <cell r="E10589">
            <v>43557</v>
          </cell>
          <cell r="F10589">
            <v>43909</v>
          </cell>
          <cell r="G10589">
            <v>44099</v>
          </cell>
          <cell r="H10589">
            <v>10357.820791674078</v>
          </cell>
          <cell r="I10589">
            <v>10916.51</v>
          </cell>
        </row>
        <row r="10590">
          <cell r="C10590" t="str">
            <v>Physdam</v>
          </cell>
          <cell r="E10590">
            <v>43579</v>
          </cell>
          <cell r="F10590">
            <v>43734</v>
          </cell>
          <cell r="G10590">
            <v>43972</v>
          </cell>
          <cell r="H10590">
            <v>13939.898325679833</v>
          </cell>
          <cell r="I10590">
            <v>15223.71</v>
          </cell>
        </row>
        <row r="10591">
          <cell r="C10591" t="str">
            <v>Physdam</v>
          </cell>
          <cell r="E10591">
            <v>43578</v>
          </cell>
          <cell r="F10591">
            <v>43964</v>
          </cell>
          <cell r="G10591">
            <v>43991</v>
          </cell>
          <cell r="H10591">
            <v>12203.174433568005</v>
          </cell>
          <cell r="I10591">
            <v>12663.95</v>
          </cell>
        </row>
        <row r="10592">
          <cell r="C10592" t="str">
            <v>Physdam</v>
          </cell>
          <cell r="E10592">
            <v>43558</v>
          </cell>
          <cell r="F10592">
            <v>43714</v>
          </cell>
          <cell r="G10592">
            <v>43720</v>
          </cell>
          <cell r="H10592">
            <v>10377.9391020659</v>
          </cell>
          <cell r="I10592">
            <v>10377.94</v>
          </cell>
        </row>
        <row r="10593">
          <cell r="C10593" t="str">
            <v>Physdam</v>
          </cell>
          <cell r="E10593">
            <v>43571</v>
          </cell>
          <cell r="F10593">
            <v>43779</v>
          </cell>
          <cell r="G10593">
            <v>43837</v>
          </cell>
          <cell r="H10593">
            <v>7006.5056148543481</v>
          </cell>
          <cell r="I10593">
            <v>7535.27</v>
          </cell>
        </row>
        <row r="10594">
          <cell r="C10594" t="str">
            <v>Physdam</v>
          </cell>
          <cell r="E10594">
            <v>43557</v>
          </cell>
          <cell r="F10594">
            <v>43564</v>
          </cell>
          <cell r="G10594">
            <v>43613</v>
          </cell>
          <cell r="H10594">
            <v>7642.5110181672599</v>
          </cell>
          <cell r="I10594">
            <v>7642.51</v>
          </cell>
        </row>
        <row r="10595">
          <cell r="C10595" t="str">
            <v>Physdam</v>
          </cell>
          <cell r="E10595">
            <v>43559</v>
          </cell>
          <cell r="F10595">
            <v>43628</v>
          </cell>
          <cell r="G10595">
            <v>43653</v>
          </cell>
          <cell r="H10595">
            <v>6635.9107728960998</v>
          </cell>
          <cell r="I10595">
            <v>0</v>
          </cell>
        </row>
        <row r="10596">
          <cell r="C10596" t="str">
            <v>Physdam</v>
          </cell>
          <cell r="E10596">
            <v>43566</v>
          </cell>
          <cell r="F10596">
            <v>43640</v>
          </cell>
          <cell r="G10596">
            <v>43988</v>
          </cell>
          <cell r="H10596">
            <v>9804.7469306314997</v>
          </cell>
          <cell r="I10596">
            <v>10390.84</v>
          </cell>
        </row>
        <row r="10597">
          <cell r="C10597" t="str">
            <v>Physdam</v>
          </cell>
          <cell r="E10597">
            <v>43574</v>
          </cell>
          <cell r="F10597">
            <v>43593</v>
          </cell>
          <cell r="G10597">
            <v>43622</v>
          </cell>
          <cell r="H10597">
            <v>12902.5402113578</v>
          </cell>
          <cell r="I10597">
            <v>0</v>
          </cell>
        </row>
        <row r="10598">
          <cell r="C10598" t="str">
            <v>Physdam</v>
          </cell>
          <cell r="E10598">
            <v>43560</v>
          </cell>
          <cell r="F10598">
            <v>43640</v>
          </cell>
          <cell r="G10598">
            <v>43659</v>
          </cell>
          <cell r="H10598">
            <v>10689.3895543076</v>
          </cell>
          <cell r="I10598">
            <v>0</v>
          </cell>
        </row>
        <row r="10599">
          <cell r="C10599" t="str">
            <v>Physdam</v>
          </cell>
          <cell r="E10599">
            <v>43583</v>
          </cell>
          <cell r="F10599">
            <v>43782</v>
          </cell>
          <cell r="G10599">
            <v>43805</v>
          </cell>
          <cell r="H10599">
            <v>12096.4775091226</v>
          </cell>
          <cell r="I10599">
            <v>12096.48</v>
          </cell>
        </row>
        <row r="10600">
          <cell r="C10600" t="str">
            <v>Physdam</v>
          </cell>
          <cell r="E10600">
            <v>43581</v>
          </cell>
          <cell r="F10600">
            <v>43610</v>
          </cell>
          <cell r="G10600">
            <v>43738</v>
          </cell>
          <cell r="H10600">
            <v>11493.498963865301</v>
          </cell>
          <cell r="I10600">
            <v>11493.5</v>
          </cell>
        </row>
        <row r="10601">
          <cell r="C10601" t="str">
            <v>Physdam</v>
          </cell>
          <cell r="E10601">
            <v>43573</v>
          </cell>
          <cell r="F10601">
            <v>43590</v>
          </cell>
          <cell r="G10601">
            <v>43603</v>
          </cell>
          <cell r="H10601">
            <v>8612.39062784624</v>
          </cell>
          <cell r="I10601">
            <v>8612.39</v>
          </cell>
        </row>
        <row r="10602">
          <cell r="C10602" t="str">
            <v>Physdam</v>
          </cell>
          <cell r="E10602">
            <v>43574</v>
          </cell>
          <cell r="F10602">
            <v>43717</v>
          </cell>
          <cell r="G10602">
            <v>43725</v>
          </cell>
          <cell r="H10602">
            <v>7466.2970390944902</v>
          </cell>
          <cell r="I10602">
            <v>7466.3</v>
          </cell>
        </row>
        <row r="10603">
          <cell r="C10603" t="str">
            <v>Physdam</v>
          </cell>
          <cell r="E10603">
            <v>43564</v>
          </cell>
          <cell r="F10603">
            <v>43640</v>
          </cell>
          <cell r="G10603">
            <v>43682</v>
          </cell>
          <cell r="H10603">
            <v>10088.285291559199</v>
          </cell>
          <cell r="I10603">
            <v>10088.290000000001</v>
          </cell>
        </row>
        <row r="10604">
          <cell r="C10604" t="str">
            <v>Physdam</v>
          </cell>
          <cell r="E10604">
            <v>43573</v>
          </cell>
          <cell r="F10604">
            <v>43836</v>
          </cell>
          <cell r="G10604">
            <v>43860</v>
          </cell>
          <cell r="H10604">
            <v>8148.9578554770105</v>
          </cell>
          <cell r="I10604">
            <v>8600.48</v>
          </cell>
        </row>
        <row r="10605">
          <cell r="C10605" t="str">
            <v>Physdam</v>
          </cell>
          <cell r="E10605">
            <v>43581</v>
          </cell>
          <cell r="F10605">
            <v>43743</v>
          </cell>
          <cell r="G10605">
            <v>43776</v>
          </cell>
          <cell r="H10605">
            <v>8383.0648974707092</v>
          </cell>
          <cell r="I10605">
            <v>8383.06</v>
          </cell>
        </row>
        <row r="10606">
          <cell r="C10606" t="str">
            <v>Physdam</v>
          </cell>
          <cell r="E10606">
            <v>43564</v>
          </cell>
          <cell r="F10606">
            <v>43746</v>
          </cell>
          <cell r="G10606">
            <v>43896</v>
          </cell>
          <cell r="H10606">
            <v>12049.550451672856</v>
          </cell>
          <cell r="I10606">
            <v>12466.58</v>
          </cell>
        </row>
        <row r="10607">
          <cell r="C10607" t="str">
            <v>Physdam</v>
          </cell>
          <cell r="E10607">
            <v>43575</v>
          </cell>
          <cell r="F10607">
            <v>43576</v>
          </cell>
          <cell r="G10607">
            <v>43577</v>
          </cell>
          <cell r="H10607">
            <v>8368.5266866786205</v>
          </cell>
          <cell r="I10607">
            <v>0</v>
          </cell>
        </row>
        <row r="10608">
          <cell r="C10608" t="str">
            <v>Physdam</v>
          </cell>
          <cell r="E10608">
            <v>43567</v>
          </cell>
          <cell r="F10608">
            <v>43608</v>
          </cell>
          <cell r="G10608">
            <v>43614</v>
          </cell>
          <cell r="H10608">
            <v>9881.2349810199103</v>
          </cell>
          <cell r="I10608">
            <v>9881.23</v>
          </cell>
        </row>
        <row r="10609">
          <cell r="C10609" t="str">
            <v>Physdam</v>
          </cell>
          <cell r="E10609">
            <v>43560</v>
          </cell>
          <cell r="F10609">
            <v>43632</v>
          </cell>
          <cell r="G10609">
            <v>43724</v>
          </cell>
          <cell r="H10609">
            <v>8472.4146784125405</v>
          </cell>
          <cell r="I10609">
            <v>8472.41</v>
          </cell>
        </row>
        <row r="10610">
          <cell r="C10610" t="str">
            <v>Physdam</v>
          </cell>
          <cell r="E10610">
            <v>43576</v>
          </cell>
          <cell r="F10610">
            <v>43681</v>
          </cell>
          <cell r="G10610">
            <v>43725</v>
          </cell>
          <cell r="H10610">
            <v>8746.3288938029691</v>
          </cell>
          <cell r="I10610">
            <v>8746.33</v>
          </cell>
        </row>
        <row r="10611">
          <cell r="C10611" t="str">
            <v>Physdam</v>
          </cell>
          <cell r="E10611">
            <v>43556</v>
          </cell>
          <cell r="F10611">
            <v>43610</v>
          </cell>
          <cell r="G10611">
            <v>43700</v>
          </cell>
          <cell r="H10611">
            <v>15479.5030209001</v>
          </cell>
          <cell r="I10611">
            <v>15479.5</v>
          </cell>
        </row>
        <row r="10612">
          <cell r="C10612" t="str">
            <v>Physdam</v>
          </cell>
          <cell r="E10612">
            <v>43576</v>
          </cell>
          <cell r="F10612">
            <v>43772</v>
          </cell>
          <cell r="G10612">
            <v>43885</v>
          </cell>
          <cell r="H10612">
            <v>7291.4782501551863</v>
          </cell>
          <cell r="I10612">
            <v>7434.08</v>
          </cell>
        </row>
        <row r="10613">
          <cell r="C10613" t="str">
            <v>Physdam</v>
          </cell>
          <cell r="E10613">
            <v>43561</v>
          </cell>
          <cell r="F10613">
            <v>43586</v>
          </cell>
          <cell r="G10613">
            <v>43588</v>
          </cell>
          <cell r="H10613">
            <v>10202.2124581956</v>
          </cell>
          <cell r="I10613">
            <v>10202.209999999999</v>
          </cell>
        </row>
        <row r="10614">
          <cell r="C10614" t="str">
            <v>Physdam</v>
          </cell>
          <cell r="E10614">
            <v>43562</v>
          </cell>
          <cell r="F10614">
            <v>43589</v>
          </cell>
          <cell r="G10614">
            <v>43794</v>
          </cell>
          <cell r="H10614">
            <v>12050.082837648501</v>
          </cell>
          <cell r="I10614">
            <v>12050.08</v>
          </cell>
        </row>
        <row r="10615">
          <cell r="C10615" t="str">
            <v>Physdam</v>
          </cell>
          <cell r="E10615">
            <v>43573</v>
          </cell>
          <cell r="F10615">
            <v>43665</v>
          </cell>
          <cell r="G10615">
            <v>43678</v>
          </cell>
          <cell r="H10615">
            <v>10070.347313893501</v>
          </cell>
          <cell r="I10615">
            <v>10070.35</v>
          </cell>
        </row>
        <row r="10616">
          <cell r="C10616" t="str">
            <v>Physdam</v>
          </cell>
          <cell r="E10616">
            <v>43603</v>
          </cell>
          <cell r="F10616">
            <v>43663</v>
          </cell>
          <cell r="G10616">
            <v>43718</v>
          </cell>
          <cell r="H10616">
            <v>12937.691215701099</v>
          </cell>
          <cell r="I10616">
            <v>12937.69</v>
          </cell>
        </row>
        <row r="10617">
          <cell r="C10617" t="str">
            <v>Physdam</v>
          </cell>
          <cell r="E10617">
            <v>43613</v>
          </cell>
          <cell r="F10617">
            <v>43623</v>
          </cell>
          <cell r="G10617">
            <v>43747</v>
          </cell>
          <cell r="H10617">
            <v>11981.5094933828</v>
          </cell>
          <cell r="I10617">
            <v>11981.51</v>
          </cell>
        </row>
        <row r="10618">
          <cell r="C10618" t="str">
            <v>Physdam</v>
          </cell>
          <cell r="E10618">
            <v>43591</v>
          </cell>
          <cell r="F10618">
            <v>43619</v>
          </cell>
          <cell r="G10618">
            <v>43715</v>
          </cell>
          <cell r="H10618">
            <v>12789.3935872027</v>
          </cell>
          <cell r="I10618">
            <v>12789.39</v>
          </cell>
        </row>
        <row r="10619">
          <cell r="C10619" t="str">
            <v>Physdam</v>
          </cell>
          <cell r="E10619">
            <v>43601</v>
          </cell>
          <cell r="F10619">
            <v>43852</v>
          </cell>
          <cell r="G10619">
            <v>43902</v>
          </cell>
          <cell r="H10619">
            <v>12590.266010931457</v>
          </cell>
          <cell r="I10619">
            <v>12881.36</v>
          </cell>
        </row>
        <row r="10620">
          <cell r="C10620" t="str">
            <v>Physdam</v>
          </cell>
          <cell r="E10620">
            <v>43592</v>
          </cell>
          <cell r="F10620">
            <v>43625</v>
          </cell>
          <cell r="G10620">
            <v>43799</v>
          </cell>
          <cell r="H10620">
            <v>15164.834073383299</v>
          </cell>
          <cell r="I10620">
            <v>15164.83</v>
          </cell>
        </row>
        <row r="10621">
          <cell r="C10621" t="str">
            <v>Physdam</v>
          </cell>
          <cell r="E10621">
            <v>43608</v>
          </cell>
          <cell r="F10621">
            <v>43617</v>
          </cell>
          <cell r="G10621">
            <v>43648</v>
          </cell>
          <cell r="H10621">
            <v>14111.660698207999</v>
          </cell>
          <cell r="I10621">
            <v>14111.66</v>
          </cell>
        </row>
        <row r="10622">
          <cell r="C10622" t="str">
            <v>Physdam</v>
          </cell>
          <cell r="E10622">
            <v>43602</v>
          </cell>
          <cell r="F10622">
            <v>43817</v>
          </cell>
          <cell r="G10622">
            <v>43839</v>
          </cell>
          <cell r="H10622">
            <v>8674.4426397231073</v>
          </cell>
          <cell r="I10622">
            <v>9060.41</v>
          </cell>
        </row>
        <row r="10623">
          <cell r="C10623" t="str">
            <v>Physdam</v>
          </cell>
          <cell r="E10623">
            <v>43601</v>
          </cell>
          <cell r="F10623">
            <v>43654</v>
          </cell>
          <cell r="G10623">
            <v>43742</v>
          </cell>
          <cell r="H10623">
            <v>9519.7491894923605</v>
          </cell>
          <cell r="I10623">
            <v>9519.75</v>
          </cell>
        </row>
        <row r="10624">
          <cell r="C10624" t="str">
            <v>Physdam</v>
          </cell>
          <cell r="E10624">
            <v>43602</v>
          </cell>
          <cell r="F10624">
            <v>43610</v>
          </cell>
          <cell r="G10624">
            <v>43865</v>
          </cell>
          <cell r="H10624">
            <v>11248.012589317799</v>
          </cell>
          <cell r="I10624">
            <v>12300.63</v>
          </cell>
        </row>
        <row r="10625">
          <cell r="C10625" t="str">
            <v>Physdam</v>
          </cell>
          <cell r="E10625">
            <v>43598</v>
          </cell>
          <cell r="F10625">
            <v>43840</v>
          </cell>
          <cell r="G10625">
            <v>43894</v>
          </cell>
          <cell r="H10625">
            <v>8204.2804442401211</v>
          </cell>
          <cell r="I10625">
            <v>8909.7999999999993</v>
          </cell>
        </row>
        <row r="10626">
          <cell r="C10626" t="str">
            <v>Physdam</v>
          </cell>
          <cell r="E10626">
            <v>43587</v>
          </cell>
          <cell r="F10626">
            <v>43750</v>
          </cell>
          <cell r="G10626">
            <v>43766</v>
          </cell>
          <cell r="H10626">
            <v>10173.1170673578</v>
          </cell>
          <cell r="I10626">
            <v>10173.120000000001</v>
          </cell>
        </row>
        <row r="10627">
          <cell r="C10627" t="str">
            <v>Physdam</v>
          </cell>
          <cell r="E10627">
            <v>43596</v>
          </cell>
          <cell r="F10627">
            <v>43670</v>
          </cell>
          <cell r="G10627">
            <v>43697</v>
          </cell>
          <cell r="H10627">
            <v>12442.9265867217</v>
          </cell>
          <cell r="I10627">
            <v>12442.93</v>
          </cell>
        </row>
        <row r="10628">
          <cell r="C10628" t="str">
            <v>Physdam</v>
          </cell>
          <cell r="E10628">
            <v>43604</v>
          </cell>
          <cell r="F10628">
            <v>43614</v>
          </cell>
          <cell r="G10628">
            <v>43626</v>
          </cell>
          <cell r="H10628">
            <v>6226.4356638006002</v>
          </cell>
          <cell r="I10628">
            <v>0</v>
          </cell>
        </row>
        <row r="10629">
          <cell r="C10629" t="str">
            <v>Physdam</v>
          </cell>
          <cell r="E10629">
            <v>43614</v>
          </cell>
          <cell r="F10629">
            <v>43643</v>
          </cell>
          <cell r="G10629">
            <v>43660</v>
          </cell>
          <cell r="H10629">
            <v>10467.4502398032</v>
          </cell>
          <cell r="I10629">
            <v>0</v>
          </cell>
        </row>
        <row r="10630">
          <cell r="C10630" t="str">
            <v>Physdam</v>
          </cell>
          <cell r="E10630">
            <v>43600</v>
          </cell>
          <cell r="F10630">
            <v>43660</v>
          </cell>
          <cell r="G10630">
            <v>43693</v>
          </cell>
          <cell r="H10630">
            <v>9105.7243712809995</v>
          </cell>
          <cell r="I10630">
            <v>9105.7199999999993</v>
          </cell>
        </row>
        <row r="10631">
          <cell r="C10631" t="str">
            <v>Physdam</v>
          </cell>
          <cell r="E10631">
            <v>43610</v>
          </cell>
          <cell r="F10631">
            <v>43769</v>
          </cell>
          <cell r="G10631">
            <v>43842</v>
          </cell>
          <cell r="H10631">
            <v>9094.571025410527</v>
          </cell>
          <cell r="I10631">
            <v>9249.68</v>
          </cell>
        </row>
        <row r="10632">
          <cell r="C10632" t="str">
            <v>Physdam</v>
          </cell>
          <cell r="E10632">
            <v>43609</v>
          </cell>
          <cell r="F10632">
            <v>44139</v>
          </cell>
          <cell r="G10632" t="str">
            <v>NA</v>
          </cell>
          <cell r="H10632">
            <v>11655.668068743696</v>
          </cell>
          <cell r="I10632" t="str">
            <v>NA</v>
          </cell>
        </row>
        <row r="10633">
          <cell r="C10633" t="str">
            <v>Physdam</v>
          </cell>
          <cell r="E10633">
            <v>43593</v>
          </cell>
          <cell r="F10633">
            <v>43627</v>
          </cell>
          <cell r="G10633">
            <v>43661</v>
          </cell>
          <cell r="H10633">
            <v>12352.613081732399</v>
          </cell>
          <cell r="I10633">
            <v>12352.61</v>
          </cell>
        </row>
        <row r="10634">
          <cell r="C10634" t="str">
            <v>Physdam</v>
          </cell>
          <cell r="E10634">
            <v>43590</v>
          </cell>
          <cell r="F10634">
            <v>43665</v>
          </cell>
          <cell r="G10634">
            <v>43780</v>
          </cell>
          <cell r="H10634">
            <v>13393.4671373766</v>
          </cell>
          <cell r="I10634">
            <v>13393.47</v>
          </cell>
        </row>
        <row r="10635">
          <cell r="C10635" t="str">
            <v>Physdam</v>
          </cell>
          <cell r="E10635">
            <v>43596</v>
          </cell>
          <cell r="F10635">
            <v>43822</v>
          </cell>
          <cell r="G10635">
            <v>43917</v>
          </cell>
          <cell r="H10635">
            <v>8682.1572959170535</v>
          </cell>
          <cell r="I10635">
            <v>9530.33</v>
          </cell>
        </row>
        <row r="10636">
          <cell r="C10636" t="str">
            <v>Physdam</v>
          </cell>
          <cell r="E10636">
            <v>43589</v>
          </cell>
          <cell r="F10636">
            <v>43693</v>
          </cell>
          <cell r="G10636">
            <v>43746</v>
          </cell>
          <cell r="H10636">
            <v>9569.1107126684401</v>
          </cell>
          <cell r="I10636">
            <v>9569.11</v>
          </cell>
        </row>
        <row r="10637">
          <cell r="C10637" t="str">
            <v>Physdam</v>
          </cell>
          <cell r="E10637">
            <v>43592</v>
          </cell>
          <cell r="F10637">
            <v>43751</v>
          </cell>
          <cell r="G10637">
            <v>43766</v>
          </cell>
          <cell r="H10637">
            <v>7632.1269888167699</v>
          </cell>
          <cell r="I10637">
            <v>7632.13</v>
          </cell>
        </row>
        <row r="10638">
          <cell r="C10638" t="str">
            <v>Physdam</v>
          </cell>
          <cell r="E10638">
            <v>43592</v>
          </cell>
          <cell r="F10638">
            <v>43652</v>
          </cell>
          <cell r="G10638">
            <v>43801</v>
          </cell>
          <cell r="H10638">
            <v>8881.7826124111998</v>
          </cell>
          <cell r="I10638">
            <v>8881.7800000000007</v>
          </cell>
        </row>
        <row r="10639">
          <cell r="C10639" t="str">
            <v>Physdam</v>
          </cell>
          <cell r="E10639">
            <v>43588</v>
          </cell>
          <cell r="F10639">
            <v>43903</v>
          </cell>
          <cell r="G10639">
            <v>43905</v>
          </cell>
          <cell r="H10639">
            <v>6684.9132450803227</v>
          </cell>
          <cell r="I10639">
            <v>7498.62</v>
          </cell>
        </row>
        <row r="10640">
          <cell r="C10640" t="str">
            <v>Physdam</v>
          </cell>
          <cell r="E10640">
            <v>43601</v>
          </cell>
          <cell r="F10640">
            <v>43743</v>
          </cell>
          <cell r="G10640">
            <v>43763</v>
          </cell>
          <cell r="H10640">
            <v>10358.657769744001</v>
          </cell>
          <cell r="I10640">
            <v>10358.66</v>
          </cell>
        </row>
        <row r="10641">
          <cell r="C10641" t="str">
            <v>Physdam</v>
          </cell>
          <cell r="E10641">
            <v>43588</v>
          </cell>
          <cell r="F10641">
            <v>43633</v>
          </cell>
          <cell r="G10641">
            <v>43657</v>
          </cell>
          <cell r="H10641">
            <v>11496.3307849665</v>
          </cell>
          <cell r="I10641">
            <v>11496.33</v>
          </cell>
        </row>
        <row r="10642">
          <cell r="C10642" t="str">
            <v>Physdam</v>
          </cell>
          <cell r="E10642">
            <v>43592</v>
          </cell>
          <cell r="F10642">
            <v>43689</v>
          </cell>
          <cell r="G10642">
            <v>43740</v>
          </cell>
          <cell r="H10642">
            <v>17001.7989516382</v>
          </cell>
          <cell r="I10642">
            <v>17001.8</v>
          </cell>
        </row>
        <row r="10643">
          <cell r="C10643" t="str">
            <v>Physdam</v>
          </cell>
          <cell r="E10643">
            <v>43594</v>
          </cell>
          <cell r="F10643">
            <v>44050</v>
          </cell>
          <cell r="G10643">
            <v>44079</v>
          </cell>
          <cell r="H10643">
            <v>10636.102205459665</v>
          </cell>
          <cell r="I10643">
            <v>11060.1</v>
          </cell>
        </row>
        <row r="10644">
          <cell r="C10644" t="str">
            <v>Physdam</v>
          </cell>
          <cell r="E10644">
            <v>43609</v>
          </cell>
          <cell r="F10644">
            <v>43702</v>
          </cell>
          <cell r="G10644">
            <v>43746</v>
          </cell>
          <cell r="H10644">
            <v>9435.0382675571709</v>
          </cell>
          <cell r="I10644">
            <v>9435.0400000000009</v>
          </cell>
        </row>
        <row r="10645">
          <cell r="C10645" t="str">
            <v>Physdam</v>
          </cell>
          <cell r="E10645">
            <v>43608</v>
          </cell>
          <cell r="F10645">
            <v>43627</v>
          </cell>
          <cell r="G10645">
            <v>43647</v>
          </cell>
          <cell r="H10645">
            <v>10383.787364939601</v>
          </cell>
          <cell r="I10645">
            <v>10383.790000000001</v>
          </cell>
        </row>
        <row r="10646">
          <cell r="C10646" t="str">
            <v>Physdam</v>
          </cell>
          <cell r="E10646">
            <v>43615</v>
          </cell>
          <cell r="F10646">
            <v>43709</v>
          </cell>
          <cell r="G10646">
            <v>43768</v>
          </cell>
          <cell r="H10646">
            <v>12505.689112881901</v>
          </cell>
          <cell r="I10646">
            <v>0</v>
          </cell>
        </row>
        <row r="10647">
          <cell r="C10647" t="str">
            <v>Physdam</v>
          </cell>
          <cell r="E10647">
            <v>43605</v>
          </cell>
          <cell r="F10647">
            <v>43665</v>
          </cell>
          <cell r="G10647">
            <v>43667</v>
          </cell>
          <cell r="H10647">
            <v>8938.9785837597792</v>
          </cell>
          <cell r="I10647">
            <v>8938.98</v>
          </cell>
        </row>
        <row r="10648">
          <cell r="C10648" t="str">
            <v>Physdam</v>
          </cell>
          <cell r="E10648">
            <v>43613</v>
          </cell>
          <cell r="F10648">
            <v>43923</v>
          </cell>
          <cell r="G10648">
            <v>43957</v>
          </cell>
          <cell r="H10648">
            <v>9464.0782406971739</v>
          </cell>
          <cell r="I10648">
            <v>10015.709999999999</v>
          </cell>
        </row>
        <row r="10649">
          <cell r="C10649" t="str">
            <v>Physdam</v>
          </cell>
          <cell r="E10649">
            <v>43587</v>
          </cell>
          <cell r="F10649">
            <v>43621</v>
          </cell>
          <cell r="G10649">
            <v>43691</v>
          </cell>
          <cell r="H10649">
            <v>10309.8471558004</v>
          </cell>
          <cell r="I10649">
            <v>10309.85</v>
          </cell>
        </row>
        <row r="10650">
          <cell r="C10650" t="str">
            <v>Physdam</v>
          </cell>
          <cell r="E10650">
            <v>43591</v>
          </cell>
          <cell r="F10650">
            <v>43666</v>
          </cell>
          <cell r="G10650">
            <v>43681</v>
          </cell>
          <cell r="H10650">
            <v>7128.93355918407</v>
          </cell>
          <cell r="I10650">
            <v>7128.93</v>
          </cell>
        </row>
        <row r="10651">
          <cell r="C10651" t="str">
            <v>Physdam</v>
          </cell>
          <cell r="E10651">
            <v>43589</v>
          </cell>
          <cell r="F10651">
            <v>43728</v>
          </cell>
          <cell r="G10651">
            <v>43769</v>
          </cell>
          <cell r="H10651">
            <v>12354.7715117189</v>
          </cell>
          <cell r="I10651">
            <v>12354.77</v>
          </cell>
        </row>
        <row r="10652">
          <cell r="C10652" t="str">
            <v>Physdam</v>
          </cell>
          <cell r="E10652">
            <v>43609</v>
          </cell>
          <cell r="F10652">
            <v>43995</v>
          </cell>
          <cell r="G10652" t="str">
            <v>NA</v>
          </cell>
          <cell r="H10652">
            <v>5633.2376049247814</v>
          </cell>
          <cell r="I10652" t="str">
            <v>NA</v>
          </cell>
        </row>
        <row r="10653">
          <cell r="C10653" t="str">
            <v>Physdam</v>
          </cell>
          <cell r="E10653">
            <v>43615</v>
          </cell>
          <cell r="F10653">
            <v>43638</v>
          </cell>
          <cell r="G10653">
            <v>43689</v>
          </cell>
          <cell r="H10653">
            <v>12762.3414301252</v>
          </cell>
          <cell r="I10653">
            <v>12762.34</v>
          </cell>
        </row>
        <row r="10654">
          <cell r="C10654" t="str">
            <v>Physdam</v>
          </cell>
          <cell r="E10654">
            <v>43592</v>
          </cell>
          <cell r="F10654">
            <v>43607</v>
          </cell>
          <cell r="G10654">
            <v>43646</v>
          </cell>
          <cell r="H10654">
            <v>4834.2843054384402</v>
          </cell>
          <cell r="I10654">
            <v>4834.28</v>
          </cell>
        </row>
        <row r="10655">
          <cell r="C10655" t="str">
            <v>Physdam</v>
          </cell>
          <cell r="E10655">
            <v>43601</v>
          </cell>
          <cell r="F10655">
            <v>43739</v>
          </cell>
          <cell r="G10655">
            <v>43769</v>
          </cell>
          <cell r="H10655">
            <v>10575.655712304701</v>
          </cell>
          <cell r="I10655">
            <v>0</v>
          </cell>
        </row>
        <row r="10656">
          <cell r="C10656" t="str">
            <v>Physdam</v>
          </cell>
          <cell r="E10656">
            <v>43609</v>
          </cell>
          <cell r="F10656">
            <v>43682</v>
          </cell>
          <cell r="G10656">
            <v>43719</v>
          </cell>
          <cell r="H10656">
            <v>8773.9337184832602</v>
          </cell>
          <cell r="I10656">
            <v>8773.93</v>
          </cell>
        </row>
        <row r="10657">
          <cell r="C10657" t="str">
            <v>Physdam</v>
          </cell>
          <cell r="E10657">
            <v>43586</v>
          </cell>
          <cell r="F10657">
            <v>43673</v>
          </cell>
          <cell r="G10657">
            <v>43710</v>
          </cell>
          <cell r="H10657">
            <v>7976.9931916636597</v>
          </cell>
          <cell r="I10657">
            <v>7976.99</v>
          </cell>
        </row>
        <row r="10658">
          <cell r="C10658" t="str">
            <v>Physdam</v>
          </cell>
          <cell r="E10658">
            <v>43595</v>
          </cell>
          <cell r="F10658">
            <v>43676</v>
          </cell>
          <cell r="G10658">
            <v>43715</v>
          </cell>
          <cell r="H10658">
            <v>7727.4994222021196</v>
          </cell>
          <cell r="I10658">
            <v>7727.5</v>
          </cell>
        </row>
        <row r="10659">
          <cell r="C10659" t="str">
            <v>Physdam</v>
          </cell>
          <cell r="E10659">
            <v>43594</v>
          </cell>
          <cell r="F10659">
            <v>43640</v>
          </cell>
          <cell r="G10659">
            <v>43652</v>
          </cell>
          <cell r="H10659">
            <v>10062.7638492846</v>
          </cell>
          <cell r="I10659">
            <v>10062.76</v>
          </cell>
        </row>
        <row r="10660">
          <cell r="C10660" t="str">
            <v>Physdam</v>
          </cell>
          <cell r="E10660">
            <v>43636</v>
          </cell>
          <cell r="F10660">
            <v>43636</v>
          </cell>
          <cell r="G10660">
            <v>43788</v>
          </cell>
          <cell r="H10660">
            <v>10822.5819541571</v>
          </cell>
          <cell r="I10660">
            <v>10822.58</v>
          </cell>
        </row>
        <row r="10661">
          <cell r="C10661" t="str">
            <v>Physdam</v>
          </cell>
          <cell r="E10661">
            <v>43623</v>
          </cell>
          <cell r="F10661">
            <v>43760</v>
          </cell>
          <cell r="G10661">
            <v>43817</v>
          </cell>
          <cell r="H10661">
            <v>10648.281316254201</v>
          </cell>
          <cell r="I10661">
            <v>10648.28</v>
          </cell>
        </row>
        <row r="10662">
          <cell r="C10662" t="str">
            <v>Physdam</v>
          </cell>
          <cell r="E10662">
            <v>43642</v>
          </cell>
          <cell r="F10662">
            <v>44026</v>
          </cell>
          <cell r="G10662">
            <v>44075</v>
          </cell>
          <cell r="H10662">
            <v>12014.65099292535</v>
          </cell>
          <cell r="I10662">
            <v>12533.34</v>
          </cell>
        </row>
        <row r="10663">
          <cell r="C10663" t="str">
            <v>Physdam</v>
          </cell>
          <cell r="E10663">
            <v>43644</v>
          </cell>
          <cell r="F10663">
            <v>43771</v>
          </cell>
          <cell r="G10663">
            <v>43777</v>
          </cell>
          <cell r="H10663">
            <v>10856.072587279101</v>
          </cell>
          <cell r="I10663">
            <v>10856.07</v>
          </cell>
        </row>
        <row r="10664">
          <cell r="C10664" t="str">
            <v>Physdam</v>
          </cell>
          <cell r="E10664">
            <v>43623</v>
          </cell>
          <cell r="F10664">
            <v>43713</v>
          </cell>
          <cell r="G10664">
            <v>43731</v>
          </cell>
          <cell r="H10664">
            <v>10084.909677183299</v>
          </cell>
          <cell r="I10664">
            <v>10084.91</v>
          </cell>
        </row>
        <row r="10665">
          <cell r="C10665" t="str">
            <v>Physdam</v>
          </cell>
          <cell r="E10665">
            <v>43625</v>
          </cell>
          <cell r="F10665">
            <v>43908</v>
          </cell>
          <cell r="G10665">
            <v>43914</v>
          </cell>
          <cell r="H10665">
            <v>10376.182776725584</v>
          </cell>
          <cell r="I10665">
            <v>11100.26</v>
          </cell>
        </row>
        <row r="10666">
          <cell r="C10666" t="str">
            <v>Physdam</v>
          </cell>
          <cell r="E10666">
            <v>43646</v>
          </cell>
          <cell r="F10666">
            <v>43667</v>
          </cell>
          <cell r="G10666">
            <v>43838</v>
          </cell>
          <cell r="H10666">
            <v>5672.7211059979036</v>
          </cell>
          <cell r="I10666">
            <v>5792.85</v>
          </cell>
        </row>
        <row r="10667">
          <cell r="C10667" t="str">
            <v>Physdam</v>
          </cell>
          <cell r="E10667">
            <v>43623</v>
          </cell>
          <cell r="F10667">
            <v>44023</v>
          </cell>
          <cell r="G10667" t="str">
            <v>NA</v>
          </cell>
          <cell r="H10667">
            <v>10249.492325375182</v>
          </cell>
          <cell r="I10667" t="str">
            <v>NA</v>
          </cell>
        </row>
        <row r="10668">
          <cell r="C10668" t="str">
            <v>Physdam</v>
          </cell>
          <cell r="E10668">
            <v>43630</v>
          </cell>
          <cell r="F10668">
            <v>43631</v>
          </cell>
          <cell r="G10668">
            <v>43696</v>
          </cell>
          <cell r="H10668">
            <v>9543.4804338153008</v>
          </cell>
          <cell r="I10668">
            <v>9543.48</v>
          </cell>
        </row>
        <row r="10669">
          <cell r="C10669" t="str">
            <v>Physdam</v>
          </cell>
          <cell r="E10669">
            <v>43646</v>
          </cell>
          <cell r="F10669">
            <v>43831</v>
          </cell>
          <cell r="G10669">
            <v>43874</v>
          </cell>
          <cell r="H10669">
            <v>9552.1718734395927</v>
          </cell>
          <cell r="I10669">
            <v>9714.15</v>
          </cell>
        </row>
        <row r="10670">
          <cell r="C10670" t="str">
            <v>Physdam</v>
          </cell>
          <cell r="E10670">
            <v>43632</v>
          </cell>
          <cell r="F10670">
            <v>43671</v>
          </cell>
          <cell r="G10670">
            <v>43671</v>
          </cell>
          <cell r="H10670">
            <v>7712.2127003365304</v>
          </cell>
          <cell r="I10670">
            <v>7712.21</v>
          </cell>
        </row>
        <row r="10671">
          <cell r="C10671" t="str">
            <v>Physdam</v>
          </cell>
          <cell r="E10671">
            <v>43642</v>
          </cell>
          <cell r="F10671">
            <v>43711</v>
          </cell>
          <cell r="G10671">
            <v>43711</v>
          </cell>
          <cell r="H10671">
            <v>10042.019957783899</v>
          </cell>
          <cell r="I10671">
            <v>10042.02</v>
          </cell>
        </row>
        <row r="10672">
          <cell r="C10672" t="str">
            <v>Physdam</v>
          </cell>
          <cell r="E10672">
            <v>43645</v>
          </cell>
          <cell r="F10672">
            <v>43662</v>
          </cell>
          <cell r="G10672">
            <v>43754</v>
          </cell>
          <cell r="H10672">
            <v>12867.484284313499</v>
          </cell>
          <cell r="I10672">
            <v>12867.48</v>
          </cell>
        </row>
        <row r="10673">
          <cell r="C10673" t="str">
            <v>Physdam</v>
          </cell>
          <cell r="E10673">
            <v>43619</v>
          </cell>
          <cell r="F10673">
            <v>43871</v>
          </cell>
          <cell r="G10673">
            <v>43913</v>
          </cell>
          <cell r="H10673">
            <v>7334.2270225085558</v>
          </cell>
          <cell r="I10673">
            <v>8147.88</v>
          </cell>
        </row>
        <row r="10674">
          <cell r="C10674" t="str">
            <v>Physdam</v>
          </cell>
          <cell r="E10674">
            <v>43631</v>
          </cell>
          <cell r="F10674">
            <v>43675</v>
          </cell>
          <cell r="G10674">
            <v>43743</v>
          </cell>
          <cell r="H10674">
            <v>10350.280527663601</v>
          </cell>
          <cell r="I10674">
            <v>10350.280000000001</v>
          </cell>
        </row>
        <row r="10675">
          <cell r="C10675" t="str">
            <v>Physdam</v>
          </cell>
          <cell r="E10675">
            <v>43635</v>
          </cell>
          <cell r="F10675">
            <v>43728</v>
          </cell>
          <cell r="G10675">
            <v>43856</v>
          </cell>
          <cell r="H10675">
            <v>9815.4730917279703</v>
          </cell>
          <cell r="I10675">
            <v>10756.87</v>
          </cell>
        </row>
        <row r="10676">
          <cell r="C10676" t="str">
            <v>Physdam</v>
          </cell>
          <cell r="E10676">
            <v>43638</v>
          </cell>
          <cell r="F10676">
            <v>43700</v>
          </cell>
          <cell r="G10676">
            <v>43759</v>
          </cell>
          <cell r="H10676">
            <v>10224.023113859501</v>
          </cell>
          <cell r="I10676">
            <v>10224.02</v>
          </cell>
        </row>
        <row r="10677">
          <cell r="C10677" t="str">
            <v>Physdam</v>
          </cell>
          <cell r="E10677">
            <v>43631</v>
          </cell>
          <cell r="F10677">
            <v>43707</v>
          </cell>
          <cell r="G10677">
            <v>43736</v>
          </cell>
          <cell r="H10677">
            <v>10294.244647257899</v>
          </cell>
          <cell r="I10677">
            <v>10294.24</v>
          </cell>
        </row>
        <row r="10678">
          <cell r="C10678" t="str">
            <v>Physdam</v>
          </cell>
          <cell r="E10678">
            <v>43621</v>
          </cell>
          <cell r="F10678">
            <v>43689</v>
          </cell>
          <cell r="G10678">
            <v>43717</v>
          </cell>
          <cell r="H10678">
            <v>13554.7952227024</v>
          </cell>
          <cell r="I10678">
            <v>13554.8</v>
          </cell>
        </row>
        <row r="10679">
          <cell r="C10679" t="str">
            <v>Physdam</v>
          </cell>
          <cell r="E10679">
            <v>43639</v>
          </cell>
          <cell r="F10679">
            <v>43824</v>
          </cell>
          <cell r="G10679">
            <v>43840</v>
          </cell>
          <cell r="H10679">
            <v>11367.303840810857</v>
          </cell>
          <cell r="I10679">
            <v>12077.46</v>
          </cell>
        </row>
        <row r="10680">
          <cell r="C10680" t="str">
            <v>Physdam</v>
          </cell>
          <cell r="E10680">
            <v>43633</v>
          </cell>
          <cell r="F10680">
            <v>43823</v>
          </cell>
          <cell r="G10680">
            <v>43880</v>
          </cell>
          <cell r="H10680">
            <v>10257.968622729977</v>
          </cell>
          <cell r="I10680">
            <v>10705.89</v>
          </cell>
        </row>
        <row r="10681">
          <cell r="C10681" t="str">
            <v>Physdam</v>
          </cell>
          <cell r="E10681">
            <v>43630</v>
          </cell>
          <cell r="F10681">
            <v>43770</v>
          </cell>
          <cell r="G10681">
            <v>43785</v>
          </cell>
          <cell r="H10681">
            <v>10039.5593897829</v>
          </cell>
          <cell r="I10681">
            <v>10039.56</v>
          </cell>
        </row>
        <row r="10682">
          <cell r="C10682" t="str">
            <v>Physdam</v>
          </cell>
          <cell r="E10682">
            <v>43642</v>
          </cell>
          <cell r="F10682">
            <v>43930</v>
          </cell>
          <cell r="G10682">
            <v>43998</v>
          </cell>
          <cell r="H10682">
            <v>10531.47543429956</v>
          </cell>
          <cell r="I10682">
            <v>10781.16</v>
          </cell>
        </row>
        <row r="10683">
          <cell r="C10683" t="str">
            <v>Physdam</v>
          </cell>
          <cell r="E10683">
            <v>43634</v>
          </cell>
          <cell r="F10683">
            <v>43863</v>
          </cell>
          <cell r="G10683">
            <v>43892</v>
          </cell>
          <cell r="H10683">
            <v>11105.818440323905</v>
          </cell>
          <cell r="I10683">
            <v>11846.88</v>
          </cell>
        </row>
        <row r="10684">
          <cell r="C10684" t="str">
            <v>Physdam</v>
          </cell>
          <cell r="E10684">
            <v>43635</v>
          </cell>
          <cell r="F10684">
            <v>43685</v>
          </cell>
          <cell r="G10684">
            <v>43712</v>
          </cell>
          <cell r="H10684">
            <v>6851.2648209557001</v>
          </cell>
          <cell r="I10684">
            <v>6851.26</v>
          </cell>
        </row>
        <row r="10685">
          <cell r="C10685" t="str">
            <v>Physdam</v>
          </cell>
          <cell r="E10685">
            <v>43639</v>
          </cell>
          <cell r="F10685">
            <v>43715</v>
          </cell>
          <cell r="G10685">
            <v>43792</v>
          </cell>
          <cell r="H10685">
            <v>13760.960852429</v>
          </cell>
          <cell r="I10685">
            <v>13760.96</v>
          </cell>
        </row>
        <row r="10686">
          <cell r="C10686" t="str">
            <v>Physdam</v>
          </cell>
          <cell r="E10686">
            <v>43618</v>
          </cell>
          <cell r="F10686">
            <v>43668</v>
          </cell>
          <cell r="G10686">
            <v>43816</v>
          </cell>
          <cell r="H10686">
            <v>13523.7434911415</v>
          </cell>
          <cell r="I10686">
            <v>13523.74</v>
          </cell>
        </row>
        <row r="10687">
          <cell r="C10687" t="str">
            <v>Physdam</v>
          </cell>
          <cell r="E10687">
            <v>43628</v>
          </cell>
          <cell r="F10687">
            <v>43709</v>
          </cell>
          <cell r="G10687">
            <v>43820</v>
          </cell>
          <cell r="H10687">
            <v>13876.542545300699</v>
          </cell>
          <cell r="I10687">
            <v>13876.54</v>
          </cell>
        </row>
        <row r="10688">
          <cell r="C10688" t="str">
            <v>Physdam</v>
          </cell>
          <cell r="E10688">
            <v>43631</v>
          </cell>
          <cell r="F10688">
            <v>43634</v>
          </cell>
          <cell r="G10688">
            <v>43727</v>
          </cell>
          <cell r="H10688">
            <v>10651.452519296599</v>
          </cell>
          <cell r="I10688">
            <v>10651.45</v>
          </cell>
        </row>
        <row r="10689">
          <cell r="C10689" t="str">
            <v>Physdam</v>
          </cell>
          <cell r="E10689">
            <v>43637</v>
          </cell>
          <cell r="F10689">
            <v>43903</v>
          </cell>
          <cell r="G10689">
            <v>44123</v>
          </cell>
          <cell r="H10689">
            <v>10252.645808800215</v>
          </cell>
          <cell r="I10689">
            <v>0</v>
          </cell>
        </row>
        <row r="10690">
          <cell r="C10690" t="str">
            <v>Physdam</v>
          </cell>
          <cell r="E10690">
            <v>43619</v>
          </cell>
          <cell r="F10690">
            <v>44024</v>
          </cell>
          <cell r="G10690">
            <v>44110</v>
          </cell>
          <cell r="H10690">
            <v>9152.1631155753512</v>
          </cell>
          <cell r="I10690">
            <v>9271.2900000000009</v>
          </cell>
        </row>
        <row r="10691">
          <cell r="C10691" t="str">
            <v>Physdam</v>
          </cell>
          <cell r="E10691">
            <v>43634</v>
          </cell>
          <cell r="F10691">
            <v>43795</v>
          </cell>
          <cell r="G10691">
            <v>43821</v>
          </cell>
          <cell r="H10691">
            <v>13591.481256155999</v>
          </cell>
          <cell r="I10691">
            <v>13591.48</v>
          </cell>
        </row>
        <row r="10692">
          <cell r="C10692" t="str">
            <v>Physdam</v>
          </cell>
          <cell r="E10692">
            <v>43646</v>
          </cell>
          <cell r="F10692">
            <v>43663</v>
          </cell>
          <cell r="G10692">
            <v>43689</v>
          </cell>
          <cell r="H10692">
            <v>11447.7000181494</v>
          </cell>
          <cell r="I10692">
            <v>11447.7</v>
          </cell>
        </row>
        <row r="10693">
          <cell r="C10693" t="str">
            <v>Physdam</v>
          </cell>
          <cell r="E10693">
            <v>43644</v>
          </cell>
          <cell r="F10693">
            <v>43759</v>
          </cell>
          <cell r="G10693">
            <v>43763</v>
          </cell>
          <cell r="H10693">
            <v>8575.9135437935092</v>
          </cell>
          <cell r="I10693">
            <v>8575.91</v>
          </cell>
        </row>
        <row r="10694">
          <cell r="C10694" t="str">
            <v>Physdam</v>
          </cell>
          <cell r="E10694">
            <v>43642</v>
          </cell>
          <cell r="F10694">
            <v>43805</v>
          </cell>
          <cell r="G10694">
            <v>43808</v>
          </cell>
          <cell r="H10694">
            <v>10900.842900318999</v>
          </cell>
          <cell r="I10694">
            <v>10900.84</v>
          </cell>
        </row>
        <row r="10695">
          <cell r="C10695" t="str">
            <v>Physdam</v>
          </cell>
          <cell r="E10695">
            <v>43635</v>
          </cell>
          <cell r="F10695">
            <v>43999</v>
          </cell>
          <cell r="G10695">
            <v>44001</v>
          </cell>
          <cell r="H10695">
            <v>7460.3174369169265</v>
          </cell>
          <cell r="I10695">
            <v>7590.45</v>
          </cell>
        </row>
        <row r="10696">
          <cell r="C10696" t="str">
            <v>Physdam</v>
          </cell>
          <cell r="E10696">
            <v>43628</v>
          </cell>
          <cell r="F10696">
            <v>43654</v>
          </cell>
          <cell r="G10696">
            <v>43696</v>
          </cell>
          <cell r="H10696">
            <v>8348.2593005178496</v>
          </cell>
          <cell r="I10696">
            <v>8348.26</v>
          </cell>
        </row>
        <row r="10697">
          <cell r="C10697" t="str">
            <v>Physdam</v>
          </cell>
          <cell r="E10697">
            <v>43645</v>
          </cell>
          <cell r="F10697">
            <v>43715</v>
          </cell>
          <cell r="G10697">
            <v>43764</v>
          </cell>
          <cell r="H10697">
            <v>9036.9176038102305</v>
          </cell>
          <cell r="I10697">
            <v>9036.92</v>
          </cell>
        </row>
        <row r="10698">
          <cell r="C10698" t="str">
            <v>Physdam</v>
          </cell>
          <cell r="E10698">
            <v>43619</v>
          </cell>
          <cell r="F10698">
            <v>43653</v>
          </cell>
          <cell r="G10698">
            <v>43665</v>
          </cell>
          <cell r="H10698">
            <v>11211.935923879901</v>
          </cell>
          <cell r="I10698">
            <v>11211.94</v>
          </cell>
        </row>
        <row r="10699">
          <cell r="C10699" t="str">
            <v>Physdam</v>
          </cell>
          <cell r="E10699">
            <v>43626</v>
          </cell>
          <cell r="F10699">
            <v>43919</v>
          </cell>
          <cell r="G10699">
            <v>43921</v>
          </cell>
          <cell r="H10699">
            <v>9655.7862726538242</v>
          </cell>
          <cell r="I10699">
            <v>10794.03</v>
          </cell>
        </row>
        <row r="10700">
          <cell r="C10700" t="str">
            <v>Physdam</v>
          </cell>
          <cell r="E10700">
            <v>43632</v>
          </cell>
          <cell r="F10700">
            <v>43695</v>
          </cell>
          <cell r="G10700">
            <v>43810</v>
          </cell>
          <cell r="H10700">
            <v>11815.714691970499</v>
          </cell>
          <cell r="I10700">
            <v>11815.71</v>
          </cell>
        </row>
        <row r="10701">
          <cell r="C10701" t="str">
            <v>Physdam</v>
          </cell>
          <cell r="E10701">
            <v>43630</v>
          </cell>
          <cell r="F10701">
            <v>43757</v>
          </cell>
          <cell r="G10701">
            <v>43840</v>
          </cell>
          <cell r="H10701">
            <v>9830.7637009873215</v>
          </cell>
          <cell r="I10701">
            <v>10225.81</v>
          </cell>
        </row>
        <row r="10702">
          <cell r="C10702" t="str">
            <v>Physdam</v>
          </cell>
          <cell r="E10702">
            <v>43642</v>
          </cell>
          <cell r="F10702">
            <v>43830</v>
          </cell>
          <cell r="G10702">
            <v>43869</v>
          </cell>
          <cell r="H10702">
            <v>9632.5011213619382</v>
          </cell>
          <cell r="I10702">
            <v>9910.42</v>
          </cell>
        </row>
        <row r="10703">
          <cell r="C10703" t="str">
            <v>Physdam</v>
          </cell>
          <cell r="E10703">
            <v>43627</v>
          </cell>
          <cell r="F10703">
            <v>43640</v>
          </cell>
          <cell r="G10703">
            <v>43738</v>
          </cell>
          <cell r="H10703">
            <v>9516.1352349017998</v>
          </cell>
          <cell r="I10703">
            <v>0</v>
          </cell>
        </row>
        <row r="10704">
          <cell r="C10704" t="str">
            <v>Physdam</v>
          </cell>
          <cell r="E10704">
            <v>43618</v>
          </cell>
          <cell r="F10704">
            <v>43658</v>
          </cell>
          <cell r="G10704">
            <v>43658</v>
          </cell>
          <cell r="H10704">
            <v>12055.4156394897</v>
          </cell>
          <cell r="I10704">
            <v>12055.42</v>
          </cell>
        </row>
        <row r="10705">
          <cell r="C10705" t="str">
            <v>Physdam</v>
          </cell>
          <cell r="E10705">
            <v>43627</v>
          </cell>
          <cell r="F10705">
            <v>43708</v>
          </cell>
          <cell r="G10705">
            <v>43826</v>
          </cell>
          <cell r="H10705">
            <v>9384.0024341595308</v>
          </cell>
          <cell r="I10705">
            <v>9384</v>
          </cell>
        </row>
        <row r="10706">
          <cell r="C10706" t="str">
            <v>Physdam</v>
          </cell>
          <cell r="E10706">
            <v>43620</v>
          </cell>
          <cell r="F10706">
            <v>43631</v>
          </cell>
          <cell r="G10706">
            <v>43647</v>
          </cell>
          <cell r="H10706">
            <v>9768.34685698258</v>
          </cell>
          <cell r="I10706">
            <v>9768.35</v>
          </cell>
        </row>
        <row r="10707">
          <cell r="C10707" t="str">
            <v>Physdam</v>
          </cell>
          <cell r="E10707">
            <v>43622</v>
          </cell>
          <cell r="F10707">
            <v>43649</v>
          </cell>
          <cell r="G10707">
            <v>43656</v>
          </cell>
          <cell r="H10707">
            <v>10767.4201565781</v>
          </cell>
          <cell r="I10707">
            <v>10767.42</v>
          </cell>
        </row>
        <row r="10708">
          <cell r="C10708" t="str">
            <v>Physdam</v>
          </cell>
          <cell r="E10708">
            <v>43647</v>
          </cell>
          <cell r="F10708">
            <v>43776</v>
          </cell>
          <cell r="G10708">
            <v>43826</v>
          </cell>
          <cell r="H10708">
            <v>11457.497292841999</v>
          </cell>
          <cell r="I10708">
            <v>11457.5</v>
          </cell>
        </row>
        <row r="10709">
          <cell r="C10709" t="str">
            <v>Physdam</v>
          </cell>
          <cell r="E10709">
            <v>43668</v>
          </cell>
          <cell r="F10709">
            <v>43968</v>
          </cell>
          <cell r="G10709" t="str">
            <v>NA</v>
          </cell>
          <cell r="H10709">
            <v>9376.2028086884511</v>
          </cell>
          <cell r="I10709" t="str">
            <v>NA</v>
          </cell>
        </row>
        <row r="10710">
          <cell r="C10710" t="str">
            <v>Physdam</v>
          </cell>
          <cell r="E10710">
            <v>43656</v>
          </cell>
          <cell r="F10710">
            <v>43773</v>
          </cell>
          <cell r="G10710">
            <v>43778</v>
          </cell>
          <cell r="H10710">
            <v>11439.2956523473</v>
          </cell>
          <cell r="I10710">
            <v>11439.3</v>
          </cell>
        </row>
        <row r="10711">
          <cell r="C10711" t="str">
            <v>Physdam</v>
          </cell>
          <cell r="E10711">
            <v>43655</v>
          </cell>
          <cell r="F10711">
            <v>43744</v>
          </cell>
          <cell r="G10711">
            <v>43794</v>
          </cell>
          <cell r="H10711">
            <v>10990.9793129603</v>
          </cell>
          <cell r="I10711">
            <v>10990.98</v>
          </cell>
        </row>
        <row r="10712">
          <cell r="C10712" t="str">
            <v>Physdam</v>
          </cell>
          <cell r="E10712">
            <v>43671</v>
          </cell>
          <cell r="F10712">
            <v>43911</v>
          </cell>
          <cell r="G10712">
            <v>43980</v>
          </cell>
          <cell r="H10712">
            <v>8735.1525628118234</v>
          </cell>
          <cell r="I10712">
            <v>8901.48</v>
          </cell>
        </row>
        <row r="10713">
          <cell r="C10713" t="str">
            <v>Physdam</v>
          </cell>
          <cell r="E10713">
            <v>43674</v>
          </cell>
          <cell r="F10713">
            <v>43680</v>
          </cell>
          <cell r="G10713">
            <v>43700</v>
          </cell>
          <cell r="H10713">
            <v>11394.1642831468</v>
          </cell>
          <cell r="I10713">
            <v>11394.16</v>
          </cell>
        </row>
        <row r="10714">
          <cell r="C10714" t="str">
            <v>Physdam</v>
          </cell>
          <cell r="E10714">
            <v>43658</v>
          </cell>
          <cell r="F10714">
            <v>43777</v>
          </cell>
          <cell r="G10714">
            <v>44047</v>
          </cell>
          <cell r="H10714">
            <v>11257.996881019044</v>
          </cell>
          <cell r="I10714">
            <v>11654.28</v>
          </cell>
        </row>
        <row r="10715">
          <cell r="C10715" t="str">
            <v>Physdam</v>
          </cell>
          <cell r="E10715">
            <v>43655</v>
          </cell>
          <cell r="F10715">
            <v>43793</v>
          </cell>
          <cell r="G10715">
            <v>44081</v>
          </cell>
          <cell r="H10715">
            <v>11856.157021899075</v>
          </cell>
          <cell r="I10715">
            <v>11923.5</v>
          </cell>
        </row>
        <row r="10716">
          <cell r="C10716" t="str">
            <v>Physdam</v>
          </cell>
          <cell r="E10716">
            <v>43651</v>
          </cell>
          <cell r="F10716">
            <v>43748</v>
          </cell>
          <cell r="G10716">
            <v>43785</v>
          </cell>
          <cell r="H10716">
            <v>4859.7701871385298</v>
          </cell>
          <cell r="I10716">
            <v>0</v>
          </cell>
        </row>
        <row r="10717">
          <cell r="C10717" t="str">
            <v>Physdam</v>
          </cell>
          <cell r="E10717">
            <v>43659</v>
          </cell>
          <cell r="F10717">
            <v>43664</v>
          </cell>
          <cell r="G10717">
            <v>43774</v>
          </cell>
          <cell r="H10717">
            <v>10745.010719724</v>
          </cell>
          <cell r="I10717">
            <v>0</v>
          </cell>
        </row>
        <row r="10718">
          <cell r="C10718" t="str">
            <v>Physdam</v>
          </cell>
          <cell r="E10718">
            <v>43655</v>
          </cell>
          <cell r="F10718">
            <v>43673</v>
          </cell>
          <cell r="G10718">
            <v>43685</v>
          </cell>
          <cell r="H10718">
            <v>8491.0416936531401</v>
          </cell>
          <cell r="I10718">
            <v>0</v>
          </cell>
        </row>
        <row r="10719">
          <cell r="C10719" t="str">
            <v>Physdam</v>
          </cell>
          <cell r="E10719">
            <v>43666</v>
          </cell>
          <cell r="F10719">
            <v>43749</v>
          </cell>
          <cell r="G10719">
            <v>43805</v>
          </cell>
          <cell r="H10719">
            <v>9358.9486936780995</v>
          </cell>
          <cell r="I10719">
            <v>9358.9500000000007</v>
          </cell>
        </row>
        <row r="10720">
          <cell r="C10720" t="str">
            <v>Physdam</v>
          </cell>
          <cell r="E10720">
            <v>43658</v>
          </cell>
          <cell r="F10720">
            <v>43679</v>
          </cell>
          <cell r="G10720">
            <v>43888</v>
          </cell>
          <cell r="H10720">
            <v>11016.45774722145</v>
          </cell>
          <cell r="I10720">
            <v>11354.78</v>
          </cell>
        </row>
        <row r="10721">
          <cell r="C10721" t="str">
            <v>Physdam</v>
          </cell>
          <cell r="E10721">
            <v>43652</v>
          </cell>
          <cell r="F10721">
            <v>43790</v>
          </cell>
          <cell r="G10721">
            <v>43800</v>
          </cell>
          <cell r="H10721">
            <v>7728.7815518089901</v>
          </cell>
          <cell r="I10721">
            <v>7728.78</v>
          </cell>
        </row>
        <row r="10722">
          <cell r="C10722" t="str">
            <v>Physdam</v>
          </cell>
          <cell r="E10722">
            <v>43667</v>
          </cell>
          <cell r="F10722">
            <v>43691</v>
          </cell>
          <cell r="G10722">
            <v>43703</v>
          </cell>
          <cell r="H10722">
            <v>9515.4493479136509</v>
          </cell>
          <cell r="I10722">
            <v>0</v>
          </cell>
        </row>
        <row r="10723">
          <cell r="C10723" t="str">
            <v>Physdam</v>
          </cell>
          <cell r="E10723">
            <v>43665</v>
          </cell>
          <cell r="F10723">
            <v>44032</v>
          </cell>
          <cell r="G10723">
            <v>44089</v>
          </cell>
          <cell r="H10723">
            <v>10116.710409244914</v>
          </cell>
          <cell r="I10723">
            <v>10527.15</v>
          </cell>
        </row>
        <row r="10724">
          <cell r="C10724" t="str">
            <v>Physdam</v>
          </cell>
          <cell r="E10724">
            <v>43665</v>
          </cell>
          <cell r="F10724">
            <v>43843</v>
          </cell>
          <cell r="G10724">
            <v>43865</v>
          </cell>
          <cell r="H10724">
            <v>11250.142491658597</v>
          </cell>
          <cell r="I10724">
            <v>13079.89</v>
          </cell>
        </row>
        <row r="10725">
          <cell r="C10725" t="str">
            <v>Physdam</v>
          </cell>
          <cell r="E10725">
            <v>43675</v>
          </cell>
          <cell r="F10725">
            <v>43944</v>
          </cell>
          <cell r="G10725">
            <v>43961</v>
          </cell>
          <cell r="H10725">
            <v>10425.413582440697</v>
          </cell>
          <cell r="I10725">
            <v>11423.31</v>
          </cell>
        </row>
        <row r="10726">
          <cell r="C10726" t="str">
            <v>Physdam</v>
          </cell>
          <cell r="E10726">
            <v>43659</v>
          </cell>
          <cell r="F10726">
            <v>43825</v>
          </cell>
          <cell r="G10726">
            <v>43846</v>
          </cell>
          <cell r="H10726">
            <v>10963.065849406004</v>
          </cell>
          <cell r="I10726">
            <v>11283.19</v>
          </cell>
        </row>
        <row r="10727">
          <cell r="C10727" t="str">
            <v>Physdam</v>
          </cell>
          <cell r="E10727">
            <v>43657</v>
          </cell>
          <cell r="F10727">
            <v>43674</v>
          </cell>
          <cell r="G10727">
            <v>43704</v>
          </cell>
          <cell r="H10727">
            <v>10748.703747757099</v>
          </cell>
          <cell r="I10727">
            <v>10748.7</v>
          </cell>
        </row>
        <row r="10728">
          <cell r="C10728" t="str">
            <v>Physdam</v>
          </cell>
          <cell r="E10728">
            <v>43669</v>
          </cell>
          <cell r="F10728">
            <v>43720</v>
          </cell>
          <cell r="G10728">
            <v>43739</v>
          </cell>
          <cell r="H10728">
            <v>7524.1587371662499</v>
          </cell>
          <cell r="I10728">
            <v>7524.16</v>
          </cell>
        </row>
        <row r="10729">
          <cell r="C10729" t="str">
            <v>Physdam</v>
          </cell>
          <cell r="E10729">
            <v>43659</v>
          </cell>
          <cell r="F10729">
            <v>43670</v>
          </cell>
          <cell r="G10729">
            <v>43729</v>
          </cell>
          <cell r="H10729">
            <v>12779.234163991599</v>
          </cell>
          <cell r="I10729">
            <v>12779.23</v>
          </cell>
        </row>
        <row r="10730">
          <cell r="C10730" t="str">
            <v>Physdam</v>
          </cell>
          <cell r="E10730">
            <v>43662</v>
          </cell>
          <cell r="F10730">
            <v>43737</v>
          </cell>
          <cell r="G10730">
            <v>43808</v>
          </cell>
          <cell r="H10730">
            <v>8208.1326279640707</v>
          </cell>
          <cell r="I10730">
            <v>8208.1299999999992</v>
          </cell>
        </row>
        <row r="10731">
          <cell r="C10731" t="str">
            <v>Physdam</v>
          </cell>
          <cell r="E10731">
            <v>43673</v>
          </cell>
          <cell r="F10731">
            <v>43712</v>
          </cell>
          <cell r="G10731">
            <v>43801</v>
          </cell>
          <cell r="H10731">
            <v>9940.1219118051995</v>
          </cell>
          <cell r="I10731">
            <v>9940.1200000000008</v>
          </cell>
        </row>
        <row r="10732">
          <cell r="C10732" t="str">
            <v>Physdam</v>
          </cell>
          <cell r="E10732">
            <v>43674</v>
          </cell>
          <cell r="F10732">
            <v>44011</v>
          </cell>
          <cell r="G10732">
            <v>44015</v>
          </cell>
          <cell r="H10732">
            <v>7772.4963186961113</v>
          </cell>
          <cell r="I10732">
            <v>8885.01</v>
          </cell>
        </row>
        <row r="10733">
          <cell r="C10733" t="str">
            <v>Physdam</v>
          </cell>
          <cell r="E10733">
            <v>43657</v>
          </cell>
          <cell r="F10733">
            <v>43735</v>
          </cell>
          <cell r="G10733">
            <v>43746</v>
          </cell>
          <cell r="H10733">
            <v>11824.0789381258</v>
          </cell>
          <cell r="I10733">
            <v>11824.08</v>
          </cell>
        </row>
        <row r="10734">
          <cell r="C10734" t="str">
            <v>Physdam</v>
          </cell>
          <cell r="E10734">
            <v>43663</v>
          </cell>
          <cell r="F10734">
            <v>43683</v>
          </cell>
          <cell r="G10734">
            <v>43748</v>
          </cell>
          <cell r="H10734">
            <v>8018.6715941842704</v>
          </cell>
          <cell r="I10734">
            <v>0</v>
          </cell>
        </row>
        <row r="10735">
          <cell r="C10735" t="str">
            <v>Physdam</v>
          </cell>
          <cell r="E10735">
            <v>43669</v>
          </cell>
          <cell r="F10735">
            <v>43868</v>
          </cell>
          <cell r="G10735">
            <v>43872</v>
          </cell>
          <cell r="H10735">
            <v>10776.569090415609</v>
          </cell>
          <cell r="I10735">
            <v>0</v>
          </cell>
        </row>
        <row r="10736">
          <cell r="C10736" t="str">
            <v>Physdam</v>
          </cell>
          <cell r="E10736">
            <v>43647</v>
          </cell>
          <cell r="F10736">
            <v>43656</v>
          </cell>
          <cell r="G10736">
            <v>43658</v>
          </cell>
          <cell r="H10736">
            <v>12899.5041416109</v>
          </cell>
          <cell r="I10736">
            <v>12899.5</v>
          </cell>
        </row>
        <row r="10737">
          <cell r="C10737" t="str">
            <v>Physdam</v>
          </cell>
          <cell r="E10737">
            <v>43677</v>
          </cell>
          <cell r="F10737">
            <v>43907</v>
          </cell>
          <cell r="G10737">
            <v>43919</v>
          </cell>
          <cell r="H10737">
            <v>9839.686807551876</v>
          </cell>
          <cell r="I10737">
            <v>10734.89</v>
          </cell>
        </row>
        <row r="10738">
          <cell r="C10738" t="str">
            <v>Physdam</v>
          </cell>
          <cell r="E10738">
            <v>43665</v>
          </cell>
          <cell r="F10738">
            <v>43890</v>
          </cell>
          <cell r="G10738">
            <v>43924</v>
          </cell>
          <cell r="H10738">
            <v>11613.642721193877</v>
          </cell>
          <cell r="I10738">
            <v>11903.54</v>
          </cell>
        </row>
        <row r="10739">
          <cell r="C10739" t="str">
            <v>Physdam</v>
          </cell>
          <cell r="E10739">
            <v>43676</v>
          </cell>
          <cell r="F10739">
            <v>43871</v>
          </cell>
          <cell r="G10739" t="str">
            <v>NA</v>
          </cell>
          <cell r="H10739">
            <v>11631.400906448956</v>
          </cell>
          <cell r="I10739" t="str">
            <v>NA</v>
          </cell>
        </row>
        <row r="10740">
          <cell r="C10740" t="str">
            <v>Physdam</v>
          </cell>
          <cell r="E10740">
            <v>43654</v>
          </cell>
          <cell r="F10740">
            <v>43763</v>
          </cell>
          <cell r="G10740">
            <v>43819</v>
          </cell>
          <cell r="H10740">
            <v>11979.0860630566</v>
          </cell>
          <cell r="I10740">
            <v>11979.09</v>
          </cell>
        </row>
        <row r="10741">
          <cell r="C10741" t="str">
            <v>Physdam</v>
          </cell>
          <cell r="E10741">
            <v>43669</v>
          </cell>
          <cell r="F10741">
            <v>43821</v>
          </cell>
          <cell r="G10741">
            <v>43829</v>
          </cell>
          <cell r="H10741">
            <v>12960.410246945001</v>
          </cell>
          <cell r="I10741">
            <v>12960.41</v>
          </cell>
        </row>
        <row r="10742">
          <cell r="C10742" t="str">
            <v>Physdam</v>
          </cell>
          <cell r="E10742">
            <v>43672</v>
          </cell>
          <cell r="F10742">
            <v>43804</v>
          </cell>
          <cell r="G10742">
            <v>43840</v>
          </cell>
          <cell r="H10742">
            <v>9886.7896099646459</v>
          </cell>
          <cell r="I10742">
            <v>11294.43</v>
          </cell>
        </row>
        <row r="10743">
          <cell r="C10743" t="str">
            <v>Physdam</v>
          </cell>
          <cell r="E10743">
            <v>43657</v>
          </cell>
          <cell r="F10743">
            <v>43804</v>
          </cell>
          <cell r="G10743">
            <v>43851</v>
          </cell>
          <cell r="H10743">
            <v>6483.4698440384227</v>
          </cell>
          <cell r="I10743">
            <v>6999.32</v>
          </cell>
        </row>
        <row r="10744">
          <cell r="C10744" t="str">
            <v>Physdam</v>
          </cell>
          <cell r="E10744">
            <v>43648</v>
          </cell>
          <cell r="F10744">
            <v>43676</v>
          </cell>
          <cell r="G10744">
            <v>43691</v>
          </cell>
          <cell r="H10744">
            <v>9708.7599853741704</v>
          </cell>
          <cell r="I10744">
            <v>9708.76</v>
          </cell>
        </row>
        <row r="10745">
          <cell r="C10745" t="str">
            <v>Physdam</v>
          </cell>
          <cell r="E10745">
            <v>43670</v>
          </cell>
          <cell r="F10745">
            <v>43800</v>
          </cell>
          <cell r="G10745">
            <v>43802</v>
          </cell>
          <cell r="H10745">
            <v>10161.1810056874</v>
          </cell>
          <cell r="I10745">
            <v>10161.18</v>
          </cell>
        </row>
        <row r="10746">
          <cell r="C10746" t="str">
            <v>Physdam</v>
          </cell>
          <cell r="E10746">
            <v>43661</v>
          </cell>
          <cell r="F10746">
            <v>43993</v>
          </cell>
          <cell r="G10746">
            <v>44085</v>
          </cell>
          <cell r="H10746">
            <v>8320.1010447984281</v>
          </cell>
          <cell r="I10746">
            <v>9301.43</v>
          </cell>
        </row>
        <row r="10747">
          <cell r="C10747" t="str">
            <v>Physdam</v>
          </cell>
          <cell r="E10747">
            <v>43658</v>
          </cell>
          <cell r="F10747">
            <v>43752</v>
          </cell>
          <cell r="G10747">
            <v>43753</v>
          </cell>
          <cell r="H10747">
            <v>10296.043423663399</v>
          </cell>
          <cell r="I10747">
            <v>0</v>
          </cell>
        </row>
        <row r="10748">
          <cell r="C10748" t="str">
            <v>Physdam</v>
          </cell>
          <cell r="E10748">
            <v>43649</v>
          </cell>
          <cell r="F10748">
            <v>43668</v>
          </cell>
          <cell r="G10748">
            <v>43680</v>
          </cell>
          <cell r="H10748">
            <v>10519.4162168406</v>
          </cell>
          <cell r="I10748">
            <v>0</v>
          </cell>
        </row>
        <row r="10749">
          <cell r="C10749" t="str">
            <v>Physdam</v>
          </cell>
          <cell r="E10749">
            <v>43655</v>
          </cell>
          <cell r="F10749">
            <v>43715</v>
          </cell>
          <cell r="G10749">
            <v>43907</v>
          </cell>
          <cell r="H10749">
            <v>8150.6812178732171</v>
          </cell>
          <cell r="I10749">
            <v>8341.09</v>
          </cell>
        </row>
        <row r="10750">
          <cell r="C10750" t="str">
            <v>Physdam</v>
          </cell>
          <cell r="E10750">
            <v>43673</v>
          </cell>
          <cell r="F10750">
            <v>43711</v>
          </cell>
          <cell r="G10750">
            <v>43713</v>
          </cell>
          <cell r="H10750">
            <v>9558.1296192708305</v>
          </cell>
          <cell r="I10750">
            <v>9558.1299999999992</v>
          </cell>
        </row>
        <row r="10751">
          <cell r="C10751" t="str">
            <v>Physdam</v>
          </cell>
          <cell r="E10751">
            <v>43656</v>
          </cell>
          <cell r="F10751">
            <v>43665</v>
          </cell>
          <cell r="G10751">
            <v>43689</v>
          </cell>
          <cell r="H10751">
            <v>9649.9210875731496</v>
          </cell>
          <cell r="I10751">
            <v>9649.92</v>
          </cell>
        </row>
        <row r="10752">
          <cell r="C10752" t="str">
            <v>Physdam</v>
          </cell>
          <cell r="E10752">
            <v>43662</v>
          </cell>
          <cell r="F10752">
            <v>43884</v>
          </cell>
          <cell r="G10752">
            <v>43893</v>
          </cell>
          <cell r="H10752">
            <v>7293.5951923031898</v>
          </cell>
          <cell r="I10752">
            <v>7809.88</v>
          </cell>
        </row>
        <row r="10753">
          <cell r="C10753" t="str">
            <v>Physdam</v>
          </cell>
          <cell r="E10753">
            <v>43677</v>
          </cell>
          <cell r="F10753">
            <v>43779</v>
          </cell>
          <cell r="G10753">
            <v>43823</v>
          </cell>
          <cell r="H10753">
            <v>12238.8561227147</v>
          </cell>
          <cell r="I10753">
            <v>12238.86</v>
          </cell>
        </row>
        <row r="10754">
          <cell r="C10754" t="str">
            <v>Physdam</v>
          </cell>
          <cell r="E10754">
            <v>43663</v>
          </cell>
          <cell r="F10754">
            <v>43710</v>
          </cell>
          <cell r="G10754">
            <v>43739</v>
          </cell>
          <cell r="H10754">
            <v>10622.1943218908</v>
          </cell>
          <cell r="I10754">
            <v>10622.19</v>
          </cell>
        </row>
        <row r="10755">
          <cell r="C10755" t="str">
            <v>Physdam</v>
          </cell>
          <cell r="E10755">
            <v>43673</v>
          </cell>
          <cell r="F10755">
            <v>43723</v>
          </cell>
          <cell r="G10755">
            <v>43789</v>
          </cell>
          <cell r="H10755">
            <v>8144.8385678073801</v>
          </cell>
          <cell r="I10755">
            <v>8144.84</v>
          </cell>
        </row>
        <row r="10756">
          <cell r="C10756" t="str">
            <v>Physdam</v>
          </cell>
          <cell r="E10756">
            <v>43655</v>
          </cell>
          <cell r="F10756">
            <v>43662</v>
          </cell>
          <cell r="G10756">
            <v>43731</v>
          </cell>
          <cell r="H10756">
            <v>13281.341213303</v>
          </cell>
          <cell r="I10756">
            <v>0</v>
          </cell>
        </row>
        <row r="10757">
          <cell r="C10757" t="str">
            <v>Physdam</v>
          </cell>
          <cell r="E10757">
            <v>43663</v>
          </cell>
          <cell r="F10757">
            <v>43737</v>
          </cell>
          <cell r="G10757">
            <v>43774</v>
          </cell>
          <cell r="H10757">
            <v>14005.3234562281</v>
          </cell>
          <cell r="I10757">
            <v>14005.32</v>
          </cell>
        </row>
        <row r="10758">
          <cell r="C10758" t="str">
            <v>Physdam</v>
          </cell>
          <cell r="E10758">
            <v>43653</v>
          </cell>
          <cell r="F10758">
            <v>43660</v>
          </cell>
          <cell r="G10758">
            <v>43745</v>
          </cell>
          <cell r="H10758">
            <v>10523.0001743505</v>
          </cell>
          <cell r="I10758">
            <v>10523</v>
          </cell>
        </row>
        <row r="10759">
          <cell r="C10759" t="str">
            <v>Physdam</v>
          </cell>
          <cell r="E10759">
            <v>43671</v>
          </cell>
          <cell r="F10759">
            <v>43792</v>
          </cell>
          <cell r="G10759">
            <v>43861</v>
          </cell>
          <cell r="H10759">
            <v>12190.962196207764</v>
          </cell>
          <cell r="I10759">
            <v>13446.38</v>
          </cell>
        </row>
        <row r="10760">
          <cell r="C10760" t="str">
            <v>Physdam</v>
          </cell>
          <cell r="E10760">
            <v>43672</v>
          </cell>
          <cell r="F10760">
            <v>43681</v>
          </cell>
          <cell r="G10760">
            <v>43762</v>
          </cell>
          <cell r="H10760">
            <v>10656.9289417695</v>
          </cell>
          <cell r="I10760">
            <v>10656.93</v>
          </cell>
        </row>
        <row r="10761">
          <cell r="C10761" t="str">
            <v>Physdam</v>
          </cell>
          <cell r="E10761">
            <v>43665</v>
          </cell>
          <cell r="F10761">
            <v>43733</v>
          </cell>
          <cell r="G10761">
            <v>43774</v>
          </cell>
          <cell r="H10761">
            <v>11920.545728679001</v>
          </cell>
          <cell r="I10761">
            <v>0</v>
          </cell>
        </row>
        <row r="10762">
          <cell r="C10762" t="str">
            <v>Physdam</v>
          </cell>
          <cell r="E10762">
            <v>43650</v>
          </cell>
          <cell r="F10762">
            <v>43697</v>
          </cell>
          <cell r="G10762">
            <v>43727</v>
          </cell>
          <cell r="H10762">
            <v>7335.7909696981596</v>
          </cell>
          <cell r="I10762">
            <v>0</v>
          </cell>
        </row>
        <row r="10763">
          <cell r="C10763" t="str">
            <v>Physdam</v>
          </cell>
          <cell r="E10763">
            <v>43651</v>
          </cell>
          <cell r="F10763">
            <v>43721</v>
          </cell>
          <cell r="G10763">
            <v>43756</v>
          </cell>
          <cell r="H10763">
            <v>11982.6044849353</v>
          </cell>
          <cell r="I10763">
            <v>11982.6</v>
          </cell>
        </row>
        <row r="10764">
          <cell r="C10764" t="str">
            <v>Physdam</v>
          </cell>
          <cell r="E10764">
            <v>43663</v>
          </cell>
          <cell r="F10764">
            <v>43865</v>
          </cell>
          <cell r="G10764">
            <v>43891</v>
          </cell>
          <cell r="H10764">
            <v>10723.187267662106</v>
          </cell>
          <cell r="I10764">
            <v>11230.36</v>
          </cell>
        </row>
        <row r="10765">
          <cell r="C10765" t="str">
            <v>Physdam</v>
          </cell>
          <cell r="E10765">
            <v>43676</v>
          </cell>
          <cell r="F10765">
            <v>43887</v>
          </cell>
          <cell r="G10765">
            <v>44037</v>
          </cell>
          <cell r="H10765">
            <v>13603.303317014086</v>
          </cell>
          <cell r="I10765">
            <v>13957.36</v>
          </cell>
        </row>
        <row r="10766">
          <cell r="C10766" t="str">
            <v>Physdam</v>
          </cell>
          <cell r="E10766">
            <v>43650</v>
          </cell>
          <cell r="F10766">
            <v>43929</v>
          </cell>
          <cell r="G10766">
            <v>44032</v>
          </cell>
          <cell r="H10766">
            <v>11354.497993871713</v>
          </cell>
          <cell r="I10766">
            <v>11675.47</v>
          </cell>
        </row>
        <row r="10767">
          <cell r="C10767" t="str">
            <v>Physdam</v>
          </cell>
          <cell r="E10767">
            <v>43677</v>
          </cell>
          <cell r="F10767">
            <v>43718</v>
          </cell>
          <cell r="G10767">
            <v>43750</v>
          </cell>
          <cell r="H10767">
            <v>9158.5522018861502</v>
          </cell>
          <cell r="I10767">
            <v>9158.5499999999993</v>
          </cell>
        </row>
        <row r="10768">
          <cell r="C10768" t="str">
            <v>Physdam</v>
          </cell>
          <cell r="E10768">
            <v>43656</v>
          </cell>
          <cell r="F10768">
            <v>44146</v>
          </cell>
          <cell r="G10768">
            <v>44163</v>
          </cell>
          <cell r="H10768">
            <v>10138.750184308514</v>
          </cell>
          <cell r="I10768">
            <v>11432.45</v>
          </cell>
        </row>
        <row r="10769">
          <cell r="C10769" t="str">
            <v>Physdam</v>
          </cell>
          <cell r="E10769">
            <v>43669</v>
          </cell>
          <cell r="F10769">
            <v>43688</v>
          </cell>
          <cell r="G10769">
            <v>43714</v>
          </cell>
          <cell r="H10769">
            <v>10026.645646585799</v>
          </cell>
          <cell r="I10769">
            <v>0</v>
          </cell>
        </row>
        <row r="10770">
          <cell r="C10770" t="str">
            <v>Physdam</v>
          </cell>
          <cell r="E10770">
            <v>43649</v>
          </cell>
          <cell r="F10770">
            <v>43651</v>
          </cell>
          <cell r="G10770">
            <v>43715</v>
          </cell>
          <cell r="H10770">
            <v>11309.018444715201</v>
          </cell>
          <cell r="I10770">
            <v>11309.02</v>
          </cell>
        </row>
        <row r="10771">
          <cell r="C10771" t="str">
            <v>Physdam</v>
          </cell>
          <cell r="E10771">
            <v>43704</v>
          </cell>
          <cell r="F10771">
            <v>43731</v>
          </cell>
          <cell r="G10771">
            <v>43792</v>
          </cell>
          <cell r="H10771">
            <v>10275.493006692501</v>
          </cell>
          <cell r="I10771">
            <v>10275.49</v>
          </cell>
        </row>
        <row r="10772">
          <cell r="C10772" t="str">
            <v>Physdam</v>
          </cell>
          <cell r="E10772">
            <v>43687</v>
          </cell>
          <cell r="F10772">
            <v>43827</v>
          </cell>
          <cell r="G10772">
            <v>43839</v>
          </cell>
          <cell r="H10772">
            <v>10054.029925484645</v>
          </cell>
          <cell r="I10772">
            <v>11252.68</v>
          </cell>
        </row>
        <row r="10773">
          <cell r="C10773" t="str">
            <v>Physdam</v>
          </cell>
          <cell r="E10773">
            <v>43698</v>
          </cell>
          <cell r="F10773">
            <v>43722</v>
          </cell>
          <cell r="G10773">
            <v>43749</v>
          </cell>
          <cell r="H10773">
            <v>10193.3028665861</v>
          </cell>
          <cell r="I10773">
            <v>10193.299999999999</v>
          </cell>
        </row>
        <row r="10774">
          <cell r="C10774" t="str">
            <v>Physdam</v>
          </cell>
          <cell r="E10774">
            <v>43697</v>
          </cell>
          <cell r="F10774">
            <v>43707</v>
          </cell>
          <cell r="G10774">
            <v>43750</v>
          </cell>
          <cell r="H10774">
            <v>12375.222570841999</v>
          </cell>
          <cell r="I10774">
            <v>12375.22</v>
          </cell>
        </row>
        <row r="10775">
          <cell r="C10775" t="str">
            <v>Physdam</v>
          </cell>
          <cell r="E10775">
            <v>43692</v>
          </cell>
          <cell r="F10775">
            <v>43721</v>
          </cell>
          <cell r="G10775">
            <v>43802</v>
          </cell>
          <cell r="H10775">
            <v>11331.1253806562</v>
          </cell>
          <cell r="I10775">
            <v>11331.13</v>
          </cell>
        </row>
        <row r="10776">
          <cell r="C10776" t="str">
            <v>Physdam</v>
          </cell>
          <cell r="E10776">
            <v>43693</v>
          </cell>
          <cell r="F10776">
            <v>43849</v>
          </cell>
          <cell r="G10776">
            <v>43925</v>
          </cell>
          <cell r="H10776">
            <v>7759.6418133242223</v>
          </cell>
          <cell r="I10776">
            <v>8239.19</v>
          </cell>
        </row>
        <row r="10777">
          <cell r="C10777" t="str">
            <v>Physdam</v>
          </cell>
          <cell r="E10777">
            <v>43678</v>
          </cell>
          <cell r="F10777">
            <v>43707</v>
          </cell>
          <cell r="G10777">
            <v>43764</v>
          </cell>
          <cell r="H10777">
            <v>12495.9222487808</v>
          </cell>
          <cell r="I10777">
            <v>12495.92</v>
          </cell>
        </row>
        <row r="10778">
          <cell r="C10778" t="str">
            <v>Physdam</v>
          </cell>
          <cell r="E10778">
            <v>43689</v>
          </cell>
          <cell r="F10778">
            <v>43700</v>
          </cell>
          <cell r="G10778">
            <v>43772</v>
          </cell>
          <cell r="H10778">
            <v>9761.7495126174708</v>
          </cell>
          <cell r="I10778">
            <v>9761.75</v>
          </cell>
        </row>
        <row r="10779">
          <cell r="C10779" t="str">
            <v>Physdam</v>
          </cell>
          <cell r="E10779">
            <v>43685</v>
          </cell>
          <cell r="F10779">
            <v>43735</v>
          </cell>
          <cell r="G10779">
            <v>43778</v>
          </cell>
          <cell r="H10779">
            <v>9488.9851454864202</v>
          </cell>
          <cell r="I10779">
            <v>9488.99</v>
          </cell>
        </row>
        <row r="10780">
          <cell r="C10780" t="str">
            <v>Physdam</v>
          </cell>
          <cell r="E10780">
            <v>43679</v>
          </cell>
          <cell r="F10780">
            <v>43711</v>
          </cell>
          <cell r="G10780">
            <v>43777</v>
          </cell>
          <cell r="H10780">
            <v>12212.1219077513</v>
          </cell>
          <cell r="I10780">
            <v>12212.12</v>
          </cell>
        </row>
        <row r="10781">
          <cell r="C10781" t="str">
            <v>Physdam</v>
          </cell>
          <cell r="E10781">
            <v>43699</v>
          </cell>
          <cell r="F10781">
            <v>43742</v>
          </cell>
          <cell r="G10781">
            <v>43770</v>
          </cell>
          <cell r="H10781">
            <v>11288.151024823101</v>
          </cell>
          <cell r="I10781">
            <v>11288.15</v>
          </cell>
        </row>
        <row r="10782">
          <cell r="C10782" t="str">
            <v>Physdam</v>
          </cell>
          <cell r="E10782">
            <v>43699</v>
          </cell>
          <cell r="F10782">
            <v>43799</v>
          </cell>
          <cell r="G10782">
            <v>43851</v>
          </cell>
          <cell r="H10782">
            <v>13398.254289377588</v>
          </cell>
          <cell r="I10782">
            <v>13775.58</v>
          </cell>
        </row>
        <row r="10783">
          <cell r="C10783" t="str">
            <v>Physdam</v>
          </cell>
          <cell r="E10783">
            <v>43692</v>
          </cell>
          <cell r="F10783">
            <v>43765</v>
          </cell>
          <cell r="G10783">
            <v>43780</v>
          </cell>
          <cell r="H10783">
            <v>12132.527459483699</v>
          </cell>
          <cell r="I10783">
            <v>0</v>
          </cell>
        </row>
        <row r="10784">
          <cell r="C10784" t="str">
            <v>Physdam</v>
          </cell>
          <cell r="E10784">
            <v>43684</v>
          </cell>
          <cell r="F10784">
            <v>43822</v>
          </cell>
          <cell r="G10784">
            <v>43922</v>
          </cell>
          <cell r="H10784">
            <v>7764.2333640917559</v>
          </cell>
          <cell r="I10784">
            <v>8824.7000000000007</v>
          </cell>
        </row>
        <row r="10785">
          <cell r="C10785" t="str">
            <v>Physdam</v>
          </cell>
          <cell r="E10785">
            <v>43686</v>
          </cell>
          <cell r="F10785">
            <v>43846</v>
          </cell>
          <cell r="G10785">
            <v>43852</v>
          </cell>
          <cell r="H10785">
            <v>7810.0202943056893</v>
          </cell>
          <cell r="I10785">
            <v>0</v>
          </cell>
        </row>
        <row r="10786">
          <cell r="C10786" t="str">
            <v>Physdam</v>
          </cell>
          <cell r="E10786">
            <v>43698</v>
          </cell>
          <cell r="F10786">
            <v>44057</v>
          </cell>
          <cell r="G10786">
            <v>44092</v>
          </cell>
          <cell r="H10786">
            <v>11456.425729324481</v>
          </cell>
          <cell r="I10786">
            <v>11493.39</v>
          </cell>
        </row>
        <row r="10787">
          <cell r="C10787" t="str">
            <v>Physdam</v>
          </cell>
          <cell r="E10787">
            <v>43695</v>
          </cell>
          <cell r="F10787">
            <v>44011</v>
          </cell>
          <cell r="G10787">
            <v>44020</v>
          </cell>
          <cell r="H10787">
            <v>8535.5416356723581</v>
          </cell>
          <cell r="I10787">
            <v>8783.66</v>
          </cell>
        </row>
        <row r="10788">
          <cell r="C10788" t="str">
            <v>Physdam</v>
          </cell>
          <cell r="E10788">
            <v>43685</v>
          </cell>
          <cell r="F10788">
            <v>43745</v>
          </cell>
          <cell r="G10788">
            <v>43851</v>
          </cell>
          <cell r="H10788">
            <v>10361.776683799406</v>
          </cell>
          <cell r="I10788">
            <v>10949.56</v>
          </cell>
        </row>
        <row r="10789">
          <cell r="C10789" t="str">
            <v>Physdam</v>
          </cell>
          <cell r="E10789">
            <v>43683</v>
          </cell>
          <cell r="F10789">
            <v>43875</v>
          </cell>
          <cell r="G10789">
            <v>43897</v>
          </cell>
          <cell r="H10789">
            <v>11986.059721485592</v>
          </cell>
          <cell r="I10789">
            <v>12484.33</v>
          </cell>
        </row>
        <row r="10790">
          <cell r="C10790" t="str">
            <v>Physdam</v>
          </cell>
          <cell r="E10790">
            <v>43687</v>
          </cell>
          <cell r="F10790">
            <v>43778</v>
          </cell>
          <cell r="G10790">
            <v>43952</v>
          </cell>
          <cell r="H10790">
            <v>9946.3546689029627</v>
          </cell>
          <cell r="I10790">
            <v>10549</v>
          </cell>
        </row>
        <row r="10791">
          <cell r="C10791" t="str">
            <v>Physdam</v>
          </cell>
          <cell r="E10791">
            <v>43704</v>
          </cell>
          <cell r="F10791">
            <v>43740</v>
          </cell>
          <cell r="G10791">
            <v>43885</v>
          </cell>
          <cell r="H10791">
            <v>9161.0876788088681</v>
          </cell>
          <cell r="I10791">
            <v>9566.09</v>
          </cell>
        </row>
        <row r="10792">
          <cell r="C10792" t="str">
            <v>Physdam</v>
          </cell>
          <cell r="E10792">
            <v>43688</v>
          </cell>
          <cell r="F10792">
            <v>43727</v>
          </cell>
          <cell r="G10792">
            <v>43851</v>
          </cell>
          <cell r="H10792">
            <v>11518.010040285648</v>
          </cell>
          <cell r="I10792">
            <v>12871.6</v>
          </cell>
        </row>
        <row r="10793">
          <cell r="C10793" t="str">
            <v>Physdam</v>
          </cell>
          <cell r="E10793">
            <v>43679</v>
          </cell>
          <cell r="F10793">
            <v>43766</v>
          </cell>
          <cell r="G10793">
            <v>43843</v>
          </cell>
          <cell r="H10793">
            <v>7143.0165910836022</v>
          </cell>
          <cell r="I10793">
            <v>7459.37</v>
          </cell>
        </row>
        <row r="10794">
          <cell r="C10794" t="str">
            <v>Physdam</v>
          </cell>
          <cell r="E10794">
            <v>43691</v>
          </cell>
          <cell r="F10794">
            <v>43705</v>
          </cell>
          <cell r="G10794">
            <v>43708</v>
          </cell>
          <cell r="H10794">
            <v>8448.0657421908909</v>
          </cell>
          <cell r="I10794">
            <v>8448.07</v>
          </cell>
        </row>
        <row r="10795">
          <cell r="C10795" t="str">
            <v>Physdam</v>
          </cell>
          <cell r="E10795">
            <v>43678</v>
          </cell>
          <cell r="F10795">
            <v>43720</v>
          </cell>
          <cell r="G10795">
            <v>43791</v>
          </cell>
          <cell r="H10795">
            <v>6584.7831439233496</v>
          </cell>
          <cell r="I10795">
            <v>6584.78</v>
          </cell>
        </row>
        <row r="10796">
          <cell r="C10796" t="str">
            <v>Physdam</v>
          </cell>
          <cell r="E10796">
            <v>43683</v>
          </cell>
          <cell r="F10796">
            <v>43712</v>
          </cell>
          <cell r="G10796">
            <v>43803</v>
          </cell>
          <cell r="H10796">
            <v>9471.82005191196</v>
          </cell>
          <cell r="I10796">
            <v>9471.82</v>
          </cell>
        </row>
        <row r="10797">
          <cell r="C10797" t="str">
            <v>Physdam</v>
          </cell>
          <cell r="E10797">
            <v>43697</v>
          </cell>
          <cell r="F10797">
            <v>43865</v>
          </cell>
          <cell r="G10797">
            <v>43932</v>
          </cell>
          <cell r="H10797">
            <v>9152.2298150467359</v>
          </cell>
          <cell r="I10797">
            <v>9862.18</v>
          </cell>
        </row>
        <row r="10798">
          <cell r="C10798" t="str">
            <v>Physdam</v>
          </cell>
          <cell r="E10798">
            <v>43707</v>
          </cell>
          <cell r="F10798">
            <v>43720</v>
          </cell>
          <cell r="G10798">
            <v>43739</v>
          </cell>
          <cell r="H10798">
            <v>11914.522158313999</v>
          </cell>
          <cell r="I10798">
            <v>0</v>
          </cell>
        </row>
        <row r="10799">
          <cell r="C10799" t="str">
            <v>Physdam</v>
          </cell>
          <cell r="E10799">
            <v>43681</v>
          </cell>
          <cell r="F10799">
            <v>43845</v>
          </cell>
          <cell r="G10799">
            <v>43866</v>
          </cell>
          <cell r="H10799">
            <v>12775.52325030073</v>
          </cell>
          <cell r="I10799">
            <v>13374.14</v>
          </cell>
        </row>
        <row r="10800">
          <cell r="C10800" t="str">
            <v>Physdam</v>
          </cell>
          <cell r="E10800">
            <v>43681</v>
          </cell>
          <cell r="F10800">
            <v>43782</v>
          </cell>
          <cell r="G10800">
            <v>43817</v>
          </cell>
          <cell r="H10800">
            <v>12110.911430615901</v>
          </cell>
          <cell r="I10800">
            <v>12110.91</v>
          </cell>
        </row>
        <row r="10801">
          <cell r="C10801" t="str">
            <v>Physdam</v>
          </cell>
          <cell r="E10801">
            <v>43684</v>
          </cell>
          <cell r="F10801">
            <v>43849</v>
          </cell>
          <cell r="G10801">
            <v>43904</v>
          </cell>
          <cell r="H10801">
            <v>9049.2349746354666</v>
          </cell>
          <cell r="I10801">
            <v>9950.99</v>
          </cell>
        </row>
        <row r="10802">
          <cell r="C10802" t="str">
            <v>Physdam</v>
          </cell>
          <cell r="E10802">
            <v>43706</v>
          </cell>
          <cell r="F10802">
            <v>43836</v>
          </cell>
          <cell r="G10802">
            <v>43853</v>
          </cell>
          <cell r="H10802">
            <v>10825.055087695158</v>
          </cell>
          <cell r="I10802">
            <v>11258.43</v>
          </cell>
        </row>
        <row r="10803">
          <cell r="C10803" t="str">
            <v>Physdam</v>
          </cell>
          <cell r="E10803">
            <v>43702</v>
          </cell>
          <cell r="F10803">
            <v>43829</v>
          </cell>
          <cell r="G10803">
            <v>43834</v>
          </cell>
          <cell r="H10803">
            <v>9241.2367442137001</v>
          </cell>
          <cell r="I10803">
            <v>10696.89</v>
          </cell>
        </row>
        <row r="10804">
          <cell r="C10804" t="str">
            <v>Physdam</v>
          </cell>
          <cell r="E10804">
            <v>43698</v>
          </cell>
          <cell r="F10804">
            <v>43711</v>
          </cell>
          <cell r="G10804">
            <v>43720</v>
          </cell>
          <cell r="H10804">
            <v>10433.3070777541</v>
          </cell>
          <cell r="I10804">
            <v>10433.31</v>
          </cell>
        </row>
        <row r="10805">
          <cell r="C10805" t="str">
            <v>Physdam</v>
          </cell>
          <cell r="E10805">
            <v>43699</v>
          </cell>
          <cell r="F10805">
            <v>43706</v>
          </cell>
          <cell r="G10805">
            <v>43730</v>
          </cell>
          <cell r="H10805">
            <v>11881.7215520356</v>
          </cell>
          <cell r="I10805">
            <v>11881.72</v>
          </cell>
        </row>
        <row r="10806">
          <cell r="C10806" t="str">
            <v>Physdam</v>
          </cell>
          <cell r="E10806">
            <v>43681</v>
          </cell>
          <cell r="F10806">
            <v>43951</v>
          </cell>
          <cell r="G10806">
            <v>44059</v>
          </cell>
          <cell r="H10806">
            <v>10114.696587272341</v>
          </cell>
          <cell r="I10806">
            <v>10485.209999999999</v>
          </cell>
        </row>
        <row r="10807">
          <cell r="C10807" t="str">
            <v>Physdam</v>
          </cell>
          <cell r="E10807">
            <v>43687</v>
          </cell>
          <cell r="F10807">
            <v>43784</v>
          </cell>
          <cell r="G10807">
            <v>43854</v>
          </cell>
          <cell r="H10807">
            <v>11538.679623914648</v>
          </cell>
          <cell r="I10807">
            <v>12929.99</v>
          </cell>
        </row>
        <row r="10808">
          <cell r="C10808" t="str">
            <v>Physdam</v>
          </cell>
          <cell r="E10808">
            <v>43701</v>
          </cell>
          <cell r="F10808">
            <v>43914</v>
          </cell>
          <cell r="G10808" t="str">
            <v>NA</v>
          </cell>
          <cell r="H10808">
            <v>14232.098500038152</v>
          </cell>
          <cell r="I10808" t="str">
            <v>NA</v>
          </cell>
        </row>
        <row r="10809">
          <cell r="C10809" t="str">
            <v>Physdam</v>
          </cell>
          <cell r="E10809">
            <v>43679</v>
          </cell>
          <cell r="F10809">
            <v>43743</v>
          </cell>
          <cell r="G10809">
            <v>43801</v>
          </cell>
          <cell r="H10809">
            <v>8066.8279444006503</v>
          </cell>
          <cell r="I10809">
            <v>8066.83</v>
          </cell>
        </row>
        <row r="10810">
          <cell r="C10810" t="str">
            <v>Physdam</v>
          </cell>
          <cell r="E10810">
            <v>43698</v>
          </cell>
          <cell r="F10810">
            <v>43890</v>
          </cell>
          <cell r="G10810">
            <v>43926</v>
          </cell>
          <cell r="H10810">
            <v>13271.754701116639</v>
          </cell>
          <cell r="I10810">
            <v>14091.33</v>
          </cell>
        </row>
        <row r="10811">
          <cell r="C10811" t="str">
            <v>Physdam</v>
          </cell>
          <cell r="E10811">
            <v>43706</v>
          </cell>
          <cell r="F10811">
            <v>43920</v>
          </cell>
          <cell r="G10811">
            <v>43958</v>
          </cell>
          <cell r="H10811">
            <v>9819.2079854122003</v>
          </cell>
          <cell r="I10811">
            <v>10126.23</v>
          </cell>
        </row>
        <row r="10812">
          <cell r="C10812" t="str">
            <v>Physdam</v>
          </cell>
          <cell r="E10812">
            <v>43697</v>
          </cell>
          <cell r="F10812">
            <v>43782</v>
          </cell>
          <cell r="G10812">
            <v>43893</v>
          </cell>
          <cell r="H10812">
            <v>10124.975158648303</v>
          </cell>
          <cell r="I10812">
            <v>10076.94</v>
          </cell>
        </row>
        <row r="10813">
          <cell r="C10813" t="str">
            <v>Physdam</v>
          </cell>
          <cell r="E10813">
            <v>43692</v>
          </cell>
          <cell r="F10813">
            <v>43708</v>
          </cell>
          <cell r="G10813">
            <v>43792</v>
          </cell>
          <cell r="H10813">
            <v>11625.774847278601</v>
          </cell>
          <cell r="I10813">
            <v>11625.77</v>
          </cell>
        </row>
        <row r="10814">
          <cell r="C10814" t="str">
            <v>Physdam</v>
          </cell>
          <cell r="E10814">
            <v>43689</v>
          </cell>
          <cell r="F10814">
            <v>43705</v>
          </cell>
          <cell r="G10814">
            <v>43720</v>
          </cell>
          <cell r="H10814">
            <v>10714.3004465824</v>
          </cell>
          <cell r="I10814">
            <v>10714.3</v>
          </cell>
        </row>
        <row r="10815">
          <cell r="C10815" t="str">
            <v>Physdam</v>
          </cell>
          <cell r="E10815">
            <v>43702</v>
          </cell>
          <cell r="F10815">
            <v>43732</v>
          </cell>
          <cell r="G10815">
            <v>43755</v>
          </cell>
          <cell r="H10815">
            <v>7859.61171557544</v>
          </cell>
          <cell r="I10815">
            <v>7859.61</v>
          </cell>
        </row>
        <row r="10816">
          <cell r="C10816" t="str">
            <v>Physdam</v>
          </cell>
          <cell r="E10816">
            <v>43707</v>
          </cell>
          <cell r="F10816">
            <v>43755</v>
          </cell>
          <cell r="G10816">
            <v>43769</v>
          </cell>
          <cell r="H10816">
            <v>11532.009593868201</v>
          </cell>
          <cell r="I10816">
            <v>11532.01</v>
          </cell>
        </row>
        <row r="10817">
          <cell r="C10817" t="str">
            <v>Physdam</v>
          </cell>
          <cell r="E10817">
            <v>43701</v>
          </cell>
          <cell r="F10817">
            <v>43701</v>
          </cell>
          <cell r="G10817">
            <v>43716</v>
          </cell>
          <cell r="H10817">
            <v>11940.4465258322</v>
          </cell>
          <cell r="I10817">
            <v>11940.45</v>
          </cell>
        </row>
        <row r="10818">
          <cell r="C10818" t="str">
            <v>Physdam</v>
          </cell>
          <cell r="E10818">
            <v>43692</v>
          </cell>
          <cell r="F10818">
            <v>43843</v>
          </cell>
          <cell r="G10818">
            <v>43861</v>
          </cell>
          <cell r="H10818">
            <v>14456.982123125174</v>
          </cell>
          <cell r="I10818">
            <v>15596.82</v>
          </cell>
        </row>
        <row r="10819">
          <cell r="C10819" t="str">
            <v>Physdam</v>
          </cell>
          <cell r="E10819">
            <v>43688</v>
          </cell>
          <cell r="F10819">
            <v>43820</v>
          </cell>
          <cell r="G10819">
            <v>43850</v>
          </cell>
          <cell r="H10819">
            <v>9418.2701134505151</v>
          </cell>
          <cell r="I10819">
            <v>10215.41</v>
          </cell>
        </row>
        <row r="10820">
          <cell r="C10820" t="str">
            <v>Physdam</v>
          </cell>
          <cell r="E10820">
            <v>43691</v>
          </cell>
          <cell r="F10820">
            <v>43736</v>
          </cell>
          <cell r="G10820">
            <v>43748</v>
          </cell>
          <cell r="H10820">
            <v>12619.0252758683</v>
          </cell>
          <cell r="I10820">
            <v>0</v>
          </cell>
        </row>
        <row r="10821">
          <cell r="C10821" t="str">
            <v>Physdam</v>
          </cell>
          <cell r="E10821">
            <v>43683</v>
          </cell>
          <cell r="F10821">
            <v>43764</v>
          </cell>
          <cell r="G10821">
            <v>43841</v>
          </cell>
          <cell r="H10821">
            <v>11416.839457459128</v>
          </cell>
          <cell r="I10821">
            <v>11394.89</v>
          </cell>
        </row>
        <row r="10822">
          <cell r="C10822" t="str">
            <v>Physdam</v>
          </cell>
          <cell r="E10822">
            <v>43696</v>
          </cell>
          <cell r="F10822">
            <v>43698</v>
          </cell>
          <cell r="G10822">
            <v>43708</v>
          </cell>
          <cell r="H10822">
            <v>16281.299058061601</v>
          </cell>
          <cell r="I10822">
            <v>0</v>
          </cell>
        </row>
        <row r="10823">
          <cell r="C10823" t="str">
            <v>Physdam</v>
          </cell>
          <cell r="E10823">
            <v>43689</v>
          </cell>
          <cell r="F10823">
            <v>43722</v>
          </cell>
          <cell r="G10823">
            <v>43785</v>
          </cell>
          <cell r="H10823">
            <v>10588.983362848699</v>
          </cell>
          <cell r="I10823">
            <v>10588.98</v>
          </cell>
        </row>
        <row r="10824">
          <cell r="C10824" t="str">
            <v>Physdam</v>
          </cell>
          <cell r="E10824">
            <v>43709</v>
          </cell>
          <cell r="F10824">
            <v>43748</v>
          </cell>
          <cell r="G10824">
            <v>43788</v>
          </cell>
          <cell r="H10824">
            <v>6434.2484404042698</v>
          </cell>
          <cell r="I10824">
            <v>6434.25</v>
          </cell>
        </row>
        <row r="10825">
          <cell r="C10825" t="str">
            <v>Physdam</v>
          </cell>
          <cell r="E10825">
            <v>43725</v>
          </cell>
          <cell r="F10825">
            <v>43843</v>
          </cell>
          <cell r="G10825">
            <v>43905</v>
          </cell>
          <cell r="H10825">
            <v>10084.624326134906</v>
          </cell>
          <cell r="I10825">
            <v>11373.02</v>
          </cell>
        </row>
        <row r="10826">
          <cell r="C10826" t="str">
            <v>Physdam</v>
          </cell>
          <cell r="E10826">
            <v>43715</v>
          </cell>
          <cell r="F10826">
            <v>43773</v>
          </cell>
          <cell r="G10826">
            <v>43887</v>
          </cell>
          <cell r="H10826">
            <v>12816.085158911119</v>
          </cell>
          <cell r="I10826">
            <v>0</v>
          </cell>
        </row>
        <row r="10827">
          <cell r="C10827" t="str">
            <v>Physdam</v>
          </cell>
          <cell r="E10827">
            <v>43727</v>
          </cell>
          <cell r="F10827">
            <v>43813</v>
          </cell>
          <cell r="G10827">
            <v>43858</v>
          </cell>
          <cell r="H10827">
            <v>12577.06755177601</v>
          </cell>
          <cell r="I10827">
            <v>14079.19</v>
          </cell>
        </row>
        <row r="10828">
          <cell r="C10828" t="str">
            <v>Physdam</v>
          </cell>
          <cell r="E10828">
            <v>43730</v>
          </cell>
          <cell r="F10828">
            <v>43824</v>
          </cell>
          <cell r="G10828">
            <v>43851</v>
          </cell>
          <cell r="H10828">
            <v>6983.2739883081558</v>
          </cell>
          <cell r="I10828">
            <v>7500.37</v>
          </cell>
        </row>
        <row r="10829">
          <cell r="C10829" t="str">
            <v>Physdam</v>
          </cell>
          <cell r="E10829">
            <v>43729</v>
          </cell>
          <cell r="F10829">
            <v>43902</v>
          </cell>
          <cell r="G10829">
            <v>43909</v>
          </cell>
          <cell r="H10829">
            <v>5932.0952206633174</v>
          </cell>
          <cell r="I10829">
            <v>6954.24</v>
          </cell>
        </row>
        <row r="10830">
          <cell r="C10830" t="str">
            <v>Physdam</v>
          </cell>
          <cell r="E10830">
            <v>43722</v>
          </cell>
          <cell r="F10830">
            <v>43745</v>
          </cell>
          <cell r="G10830">
            <v>43767</v>
          </cell>
          <cell r="H10830">
            <v>15425.4912555057</v>
          </cell>
          <cell r="I10830">
            <v>15425.49</v>
          </cell>
        </row>
        <row r="10831">
          <cell r="C10831" t="str">
            <v>Physdam</v>
          </cell>
          <cell r="E10831">
            <v>43716</v>
          </cell>
          <cell r="F10831">
            <v>43778</v>
          </cell>
          <cell r="G10831">
            <v>43905</v>
          </cell>
          <cell r="H10831">
            <v>10674.262335702313</v>
          </cell>
          <cell r="I10831">
            <v>10759</v>
          </cell>
        </row>
        <row r="10832">
          <cell r="C10832" t="str">
            <v>Physdam</v>
          </cell>
          <cell r="E10832">
            <v>43735</v>
          </cell>
          <cell r="F10832">
            <v>43766</v>
          </cell>
          <cell r="G10832">
            <v>43812</v>
          </cell>
          <cell r="H10832">
            <v>11378.9077005951</v>
          </cell>
          <cell r="I10832">
            <v>11378.91</v>
          </cell>
        </row>
        <row r="10833">
          <cell r="C10833" t="str">
            <v>Physdam</v>
          </cell>
          <cell r="E10833">
            <v>43725</v>
          </cell>
          <cell r="F10833">
            <v>43757</v>
          </cell>
          <cell r="G10833">
            <v>43828</v>
          </cell>
          <cell r="H10833">
            <v>14509.9529438717</v>
          </cell>
          <cell r="I10833">
            <v>14509.95</v>
          </cell>
        </row>
        <row r="10834">
          <cell r="C10834" t="str">
            <v>Physdam</v>
          </cell>
          <cell r="E10834">
            <v>43723</v>
          </cell>
          <cell r="F10834">
            <v>43734</v>
          </cell>
          <cell r="G10834">
            <v>43827</v>
          </cell>
          <cell r="H10834">
            <v>12620.5291207178</v>
          </cell>
          <cell r="I10834">
            <v>12620.53</v>
          </cell>
        </row>
        <row r="10835">
          <cell r="C10835" t="str">
            <v>Physdam</v>
          </cell>
          <cell r="E10835">
            <v>43723</v>
          </cell>
          <cell r="F10835">
            <v>43816</v>
          </cell>
          <cell r="G10835">
            <v>43960</v>
          </cell>
          <cell r="H10835">
            <v>9341.1741766135019</v>
          </cell>
          <cell r="I10835">
            <v>9901.09</v>
          </cell>
        </row>
        <row r="10836">
          <cell r="C10836" t="str">
            <v>Physdam</v>
          </cell>
          <cell r="E10836">
            <v>43733</v>
          </cell>
          <cell r="F10836">
            <v>43879</v>
          </cell>
          <cell r="G10836">
            <v>43907</v>
          </cell>
          <cell r="H10836">
            <v>9911.069065714717</v>
          </cell>
          <cell r="I10836">
            <v>0</v>
          </cell>
        </row>
        <row r="10837">
          <cell r="C10837" t="str">
            <v>Physdam</v>
          </cell>
          <cell r="E10837">
            <v>43725</v>
          </cell>
          <cell r="F10837">
            <v>43780</v>
          </cell>
          <cell r="G10837">
            <v>43959</v>
          </cell>
          <cell r="H10837">
            <v>11364.081334973778</v>
          </cell>
          <cell r="I10837">
            <v>11976.26</v>
          </cell>
        </row>
        <row r="10838">
          <cell r="C10838" t="str">
            <v>Physdam</v>
          </cell>
          <cell r="E10838">
            <v>43719</v>
          </cell>
          <cell r="F10838">
            <v>43760</v>
          </cell>
          <cell r="G10838">
            <v>43874</v>
          </cell>
          <cell r="H10838">
            <v>6787.5245019243976</v>
          </cell>
          <cell r="I10838">
            <v>8259.25</v>
          </cell>
        </row>
        <row r="10839">
          <cell r="C10839" t="str">
            <v>Physdam</v>
          </cell>
          <cell r="E10839">
            <v>43725</v>
          </cell>
          <cell r="F10839">
            <v>43879</v>
          </cell>
          <cell r="G10839">
            <v>43976</v>
          </cell>
          <cell r="H10839">
            <v>10392.273332858793</v>
          </cell>
          <cell r="I10839">
            <v>12090.77</v>
          </cell>
        </row>
        <row r="10840">
          <cell r="C10840" t="str">
            <v>Physdam</v>
          </cell>
          <cell r="E10840">
            <v>43728</v>
          </cell>
          <cell r="F10840">
            <v>43741</v>
          </cell>
          <cell r="G10840">
            <v>43816</v>
          </cell>
          <cell r="H10840">
            <v>8716.5723317570701</v>
          </cell>
          <cell r="I10840">
            <v>8716.57</v>
          </cell>
        </row>
        <row r="10841">
          <cell r="C10841" t="str">
            <v>Physdam</v>
          </cell>
          <cell r="E10841">
            <v>43736</v>
          </cell>
          <cell r="F10841">
            <v>44182</v>
          </cell>
          <cell r="G10841">
            <v>44190</v>
          </cell>
          <cell r="H10841">
            <v>7636.9500184857898</v>
          </cell>
          <cell r="I10841">
            <v>7770.7</v>
          </cell>
        </row>
        <row r="10842">
          <cell r="C10842" t="str">
            <v>Physdam</v>
          </cell>
          <cell r="E10842">
            <v>43719</v>
          </cell>
          <cell r="F10842">
            <v>43925</v>
          </cell>
          <cell r="G10842">
            <v>43951</v>
          </cell>
          <cell r="H10842">
            <v>9591.1411356098652</v>
          </cell>
          <cell r="I10842">
            <v>9740.18</v>
          </cell>
        </row>
        <row r="10843">
          <cell r="C10843" t="str">
            <v>Physdam</v>
          </cell>
          <cell r="E10843">
            <v>43728</v>
          </cell>
          <cell r="F10843">
            <v>43916</v>
          </cell>
          <cell r="G10843">
            <v>43927</v>
          </cell>
          <cell r="H10843">
            <v>13186.177091620462</v>
          </cell>
          <cell r="I10843">
            <v>13156.48</v>
          </cell>
        </row>
        <row r="10844">
          <cell r="C10844" t="str">
            <v>Physdam</v>
          </cell>
          <cell r="E10844">
            <v>43721</v>
          </cell>
          <cell r="F10844">
            <v>43755</v>
          </cell>
          <cell r="G10844">
            <v>43756</v>
          </cell>
          <cell r="H10844">
            <v>7349.5042613947899</v>
          </cell>
          <cell r="I10844">
            <v>7349.5</v>
          </cell>
        </row>
        <row r="10845">
          <cell r="C10845" t="str">
            <v>Physdam</v>
          </cell>
          <cell r="E10845">
            <v>43728</v>
          </cell>
          <cell r="F10845">
            <v>43757</v>
          </cell>
          <cell r="G10845">
            <v>43786</v>
          </cell>
          <cell r="H10845">
            <v>10331.989607846001</v>
          </cell>
          <cell r="I10845">
            <v>10331.99</v>
          </cell>
        </row>
        <row r="10846">
          <cell r="C10846" t="str">
            <v>Physdam</v>
          </cell>
          <cell r="E10846">
            <v>43730</v>
          </cell>
          <cell r="F10846">
            <v>43858</v>
          </cell>
          <cell r="G10846">
            <v>43967</v>
          </cell>
          <cell r="H10846">
            <v>13885.00281774959</v>
          </cell>
          <cell r="I10846">
            <v>14858.3</v>
          </cell>
        </row>
        <row r="10847">
          <cell r="C10847" t="str">
            <v>Physdam</v>
          </cell>
          <cell r="E10847">
            <v>43717</v>
          </cell>
          <cell r="F10847">
            <v>43773</v>
          </cell>
          <cell r="G10847">
            <v>43797</v>
          </cell>
          <cell r="H10847">
            <v>5506.0580511470998</v>
          </cell>
          <cell r="I10847">
            <v>5506.06</v>
          </cell>
        </row>
        <row r="10848">
          <cell r="C10848" t="str">
            <v>Physdam</v>
          </cell>
          <cell r="E10848">
            <v>43728</v>
          </cell>
          <cell r="F10848">
            <v>43891</v>
          </cell>
          <cell r="G10848">
            <v>43936</v>
          </cell>
          <cell r="H10848">
            <v>10488.375408956488</v>
          </cell>
          <cell r="I10848">
            <v>11331.75</v>
          </cell>
        </row>
        <row r="10849">
          <cell r="C10849" t="str">
            <v>Physdam</v>
          </cell>
          <cell r="E10849">
            <v>43711</v>
          </cell>
          <cell r="F10849">
            <v>43732</v>
          </cell>
          <cell r="G10849">
            <v>43813</v>
          </cell>
          <cell r="H10849">
            <v>14545.4286584609</v>
          </cell>
          <cell r="I10849">
            <v>0</v>
          </cell>
        </row>
        <row r="10850">
          <cell r="C10850" t="str">
            <v>Physdam</v>
          </cell>
          <cell r="E10850">
            <v>43712</v>
          </cell>
          <cell r="F10850">
            <v>43747</v>
          </cell>
          <cell r="G10850">
            <v>43877</v>
          </cell>
          <cell r="H10850">
            <v>9570.6732649270707</v>
          </cell>
          <cell r="I10850">
            <v>0</v>
          </cell>
        </row>
        <row r="10851">
          <cell r="C10851" t="str">
            <v>Physdam</v>
          </cell>
          <cell r="E10851">
            <v>43738</v>
          </cell>
          <cell r="F10851">
            <v>43794</v>
          </cell>
          <cell r="G10851">
            <v>43798</v>
          </cell>
          <cell r="H10851">
            <v>12632.868788809799</v>
          </cell>
          <cell r="I10851">
            <v>12632.87</v>
          </cell>
        </row>
        <row r="10852">
          <cell r="C10852" t="str">
            <v>Physdam</v>
          </cell>
          <cell r="E10852">
            <v>43717</v>
          </cell>
          <cell r="F10852">
            <v>43742</v>
          </cell>
          <cell r="G10852">
            <v>43873</v>
          </cell>
          <cell r="H10852">
            <v>7509.0545287209716</v>
          </cell>
          <cell r="I10852">
            <v>7813.74</v>
          </cell>
        </row>
        <row r="10853">
          <cell r="C10853" t="str">
            <v>Physdam</v>
          </cell>
          <cell r="E10853">
            <v>43735</v>
          </cell>
          <cell r="F10853">
            <v>43930</v>
          </cell>
          <cell r="G10853">
            <v>44088</v>
          </cell>
          <cell r="H10853">
            <v>13399.252811904764</v>
          </cell>
          <cell r="I10853">
            <v>14809.01</v>
          </cell>
        </row>
        <row r="10854">
          <cell r="C10854" t="str">
            <v>Physdam</v>
          </cell>
          <cell r="E10854">
            <v>43716</v>
          </cell>
          <cell r="F10854">
            <v>44069</v>
          </cell>
          <cell r="G10854" t="str">
            <v>NA</v>
          </cell>
          <cell r="H10854">
            <v>7229.5667646958409</v>
          </cell>
          <cell r="I10854" t="str">
            <v>NA</v>
          </cell>
        </row>
        <row r="10855">
          <cell r="C10855" t="str">
            <v>Physdam</v>
          </cell>
          <cell r="E10855">
            <v>43730</v>
          </cell>
          <cell r="F10855">
            <v>43766</v>
          </cell>
          <cell r="G10855">
            <v>43960</v>
          </cell>
          <cell r="H10855">
            <v>7203.7805788685973</v>
          </cell>
          <cell r="I10855">
            <v>7249.76</v>
          </cell>
        </row>
        <row r="10856">
          <cell r="C10856" t="str">
            <v>Physdam</v>
          </cell>
          <cell r="E10856">
            <v>43736</v>
          </cell>
          <cell r="F10856">
            <v>43743</v>
          </cell>
          <cell r="G10856">
            <v>43751</v>
          </cell>
          <cell r="H10856">
            <v>8479.8373766583209</v>
          </cell>
          <cell r="I10856">
            <v>8479.84</v>
          </cell>
        </row>
        <row r="10857">
          <cell r="C10857" t="str">
            <v>Physdam</v>
          </cell>
          <cell r="E10857">
            <v>43710</v>
          </cell>
          <cell r="F10857">
            <v>43740</v>
          </cell>
          <cell r="G10857">
            <v>43929</v>
          </cell>
          <cell r="H10857">
            <v>9908.0831801300792</v>
          </cell>
          <cell r="I10857">
            <v>10219.6</v>
          </cell>
        </row>
        <row r="10858">
          <cell r="C10858" t="str">
            <v>Physdam</v>
          </cell>
          <cell r="E10858">
            <v>43722</v>
          </cell>
          <cell r="F10858">
            <v>43819</v>
          </cell>
          <cell r="G10858">
            <v>43852</v>
          </cell>
          <cell r="H10858">
            <v>6007.5949208899074</v>
          </cell>
          <cell r="I10858">
            <v>7027.87</v>
          </cell>
        </row>
        <row r="10859">
          <cell r="C10859" t="str">
            <v>Physdam</v>
          </cell>
          <cell r="E10859">
            <v>43728</v>
          </cell>
          <cell r="F10859">
            <v>43775</v>
          </cell>
          <cell r="G10859">
            <v>44095</v>
          </cell>
          <cell r="H10859">
            <v>6945.728138638061</v>
          </cell>
          <cell r="I10859">
            <v>7083.67</v>
          </cell>
        </row>
        <row r="10860">
          <cell r="C10860" t="str">
            <v>Physdam</v>
          </cell>
          <cell r="E10860">
            <v>43722</v>
          </cell>
          <cell r="F10860">
            <v>43752</v>
          </cell>
          <cell r="G10860">
            <v>43856</v>
          </cell>
          <cell r="H10860">
            <v>13950.513940933457</v>
          </cell>
          <cell r="I10860">
            <v>0</v>
          </cell>
        </row>
        <row r="10861">
          <cell r="C10861" t="str">
            <v>Physdam</v>
          </cell>
          <cell r="E10861">
            <v>43721</v>
          </cell>
          <cell r="F10861">
            <v>43851</v>
          </cell>
          <cell r="G10861">
            <v>43895</v>
          </cell>
          <cell r="H10861">
            <v>12538.187896957301</v>
          </cell>
          <cell r="I10861">
            <v>13573.05</v>
          </cell>
        </row>
        <row r="10862">
          <cell r="C10862" t="str">
            <v>Physdam</v>
          </cell>
          <cell r="E10862">
            <v>43714</v>
          </cell>
          <cell r="F10862">
            <v>43815</v>
          </cell>
          <cell r="G10862">
            <v>43821</v>
          </cell>
          <cell r="H10862">
            <v>9954.8240051361499</v>
          </cell>
          <cell r="I10862">
            <v>9954.82</v>
          </cell>
        </row>
        <row r="10863">
          <cell r="C10863" t="str">
            <v>Physdam</v>
          </cell>
          <cell r="E10863">
            <v>43718</v>
          </cell>
          <cell r="F10863">
            <v>43749</v>
          </cell>
          <cell r="G10863">
            <v>43757</v>
          </cell>
          <cell r="H10863">
            <v>6250.3312184186498</v>
          </cell>
          <cell r="I10863">
            <v>6250.33</v>
          </cell>
        </row>
        <row r="10864">
          <cell r="C10864" t="str">
            <v>Physdam</v>
          </cell>
          <cell r="E10864">
            <v>43724</v>
          </cell>
          <cell r="F10864">
            <v>44001</v>
          </cell>
          <cell r="G10864" t="str">
            <v>NA</v>
          </cell>
          <cell r="H10864">
            <v>9514.4675243209495</v>
          </cell>
          <cell r="I10864" t="str">
            <v>NA</v>
          </cell>
        </row>
        <row r="10865">
          <cell r="C10865" t="str">
            <v>Physdam</v>
          </cell>
          <cell r="E10865">
            <v>43715</v>
          </cell>
          <cell r="F10865">
            <v>43849</v>
          </cell>
          <cell r="G10865">
            <v>43892</v>
          </cell>
          <cell r="H10865">
            <v>6989.6729146457301</v>
          </cell>
          <cell r="I10865">
            <v>7569.43</v>
          </cell>
        </row>
        <row r="10866">
          <cell r="C10866" t="str">
            <v>Physdam</v>
          </cell>
          <cell r="E10866">
            <v>43726</v>
          </cell>
          <cell r="F10866">
            <v>43737</v>
          </cell>
          <cell r="G10866">
            <v>43969</v>
          </cell>
          <cell r="H10866">
            <v>13279.563564526896</v>
          </cell>
          <cell r="I10866">
            <v>13398.16</v>
          </cell>
        </row>
        <row r="10867">
          <cell r="C10867" t="str">
            <v>Physdam</v>
          </cell>
          <cell r="E10867">
            <v>43715</v>
          </cell>
          <cell r="F10867">
            <v>43897</v>
          </cell>
          <cell r="G10867">
            <v>44089</v>
          </cell>
          <cell r="H10867">
            <v>11078.230731496951</v>
          </cell>
          <cell r="I10867">
            <v>0</v>
          </cell>
        </row>
        <row r="10868">
          <cell r="C10868" t="str">
            <v>Physdam</v>
          </cell>
          <cell r="E10868">
            <v>43728</v>
          </cell>
          <cell r="F10868">
            <v>44032</v>
          </cell>
          <cell r="G10868">
            <v>44136</v>
          </cell>
          <cell r="H10868">
            <v>9983.1461270560121</v>
          </cell>
          <cell r="I10868">
            <v>10345.41</v>
          </cell>
        </row>
        <row r="10869">
          <cell r="C10869" t="str">
            <v>Physdam</v>
          </cell>
          <cell r="E10869">
            <v>43730</v>
          </cell>
          <cell r="F10869">
            <v>43964</v>
          </cell>
          <cell r="G10869">
            <v>44002</v>
          </cell>
          <cell r="H10869">
            <v>10947.060177995623</v>
          </cell>
          <cell r="I10869">
            <v>10903.4</v>
          </cell>
        </row>
        <row r="10870">
          <cell r="C10870" t="str">
            <v>Physdam</v>
          </cell>
          <cell r="E10870">
            <v>43737</v>
          </cell>
          <cell r="F10870">
            <v>43888</v>
          </cell>
          <cell r="G10870">
            <v>43955</v>
          </cell>
          <cell r="H10870">
            <v>7370.9325325344607</v>
          </cell>
          <cell r="I10870">
            <v>7473.34</v>
          </cell>
        </row>
        <row r="10871">
          <cell r="C10871" t="str">
            <v>Physdam</v>
          </cell>
          <cell r="E10871">
            <v>43712</v>
          </cell>
          <cell r="F10871">
            <v>43739</v>
          </cell>
          <cell r="G10871">
            <v>43795</v>
          </cell>
          <cell r="H10871">
            <v>7862.2585203398303</v>
          </cell>
          <cell r="I10871">
            <v>0</v>
          </cell>
        </row>
        <row r="10872">
          <cell r="C10872" t="str">
            <v>Physdam</v>
          </cell>
          <cell r="E10872">
            <v>43722</v>
          </cell>
          <cell r="F10872">
            <v>43927</v>
          </cell>
          <cell r="G10872">
            <v>43967</v>
          </cell>
          <cell r="H10872">
            <v>10731.564891899561</v>
          </cell>
          <cell r="I10872">
            <v>11385.05</v>
          </cell>
        </row>
        <row r="10873">
          <cell r="C10873" t="str">
            <v>Physdam</v>
          </cell>
          <cell r="E10873">
            <v>43721</v>
          </cell>
          <cell r="F10873">
            <v>43867</v>
          </cell>
          <cell r="G10873">
            <v>44041</v>
          </cell>
          <cell r="H10873">
            <v>9316.0805611170272</v>
          </cell>
          <cell r="I10873">
            <v>9549.34</v>
          </cell>
        </row>
        <row r="10874">
          <cell r="C10874" t="str">
            <v>Physdam</v>
          </cell>
          <cell r="E10874">
            <v>43732</v>
          </cell>
          <cell r="F10874">
            <v>43761</v>
          </cell>
          <cell r="G10874">
            <v>43907</v>
          </cell>
          <cell r="H10874">
            <v>8061.3730257915286</v>
          </cell>
          <cell r="I10874">
            <v>8296.02</v>
          </cell>
        </row>
        <row r="10875">
          <cell r="C10875" t="str">
            <v>Physdam</v>
          </cell>
          <cell r="E10875">
            <v>43727</v>
          </cell>
          <cell r="F10875">
            <v>43789</v>
          </cell>
          <cell r="G10875">
            <v>43856</v>
          </cell>
          <cell r="H10875">
            <v>9791.0562538495706</v>
          </cell>
          <cell r="I10875">
            <v>11073.06</v>
          </cell>
        </row>
        <row r="10876">
          <cell r="C10876" t="str">
            <v>Physdam</v>
          </cell>
          <cell r="E10876">
            <v>43736</v>
          </cell>
          <cell r="F10876">
            <v>43938</v>
          </cell>
          <cell r="G10876">
            <v>43977</v>
          </cell>
          <cell r="H10876">
            <v>8004.3989664543969</v>
          </cell>
          <cell r="I10876">
            <v>8263.9500000000007</v>
          </cell>
        </row>
        <row r="10877">
          <cell r="C10877" t="str">
            <v>Physdam</v>
          </cell>
          <cell r="E10877">
            <v>43727</v>
          </cell>
          <cell r="F10877">
            <v>43799</v>
          </cell>
          <cell r="G10877">
            <v>43828</v>
          </cell>
          <cell r="H10877">
            <v>12554.1663636378</v>
          </cell>
          <cell r="I10877">
            <v>12554.17</v>
          </cell>
        </row>
        <row r="10878">
          <cell r="C10878" t="str">
            <v>Physdam</v>
          </cell>
          <cell r="E10878">
            <v>43730</v>
          </cell>
          <cell r="F10878">
            <v>43959</v>
          </cell>
          <cell r="G10878">
            <v>44000</v>
          </cell>
          <cell r="H10878">
            <v>10286.984274382921</v>
          </cell>
          <cell r="I10878">
            <v>10407.92</v>
          </cell>
        </row>
        <row r="10879">
          <cell r="C10879" t="str">
            <v>Physdam</v>
          </cell>
          <cell r="E10879">
            <v>43732</v>
          </cell>
          <cell r="F10879">
            <v>43783</v>
          </cell>
          <cell r="G10879">
            <v>44051</v>
          </cell>
          <cell r="H10879">
            <v>11251.05633287574</v>
          </cell>
          <cell r="I10879">
            <v>11839.33</v>
          </cell>
        </row>
        <row r="10880">
          <cell r="C10880" t="str">
            <v>Physdam</v>
          </cell>
          <cell r="E10880">
            <v>43715</v>
          </cell>
          <cell r="F10880">
            <v>43853</v>
          </cell>
          <cell r="G10880">
            <v>43985</v>
          </cell>
          <cell r="H10880">
            <v>9983.0705996459874</v>
          </cell>
          <cell r="I10880">
            <v>10918.6</v>
          </cell>
        </row>
        <row r="10881">
          <cell r="C10881" t="str">
            <v>Physdam</v>
          </cell>
          <cell r="E10881">
            <v>43747</v>
          </cell>
          <cell r="F10881">
            <v>43967</v>
          </cell>
          <cell r="G10881">
            <v>43996</v>
          </cell>
          <cell r="H10881">
            <v>13104.651726018747</v>
          </cell>
          <cell r="I10881">
            <v>13647.19</v>
          </cell>
        </row>
        <row r="10882">
          <cell r="C10882" t="str">
            <v>Physdam</v>
          </cell>
          <cell r="E10882">
            <v>43757</v>
          </cell>
          <cell r="F10882">
            <v>43803</v>
          </cell>
          <cell r="G10882">
            <v>43878</v>
          </cell>
          <cell r="H10882">
            <v>10173.85370834264</v>
          </cell>
          <cell r="I10882">
            <v>11341.34</v>
          </cell>
        </row>
        <row r="10883">
          <cell r="C10883" t="str">
            <v>Physdam</v>
          </cell>
          <cell r="E10883">
            <v>43747</v>
          </cell>
          <cell r="F10883">
            <v>43819</v>
          </cell>
          <cell r="G10883">
            <v>43845</v>
          </cell>
          <cell r="H10883">
            <v>10009.684752615665</v>
          </cell>
          <cell r="I10883">
            <v>10591.68</v>
          </cell>
        </row>
        <row r="10884">
          <cell r="C10884" t="str">
            <v>Physdam</v>
          </cell>
          <cell r="E10884">
            <v>43756</v>
          </cell>
          <cell r="F10884">
            <v>43842</v>
          </cell>
          <cell r="G10884">
            <v>43881</v>
          </cell>
          <cell r="H10884">
            <v>7991.9999407955456</v>
          </cell>
          <cell r="I10884">
            <v>0</v>
          </cell>
        </row>
        <row r="10885">
          <cell r="C10885" t="str">
            <v>Physdam</v>
          </cell>
          <cell r="E10885">
            <v>43765</v>
          </cell>
          <cell r="F10885">
            <v>43768</v>
          </cell>
          <cell r="G10885">
            <v>43857</v>
          </cell>
          <cell r="H10885">
            <v>9064.0712327269503</v>
          </cell>
          <cell r="I10885">
            <v>9890.0499999999993</v>
          </cell>
        </row>
        <row r="10886">
          <cell r="C10886" t="str">
            <v>Physdam</v>
          </cell>
          <cell r="E10886">
            <v>43743</v>
          </cell>
          <cell r="F10886">
            <v>43756</v>
          </cell>
          <cell r="G10886">
            <v>43787</v>
          </cell>
          <cell r="H10886">
            <v>12790.968855913399</v>
          </cell>
          <cell r="I10886">
            <v>12790.97</v>
          </cell>
        </row>
        <row r="10887">
          <cell r="C10887" t="str">
            <v>Physdam</v>
          </cell>
          <cell r="E10887">
            <v>43757</v>
          </cell>
          <cell r="F10887">
            <v>43995</v>
          </cell>
          <cell r="G10887">
            <v>44023</v>
          </cell>
          <cell r="H10887">
            <v>11176.320739248926</v>
          </cell>
          <cell r="I10887">
            <v>12791.03</v>
          </cell>
        </row>
        <row r="10888">
          <cell r="C10888" t="str">
            <v>Physdam</v>
          </cell>
          <cell r="E10888">
            <v>43743</v>
          </cell>
          <cell r="F10888">
            <v>43899</v>
          </cell>
          <cell r="G10888">
            <v>43923</v>
          </cell>
          <cell r="H10888">
            <v>9903.5123943780891</v>
          </cell>
          <cell r="I10888">
            <v>10294.35</v>
          </cell>
        </row>
        <row r="10889">
          <cell r="C10889" t="str">
            <v>Physdam</v>
          </cell>
          <cell r="E10889">
            <v>43754</v>
          </cell>
          <cell r="F10889">
            <v>44023</v>
          </cell>
          <cell r="G10889">
            <v>44025</v>
          </cell>
          <cell r="H10889">
            <v>10040.486469282559</v>
          </cell>
          <cell r="I10889">
            <v>11249.06</v>
          </cell>
        </row>
        <row r="10890">
          <cell r="C10890" t="str">
            <v>Physdam</v>
          </cell>
          <cell r="E10890">
            <v>43763</v>
          </cell>
          <cell r="F10890">
            <v>43871</v>
          </cell>
          <cell r="G10890">
            <v>43960</v>
          </cell>
          <cell r="H10890">
            <v>10609.80972789463</v>
          </cell>
          <cell r="I10890">
            <v>11204.68</v>
          </cell>
        </row>
        <row r="10891">
          <cell r="C10891" t="str">
            <v>Physdam</v>
          </cell>
          <cell r="E10891">
            <v>43746</v>
          </cell>
          <cell r="F10891">
            <v>44195</v>
          </cell>
          <cell r="G10891" t="str">
            <v>NA</v>
          </cell>
          <cell r="H10891">
            <v>7533.3509817077465</v>
          </cell>
          <cell r="I10891" t="str">
            <v>NA</v>
          </cell>
        </row>
        <row r="10892">
          <cell r="C10892" t="str">
            <v>Physdam</v>
          </cell>
          <cell r="E10892">
            <v>43740</v>
          </cell>
          <cell r="F10892">
            <v>43764</v>
          </cell>
          <cell r="G10892">
            <v>43773</v>
          </cell>
          <cell r="H10892">
            <v>8079.0559839484504</v>
          </cell>
          <cell r="I10892">
            <v>8079.06</v>
          </cell>
        </row>
        <row r="10893">
          <cell r="C10893" t="str">
            <v>Physdam</v>
          </cell>
          <cell r="E10893">
            <v>43749</v>
          </cell>
          <cell r="F10893">
            <v>43908</v>
          </cell>
          <cell r="G10893">
            <v>44072</v>
          </cell>
          <cell r="H10893">
            <v>10449.869598881258</v>
          </cell>
          <cell r="I10893">
            <v>11682.98</v>
          </cell>
        </row>
        <row r="10894">
          <cell r="C10894" t="str">
            <v>Physdam</v>
          </cell>
          <cell r="E10894">
            <v>43749</v>
          </cell>
          <cell r="F10894">
            <v>43954</v>
          </cell>
          <cell r="G10894">
            <v>44034</v>
          </cell>
          <cell r="H10894">
            <v>13650.225794541628</v>
          </cell>
          <cell r="I10894">
            <v>14208.11</v>
          </cell>
        </row>
        <row r="10895">
          <cell r="C10895" t="str">
            <v>Physdam</v>
          </cell>
          <cell r="E10895">
            <v>43755</v>
          </cell>
          <cell r="F10895">
            <v>43875</v>
          </cell>
          <cell r="G10895">
            <v>44028</v>
          </cell>
          <cell r="H10895">
            <v>9461.1346164487368</v>
          </cell>
          <cell r="I10895">
            <v>10068.27</v>
          </cell>
        </row>
        <row r="10896">
          <cell r="C10896" t="str">
            <v>Physdam</v>
          </cell>
          <cell r="E10896">
            <v>43759</v>
          </cell>
          <cell r="F10896">
            <v>43810</v>
          </cell>
          <cell r="G10896">
            <v>43836</v>
          </cell>
          <cell r="H10896">
            <v>11652.848669482926</v>
          </cell>
          <cell r="I10896">
            <v>11331.38</v>
          </cell>
        </row>
        <row r="10897">
          <cell r="C10897" t="str">
            <v>Physdam</v>
          </cell>
          <cell r="E10897">
            <v>43763</v>
          </cell>
          <cell r="F10897">
            <v>43811</v>
          </cell>
          <cell r="G10897">
            <v>43898</v>
          </cell>
          <cell r="H10897">
            <v>6705.3463304853713</v>
          </cell>
          <cell r="I10897">
            <v>7271.77</v>
          </cell>
        </row>
        <row r="10898">
          <cell r="C10898" t="str">
            <v>Physdam</v>
          </cell>
          <cell r="E10898">
            <v>43763</v>
          </cell>
          <cell r="F10898">
            <v>43874</v>
          </cell>
          <cell r="G10898">
            <v>43905</v>
          </cell>
          <cell r="H10898">
            <v>6540.0335746638384</v>
          </cell>
          <cell r="I10898">
            <v>6920.18</v>
          </cell>
        </row>
        <row r="10899">
          <cell r="C10899" t="str">
            <v>Physdam</v>
          </cell>
          <cell r="E10899">
            <v>43762</v>
          </cell>
          <cell r="F10899">
            <v>43800</v>
          </cell>
          <cell r="G10899">
            <v>43870</v>
          </cell>
          <cell r="H10899">
            <v>5649.2688032566175</v>
          </cell>
          <cell r="I10899">
            <v>0</v>
          </cell>
        </row>
        <row r="10900">
          <cell r="C10900" t="str">
            <v>Physdam</v>
          </cell>
          <cell r="E10900">
            <v>43766</v>
          </cell>
          <cell r="F10900">
            <v>43814</v>
          </cell>
          <cell r="G10900">
            <v>43854</v>
          </cell>
          <cell r="H10900">
            <v>6530.2090919933244</v>
          </cell>
          <cell r="I10900">
            <v>7379.3</v>
          </cell>
        </row>
        <row r="10901">
          <cell r="C10901" t="str">
            <v>Physdam</v>
          </cell>
          <cell r="E10901">
            <v>43752</v>
          </cell>
          <cell r="F10901">
            <v>43780</v>
          </cell>
          <cell r="G10901">
            <v>43783</v>
          </cell>
          <cell r="H10901">
            <v>11255.2532656729</v>
          </cell>
          <cell r="I10901">
            <v>11255.25</v>
          </cell>
        </row>
        <row r="10902">
          <cell r="C10902" t="str">
            <v>Physdam</v>
          </cell>
          <cell r="E10902">
            <v>43739</v>
          </cell>
          <cell r="F10902">
            <v>43764</v>
          </cell>
          <cell r="G10902">
            <v>43859</v>
          </cell>
          <cell r="H10902">
            <v>10241.805313650593</v>
          </cell>
          <cell r="I10902">
            <v>10694.35</v>
          </cell>
        </row>
        <row r="10903">
          <cell r="C10903" t="str">
            <v>Physdam</v>
          </cell>
          <cell r="E10903">
            <v>43769</v>
          </cell>
          <cell r="F10903">
            <v>43783</v>
          </cell>
          <cell r="G10903">
            <v>43957</v>
          </cell>
          <cell r="H10903">
            <v>9061.3800192037525</v>
          </cell>
          <cell r="I10903">
            <v>9312</v>
          </cell>
        </row>
        <row r="10904">
          <cell r="C10904" t="str">
            <v>Physdam</v>
          </cell>
          <cell r="E10904">
            <v>43752</v>
          </cell>
          <cell r="F10904">
            <v>43760</v>
          </cell>
          <cell r="G10904">
            <v>43853</v>
          </cell>
          <cell r="H10904">
            <v>9350.388660446526</v>
          </cell>
          <cell r="I10904">
            <v>10724.94</v>
          </cell>
        </row>
        <row r="10905">
          <cell r="C10905" t="str">
            <v>Physdam</v>
          </cell>
          <cell r="E10905">
            <v>43752</v>
          </cell>
          <cell r="F10905">
            <v>43927</v>
          </cell>
          <cell r="G10905">
            <v>43991</v>
          </cell>
          <cell r="H10905">
            <v>10635.321503905296</v>
          </cell>
          <cell r="I10905">
            <v>11788.19</v>
          </cell>
        </row>
        <row r="10906">
          <cell r="C10906" t="str">
            <v>Physdam</v>
          </cell>
          <cell r="E10906">
            <v>43750</v>
          </cell>
          <cell r="F10906">
            <v>43779</v>
          </cell>
          <cell r="G10906">
            <v>43821</v>
          </cell>
          <cell r="H10906">
            <v>5715.0769130922899</v>
          </cell>
          <cell r="I10906">
            <v>5715.08</v>
          </cell>
        </row>
        <row r="10907">
          <cell r="C10907" t="str">
            <v>Physdam</v>
          </cell>
          <cell r="E10907">
            <v>43766</v>
          </cell>
          <cell r="F10907">
            <v>43816</v>
          </cell>
          <cell r="G10907">
            <v>43822</v>
          </cell>
          <cell r="H10907">
            <v>8658.7233382574395</v>
          </cell>
          <cell r="I10907">
            <v>8658.7199999999993</v>
          </cell>
        </row>
        <row r="10908">
          <cell r="C10908" t="str">
            <v>Physdam</v>
          </cell>
          <cell r="E10908">
            <v>43742</v>
          </cell>
          <cell r="F10908">
            <v>43884</v>
          </cell>
          <cell r="G10908">
            <v>44130</v>
          </cell>
          <cell r="H10908">
            <v>14699.916892851568</v>
          </cell>
          <cell r="I10908">
            <v>0</v>
          </cell>
        </row>
        <row r="10909">
          <cell r="C10909" t="str">
            <v>Physdam</v>
          </cell>
          <cell r="E10909">
            <v>43764</v>
          </cell>
          <cell r="F10909">
            <v>43772</v>
          </cell>
          <cell r="G10909">
            <v>43772</v>
          </cell>
          <cell r="H10909">
            <v>8987.6156816443308</v>
          </cell>
          <cell r="I10909">
            <v>8987.6200000000008</v>
          </cell>
        </row>
        <row r="10910">
          <cell r="C10910" t="str">
            <v>Physdam</v>
          </cell>
          <cell r="E10910">
            <v>43745</v>
          </cell>
          <cell r="F10910">
            <v>43759</v>
          </cell>
          <cell r="G10910">
            <v>43760</v>
          </cell>
          <cell r="H10910">
            <v>9607.8831689184699</v>
          </cell>
          <cell r="I10910">
            <v>0</v>
          </cell>
        </row>
        <row r="10911">
          <cell r="C10911" t="str">
            <v>Physdam</v>
          </cell>
          <cell r="E10911">
            <v>43757</v>
          </cell>
          <cell r="F10911">
            <v>43832</v>
          </cell>
          <cell r="G10911">
            <v>43839</v>
          </cell>
          <cell r="H10911">
            <v>11482.759913925338</v>
          </cell>
          <cell r="I10911">
            <v>11852.06</v>
          </cell>
        </row>
        <row r="10912">
          <cell r="C10912" t="str">
            <v>Physdam</v>
          </cell>
          <cell r="E10912">
            <v>43754</v>
          </cell>
          <cell r="F10912">
            <v>43779</v>
          </cell>
          <cell r="G10912">
            <v>43872</v>
          </cell>
          <cell r="H10912">
            <v>10670.427901959949</v>
          </cell>
          <cell r="I10912">
            <v>11202.49</v>
          </cell>
        </row>
        <row r="10913">
          <cell r="C10913" t="str">
            <v>Physdam</v>
          </cell>
          <cell r="E10913">
            <v>43760</v>
          </cell>
          <cell r="F10913">
            <v>44155</v>
          </cell>
          <cell r="G10913">
            <v>44184</v>
          </cell>
          <cell r="H10913">
            <v>8585.9601324883024</v>
          </cell>
          <cell r="I10913">
            <v>9701.5</v>
          </cell>
        </row>
        <row r="10914">
          <cell r="C10914" t="str">
            <v>Physdam</v>
          </cell>
          <cell r="E10914">
            <v>43750</v>
          </cell>
          <cell r="F10914">
            <v>43839</v>
          </cell>
          <cell r="G10914">
            <v>43859</v>
          </cell>
          <cell r="H10914">
            <v>8480.2698613591201</v>
          </cell>
          <cell r="I10914">
            <v>10046.959999999999</v>
          </cell>
        </row>
        <row r="10915">
          <cell r="C10915" t="str">
            <v>Physdam</v>
          </cell>
          <cell r="E10915">
            <v>43767</v>
          </cell>
          <cell r="F10915">
            <v>43899</v>
          </cell>
          <cell r="G10915">
            <v>44019</v>
          </cell>
          <cell r="H10915">
            <v>9818.3713109862001</v>
          </cell>
          <cell r="I10915">
            <v>10217.86</v>
          </cell>
        </row>
        <row r="10916">
          <cell r="C10916" t="str">
            <v>Physdam</v>
          </cell>
          <cell r="E10916">
            <v>43752</v>
          </cell>
          <cell r="F10916">
            <v>43800</v>
          </cell>
          <cell r="G10916">
            <v>44191</v>
          </cell>
          <cell r="H10916">
            <v>8890.5182457753726</v>
          </cell>
          <cell r="I10916">
            <v>9052.32</v>
          </cell>
        </row>
        <row r="10917">
          <cell r="C10917" t="str">
            <v>Physdam</v>
          </cell>
          <cell r="E10917">
            <v>43747</v>
          </cell>
          <cell r="F10917">
            <v>44033</v>
          </cell>
          <cell r="G10917">
            <v>44041</v>
          </cell>
          <cell r="H10917">
            <v>9148.1761801501743</v>
          </cell>
          <cell r="I10917">
            <v>10554.85</v>
          </cell>
        </row>
        <row r="10918">
          <cell r="C10918" t="str">
            <v>Physdam</v>
          </cell>
          <cell r="E10918">
            <v>43742</v>
          </cell>
          <cell r="F10918">
            <v>43919</v>
          </cell>
          <cell r="G10918">
            <v>43935</v>
          </cell>
          <cell r="H10918">
            <v>10922.005281169239</v>
          </cell>
          <cell r="I10918">
            <v>11824.97</v>
          </cell>
        </row>
        <row r="10919">
          <cell r="C10919" t="str">
            <v>Physdam</v>
          </cell>
          <cell r="E10919">
            <v>43754</v>
          </cell>
          <cell r="F10919">
            <v>43786</v>
          </cell>
          <cell r="G10919">
            <v>43787</v>
          </cell>
          <cell r="H10919">
            <v>6002.6132794946698</v>
          </cell>
          <cell r="I10919">
            <v>6002.61</v>
          </cell>
        </row>
        <row r="10920">
          <cell r="C10920" t="str">
            <v>Physdam</v>
          </cell>
          <cell r="E10920">
            <v>43741</v>
          </cell>
          <cell r="F10920">
            <v>44077</v>
          </cell>
          <cell r="G10920" t="str">
            <v>NA</v>
          </cell>
          <cell r="H10920">
            <v>14596.508637375859</v>
          </cell>
          <cell r="I10920" t="str">
            <v>NA</v>
          </cell>
        </row>
        <row r="10921">
          <cell r="C10921" t="str">
            <v>Physdam</v>
          </cell>
          <cell r="E10921">
            <v>43745</v>
          </cell>
          <cell r="F10921">
            <v>43747</v>
          </cell>
          <cell r="G10921">
            <v>43921</v>
          </cell>
          <cell r="H10921">
            <v>13128.656491608808</v>
          </cell>
          <cell r="I10921">
            <v>13969.24</v>
          </cell>
        </row>
        <row r="10922">
          <cell r="C10922" t="str">
            <v>Physdam</v>
          </cell>
          <cell r="E10922">
            <v>43747</v>
          </cell>
          <cell r="F10922">
            <v>43797</v>
          </cell>
          <cell r="G10922">
            <v>43898</v>
          </cell>
          <cell r="H10922">
            <v>8801.896337969114</v>
          </cell>
          <cell r="I10922">
            <v>9097.19</v>
          </cell>
        </row>
        <row r="10923">
          <cell r="C10923" t="str">
            <v>Physdam</v>
          </cell>
          <cell r="E10923">
            <v>43767</v>
          </cell>
          <cell r="F10923">
            <v>43959</v>
          </cell>
          <cell r="G10923">
            <v>44099</v>
          </cell>
          <cell r="H10923">
            <v>8034.9903149832235</v>
          </cell>
          <cell r="I10923">
            <v>8097.36</v>
          </cell>
        </row>
        <row r="10924">
          <cell r="C10924" t="str">
            <v>Physdam</v>
          </cell>
          <cell r="E10924">
            <v>43765</v>
          </cell>
          <cell r="F10924">
            <v>43772</v>
          </cell>
          <cell r="G10924">
            <v>43836</v>
          </cell>
          <cell r="H10924">
            <v>11396.78187320992</v>
          </cell>
          <cell r="I10924">
            <v>13549.91</v>
          </cell>
        </row>
        <row r="10925">
          <cell r="C10925" t="str">
            <v>Physdam</v>
          </cell>
          <cell r="E10925">
            <v>43755</v>
          </cell>
          <cell r="F10925">
            <v>43831</v>
          </cell>
          <cell r="G10925">
            <v>43837</v>
          </cell>
          <cell r="H10925">
            <v>15170.834274142475</v>
          </cell>
          <cell r="I10925">
            <v>16160.09</v>
          </cell>
        </row>
        <row r="10926">
          <cell r="C10926" t="str">
            <v>Physdam</v>
          </cell>
          <cell r="E10926">
            <v>43748</v>
          </cell>
          <cell r="F10926">
            <v>43837</v>
          </cell>
          <cell r="G10926">
            <v>44139</v>
          </cell>
          <cell r="H10926">
            <v>10053.159263532814</v>
          </cell>
          <cell r="I10926">
            <v>10513.53</v>
          </cell>
        </row>
        <row r="10927">
          <cell r="C10927" t="str">
            <v>Physdam</v>
          </cell>
          <cell r="E10927">
            <v>43767</v>
          </cell>
          <cell r="F10927">
            <v>43778</v>
          </cell>
          <cell r="G10927">
            <v>43814</v>
          </cell>
          <cell r="H10927">
            <v>9465.3605858356004</v>
          </cell>
          <cell r="I10927">
            <v>9465.36</v>
          </cell>
        </row>
        <row r="10928">
          <cell r="C10928" t="str">
            <v>Physdam</v>
          </cell>
          <cell r="E10928">
            <v>43749</v>
          </cell>
          <cell r="F10928">
            <v>43988</v>
          </cell>
          <cell r="G10928">
            <v>44063</v>
          </cell>
          <cell r="H10928">
            <v>11191.682391645914</v>
          </cell>
          <cell r="I10928">
            <v>11033.97</v>
          </cell>
        </row>
        <row r="10929">
          <cell r="C10929" t="str">
            <v>Physdam</v>
          </cell>
          <cell r="E10929">
            <v>43753</v>
          </cell>
          <cell r="F10929">
            <v>43852</v>
          </cell>
          <cell r="G10929">
            <v>43854</v>
          </cell>
          <cell r="H10929">
            <v>14229.801722589962</v>
          </cell>
          <cell r="I10929">
            <v>14811.45</v>
          </cell>
        </row>
        <row r="10930">
          <cell r="C10930" t="str">
            <v>Physdam</v>
          </cell>
          <cell r="E10930">
            <v>43742</v>
          </cell>
          <cell r="F10930">
            <v>43891</v>
          </cell>
          <cell r="G10930">
            <v>44055</v>
          </cell>
          <cell r="H10930">
            <v>6721.7756919300418</v>
          </cell>
          <cell r="I10930">
            <v>8141.13</v>
          </cell>
        </row>
        <row r="10931">
          <cell r="C10931" t="str">
            <v>Physdam</v>
          </cell>
          <cell r="E10931">
            <v>43742</v>
          </cell>
          <cell r="F10931">
            <v>43935</v>
          </cell>
          <cell r="G10931">
            <v>44013</v>
          </cell>
          <cell r="H10931">
            <v>13722.116059589805</v>
          </cell>
          <cell r="I10931">
            <v>14415.96</v>
          </cell>
        </row>
        <row r="10932">
          <cell r="C10932" t="str">
            <v>Physdam</v>
          </cell>
          <cell r="E10932">
            <v>43746</v>
          </cell>
          <cell r="F10932">
            <v>43803</v>
          </cell>
          <cell r="G10932">
            <v>43820</v>
          </cell>
          <cell r="H10932">
            <v>9526.4348088851402</v>
          </cell>
          <cell r="I10932">
            <v>9526.43</v>
          </cell>
        </row>
        <row r="10933">
          <cell r="C10933" t="str">
            <v>Physdam</v>
          </cell>
          <cell r="E10933">
            <v>43743</v>
          </cell>
          <cell r="F10933">
            <v>43953</v>
          </cell>
          <cell r="G10933">
            <v>43985</v>
          </cell>
          <cell r="H10933">
            <v>11422.234364819669</v>
          </cell>
          <cell r="I10933">
            <v>12395.27</v>
          </cell>
        </row>
        <row r="10934">
          <cell r="C10934" t="str">
            <v>Physdam</v>
          </cell>
          <cell r="E10934">
            <v>43750</v>
          </cell>
          <cell r="F10934">
            <v>43923</v>
          </cell>
          <cell r="G10934">
            <v>43933</v>
          </cell>
          <cell r="H10934">
            <v>8990.7149605971154</v>
          </cell>
          <cell r="I10934">
            <v>9558.19</v>
          </cell>
        </row>
        <row r="10935">
          <cell r="C10935" t="str">
            <v>Physdam</v>
          </cell>
          <cell r="E10935">
            <v>43754</v>
          </cell>
          <cell r="F10935">
            <v>43758</v>
          </cell>
          <cell r="G10935">
            <v>43791</v>
          </cell>
          <cell r="H10935">
            <v>11804.0443263173</v>
          </cell>
          <cell r="I10935">
            <v>11804.04</v>
          </cell>
        </row>
        <row r="10936">
          <cell r="C10936" t="str">
            <v>Physdam</v>
          </cell>
          <cell r="E10936">
            <v>43755</v>
          </cell>
          <cell r="F10936">
            <v>43816</v>
          </cell>
          <cell r="G10936">
            <v>43835</v>
          </cell>
          <cell r="H10936">
            <v>10780.244054297702</v>
          </cell>
          <cell r="I10936">
            <v>11476.56</v>
          </cell>
        </row>
        <row r="10937">
          <cell r="C10937" t="str">
            <v>Physdam</v>
          </cell>
          <cell r="E10937">
            <v>43752</v>
          </cell>
          <cell r="F10937">
            <v>43945</v>
          </cell>
          <cell r="G10937">
            <v>43994</v>
          </cell>
          <cell r="H10937">
            <v>10625.294231725789</v>
          </cell>
          <cell r="I10937">
            <v>10622.27</v>
          </cell>
        </row>
        <row r="10938">
          <cell r="C10938" t="str">
            <v>Physdam</v>
          </cell>
          <cell r="E10938">
            <v>43768</v>
          </cell>
          <cell r="F10938">
            <v>44090</v>
          </cell>
          <cell r="G10938">
            <v>44186</v>
          </cell>
          <cell r="H10938">
            <v>8797.08176224403</v>
          </cell>
          <cell r="I10938">
            <v>8809.64</v>
          </cell>
        </row>
        <row r="10939">
          <cell r="C10939" t="str">
            <v>Physdam</v>
          </cell>
          <cell r="E10939">
            <v>43761</v>
          </cell>
          <cell r="F10939">
            <v>43827</v>
          </cell>
          <cell r="G10939">
            <v>43886</v>
          </cell>
          <cell r="H10939">
            <v>10368.459140163113</v>
          </cell>
          <cell r="I10939">
            <v>10681.8</v>
          </cell>
        </row>
        <row r="10940">
          <cell r="C10940" t="str">
            <v>Physdam</v>
          </cell>
          <cell r="E10940">
            <v>43760</v>
          </cell>
          <cell r="F10940">
            <v>43936</v>
          </cell>
          <cell r="G10940">
            <v>43971</v>
          </cell>
          <cell r="H10940">
            <v>10970.097287891718</v>
          </cell>
          <cell r="I10940">
            <v>11443.36</v>
          </cell>
        </row>
        <row r="10941">
          <cell r="C10941" t="str">
            <v>Physdam</v>
          </cell>
          <cell r="E10941">
            <v>43755</v>
          </cell>
          <cell r="F10941">
            <v>43794</v>
          </cell>
          <cell r="G10941">
            <v>43831</v>
          </cell>
          <cell r="H10941">
            <v>5035.2831780884526</v>
          </cell>
          <cell r="I10941">
            <v>5619.79</v>
          </cell>
        </row>
        <row r="10942">
          <cell r="C10942" t="str">
            <v>Physdam</v>
          </cell>
          <cell r="E10942">
            <v>43750</v>
          </cell>
          <cell r="F10942">
            <v>43835</v>
          </cell>
          <cell r="G10942">
            <v>43901</v>
          </cell>
          <cell r="H10942">
            <v>7417.5725718661834</v>
          </cell>
          <cell r="I10942">
            <v>7640.57</v>
          </cell>
        </row>
        <row r="10943">
          <cell r="C10943" t="str">
            <v>Physdam</v>
          </cell>
          <cell r="E10943">
            <v>43762</v>
          </cell>
          <cell r="F10943">
            <v>43882</v>
          </cell>
          <cell r="G10943">
            <v>43921</v>
          </cell>
          <cell r="H10943">
            <v>8612.76066065122</v>
          </cell>
          <cell r="I10943">
            <v>9511.75</v>
          </cell>
        </row>
        <row r="10944">
          <cell r="C10944" t="str">
            <v>Physdam</v>
          </cell>
          <cell r="E10944">
            <v>43755</v>
          </cell>
          <cell r="F10944">
            <v>43785</v>
          </cell>
          <cell r="G10944">
            <v>43823</v>
          </cell>
          <cell r="H10944">
            <v>12373.272096746199</v>
          </cell>
          <cell r="I10944">
            <v>12373.27</v>
          </cell>
        </row>
        <row r="10945">
          <cell r="C10945" t="str">
            <v>Physdam</v>
          </cell>
          <cell r="E10945">
            <v>43741</v>
          </cell>
          <cell r="F10945">
            <v>43867</v>
          </cell>
          <cell r="G10945">
            <v>43950</v>
          </cell>
          <cell r="H10945">
            <v>11932.647957906238</v>
          </cell>
          <cell r="I10945">
            <v>12486.66</v>
          </cell>
        </row>
        <row r="10946">
          <cell r="C10946" t="str">
            <v>Physdam</v>
          </cell>
          <cell r="E10946">
            <v>43742</v>
          </cell>
          <cell r="F10946">
            <v>43780</v>
          </cell>
          <cell r="G10946">
            <v>43862</v>
          </cell>
          <cell r="H10946">
            <v>8484.5835248323529</v>
          </cell>
          <cell r="I10946">
            <v>9037.9</v>
          </cell>
        </row>
        <row r="10947">
          <cell r="C10947" t="str">
            <v>Physdam</v>
          </cell>
          <cell r="E10947">
            <v>43758</v>
          </cell>
          <cell r="F10947">
            <v>43937</v>
          </cell>
          <cell r="G10947">
            <v>43943</v>
          </cell>
          <cell r="H10947">
            <v>5737.9451142384742</v>
          </cell>
          <cell r="I10947">
            <v>6452.47</v>
          </cell>
        </row>
        <row r="10948">
          <cell r="C10948" t="str">
            <v>Physdam</v>
          </cell>
          <cell r="E10948">
            <v>43784</v>
          </cell>
          <cell r="F10948">
            <v>43951</v>
          </cell>
          <cell r="G10948">
            <v>43958</v>
          </cell>
          <cell r="H10948">
            <v>12403.63337414918</v>
          </cell>
          <cell r="I10948">
            <v>12347.92</v>
          </cell>
        </row>
        <row r="10949">
          <cell r="C10949" t="str">
            <v>Physdam</v>
          </cell>
          <cell r="E10949">
            <v>43778</v>
          </cell>
          <cell r="F10949">
            <v>43844</v>
          </cell>
          <cell r="G10949">
            <v>43874</v>
          </cell>
          <cell r="H10949">
            <v>7263.9080591439078</v>
          </cell>
          <cell r="I10949">
            <v>0</v>
          </cell>
        </row>
        <row r="10950">
          <cell r="C10950" t="str">
            <v>Physdam</v>
          </cell>
          <cell r="E10950">
            <v>43779</v>
          </cell>
          <cell r="F10950">
            <v>43904</v>
          </cell>
          <cell r="G10950">
            <v>43964</v>
          </cell>
          <cell r="H10950">
            <v>12482.505806826086</v>
          </cell>
          <cell r="I10950">
            <v>12817.48</v>
          </cell>
        </row>
        <row r="10951">
          <cell r="C10951" t="str">
            <v>Physdam</v>
          </cell>
          <cell r="E10951">
            <v>43791</v>
          </cell>
          <cell r="F10951">
            <v>43845</v>
          </cell>
          <cell r="G10951" t="str">
            <v>NA</v>
          </cell>
          <cell r="H10951">
            <v>6054.8206380580996</v>
          </cell>
          <cell r="I10951" t="str">
            <v>NA</v>
          </cell>
        </row>
        <row r="10952">
          <cell r="C10952" t="str">
            <v>Physdam</v>
          </cell>
          <cell r="E10952">
            <v>43781</v>
          </cell>
          <cell r="F10952">
            <v>44106</v>
          </cell>
          <cell r="G10952">
            <v>44134</v>
          </cell>
          <cell r="H10952">
            <v>7853.1886551426342</v>
          </cell>
          <cell r="I10952">
            <v>8116.68</v>
          </cell>
        </row>
        <row r="10953">
          <cell r="C10953" t="str">
            <v>Physdam</v>
          </cell>
          <cell r="E10953">
            <v>43781</v>
          </cell>
          <cell r="F10953">
            <v>43804</v>
          </cell>
          <cell r="G10953">
            <v>43830</v>
          </cell>
          <cell r="H10953">
            <v>8735.0756070144798</v>
          </cell>
          <cell r="I10953">
            <v>8735.08</v>
          </cell>
        </row>
        <row r="10954">
          <cell r="C10954" t="str">
            <v>Physdam</v>
          </cell>
          <cell r="E10954">
            <v>43793</v>
          </cell>
          <cell r="F10954">
            <v>44079</v>
          </cell>
          <cell r="G10954" t="str">
            <v>NA</v>
          </cell>
          <cell r="H10954">
            <v>5789.4465052669138</v>
          </cell>
          <cell r="I10954" t="str">
            <v>NA</v>
          </cell>
        </row>
        <row r="10955">
          <cell r="C10955" t="str">
            <v>Physdam</v>
          </cell>
          <cell r="E10955">
            <v>43777</v>
          </cell>
          <cell r="F10955">
            <v>43841</v>
          </cell>
          <cell r="G10955">
            <v>43924</v>
          </cell>
          <cell r="H10955">
            <v>10273.968810168255</v>
          </cell>
          <cell r="I10955">
            <v>10563.14</v>
          </cell>
        </row>
        <row r="10956">
          <cell r="C10956" t="str">
            <v>Physdam</v>
          </cell>
          <cell r="E10956">
            <v>43777</v>
          </cell>
          <cell r="F10956">
            <v>43804</v>
          </cell>
          <cell r="G10956">
            <v>43990</v>
          </cell>
          <cell r="H10956">
            <v>10804.997491768694</v>
          </cell>
          <cell r="I10956">
            <v>11322.46</v>
          </cell>
        </row>
        <row r="10957">
          <cell r="C10957" t="str">
            <v>Physdam</v>
          </cell>
          <cell r="E10957">
            <v>43786</v>
          </cell>
          <cell r="F10957">
            <v>43870</v>
          </cell>
          <cell r="G10957">
            <v>43899</v>
          </cell>
          <cell r="H10957">
            <v>9743.5979783743969</v>
          </cell>
          <cell r="I10957">
            <v>10176.25</v>
          </cell>
        </row>
        <row r="10958">
          <cell r="C10958" t="str">
            <v>Physdam</v>
          </cell>
          <cell r="E10958">
            <v>43787</v>
          </cell>
          <cell r="F10958">
            <v>43915</v>
          </cell>
          <cell r="G10958">
            <v>43979</v>
          </cell>
          <cell r="H10958">
            <v>8162.8360566333986</v>
          </cell>
          <cell r="I10958">
            <v>8109.01</v>
          </cell>
        </row>
        <row r="10959">
          <cell r="C10959" t="str">
            <v>Physdam</v>
          </cell>
          <cell r="E10959">
            <v>43792</v>
          </cell>
          <cell r="F10959">
            <v>43852</v>
          </cell>
          <cell r="G10959">
            <v>43903</v>
          </cell>
          <cell r="H10959">
            <v>8267.3922048705008</v>
          </cell>
          <cell r="I10959">
            <v>8464.82</v>
          </cell>
        </row>
        <row r="10960">
          <cell r="C10960" t="str">
            <v>Physdam</v>
          </cell>
          <cell r="E10960">
            <v>43791</v>
          </cell>
          <cell r="F10960">
            <v>44044</v>
          </cell>
          <cell r="G10960">
            <v>44114</v>
          </cell>
          <cell r="H10960">
            <v>14952.978138869161</v>
          </cell>
          <cell r="I10960">
            <v>16018.68</v>
          </cell>
        </row>
        <row r="10961">
          <cell r="C10961" t="str">
            <v>Physdam</v>
          </cell>
          <cell r="E10961">
            <v>43789</v>
          </cell>
          <cell r="F10961">
            <v>43792</v>
          </cell>
          <cell r="G10961">
            <v>43836</v>
          </cell>
          <cell r="H10961">
            <v>10501.595646259444</v>
          </cell>
          <cell r="I10961">
            <v>10709.97</v>
          </cell>
        </row>
        <row r="10962">
          <cell r="C10962" t="str">
            <v>Physdam</v>
          </cell>
          <cell r="E10962">
            <v>43777</v>
          </cell>
          <cell r="F10962">
            <v>43827</v>
          </cell>
          <cell r="G10962">
            <v>43853</v>
          </cell>
          <cell r="H10962">
            <v>9944.25583067355</v>
          </cell>
          <cell r="I10962">
            <v>11154.52</v>
          </cell>
        </row>
        <row r="10963">
          <cell r="C10963" t="str">
            <v>Physdam</v>
          </cell>
          <cell r="E10963">
            <v>43789</v>
          </cell>
          <cell r="F10963">
            <v>44055</v>
          </cell>
          <cell r="G10963">
            <v>44087</v>
          </cell>
          <cell r="H10963">
            <v>9609.7607435559767</v>
          </cell>
          <cell r="I10963">
            <v>10672.58</v>
          </cell>
        </row>
        <row r="10964">
          <cell r="C10964" t="str">
            <v>Physdam</v>
          </cell>
          <cell r="E10964">
            <v>43775</v>
          </cell>
          <cell r="F10964">
            <v>43959</v>
          </cell>
          <cell r="G10964">
            <v>44011</v>
          </cell>
          <cell r="H10964">
            <v>8119.0994178945057</v>
          </cell>
          <cell r="I10964">
            <v>8692.9</v>
          </cell>
        </row>
        <row r="10965">
          <cell r="C10965" t="str">
            <v>Physdam</v>
          </cell>
          <cell r="E10965">
            <v>43788</v>
          </cell>
          <cell r="F10965">
            <v>43891</v>
          </cell>
          <cell r="G10965">
            <v>43925</v>
          </cell>
          <cell r="H10965">
            <v>8472.1636695911493</v>
          </cell>
          <cell r="I10965">
            <v>9021.23</v>
          </cell>
        </row>
        <row r="10966">
          <cell r="C10966" t="str">
            <v>Physdam</v>
          </cell>
          <cell r="E10966">
            <v>43783</v>
          </cell>
          <cell r="F10966">
            <v>43915</v>
          </cell>
          <cell r="G10966">
            <v>43968</v>
          </cell>
          <cell r="H10966">
            <v>9436.0873422289769</v>
          </cell>
          <cell r="I10966">
            <v>10014.42</v>
          </cell>
        </row>
        <row r="10967">
          <cell r="C10967" t="str">
            <v>Physdam</v>
          </cell>
          <cell r="E10967">
            <v>43784</v>
          </cell>
          <cell r="F10967">
            <v>43972</v>
          </cell>
          <cell r="G10967">
            <v>44032</v>
          </cell>
          <cell r="H10967">
            <v>6990.0734528278563</v>
          </cell>
          <cell r="I10967">
            <v>6863.45</v>
          </cell>
        </row>
        <row r="10968">
          <cell r="C10968" t="str">
            <v>Physdam</v>
          </cell>
          <cell r="E10968">
            <v>43779</v>
          </cell>
          <cell r="F10968">
            <v>43904</v>
          </cell>
          <cell r="G10968" t="str">
            <v>NA</v>
          </cell>
          <cell r="H10968">
            <v>7231.41694986122</v>
          </cell>
          <cell r="I10968" t="str">
            <v>NA</v>
          </cell>
        </row>
        <row r="10969">
          <cell r="C10969" t="str">
            <v>Physdam</v>
          </cell>
          <cell r="E10969">
            <v>43782</v>
          </cell>
          <cell r="F10969">
            <v>43820</v>
          </cell>
          <cell r="G10969">
            <v>43833</v>
          </cell>
          <cell r="H10969">
            <v>8889.992520013835</v>
          </cell>
          <cell r="I10969">
            <v>10060.209999999999</v>
          </cell>
        </row>
        <row r="10970">
          <cell r="C10970" t="str">
            <v>Physdam</v>
          </cell>
          <cell r="E10970">
            <v>43785</v>
          </cell>
          <cell r="F10970">
            <v>43814</v>
          </cell>
          <cell r="G10970">
            <v>43814</v>
          </cell>
          <cell r="H10970">
            <v>10620.951239013901</v>
          </cell>
          <cell r="I10970">
            <v>10620.95</v>
          </cell>
        </row>
        <row r="10971">
          <cell r="C10971" t="str">
            <v>Physdam</v>
          </cell>
          <cell r="E10971">
            <v>43796</v>
          </cell>
          <cell r="F10971">
            <v>44017</v>
          </cell>
          <cell r="G10971">
            <v>44029</v>
          </cell>
          <cell r="H10971">
            <v>9211.0818416936327</v>
          </cell>
          <cell r="I10971">
            <v>9654.73</v>
          </cell>
        </row>
        <row r="10972">
          <cell r="C10972" t="str">
            <v>Physdam</v>
          </cell>
          <cell r="E10972">
            <v>43771</v>
          </cell>
          <cell r="F10972">
            <v>43843</v>
          </cell>
          <cell r="G10972">
            <v>43928</v>
          </cell>
          <cell r="H10972">
            <v>7148.6166122225804</v>
          </cell>
          <cell r="I10972">
            <v>7395.15</v>
          </cell>
        </row>
        <row r="10973">
          <cell r="C10973" t="str">
            <v>Physdam</v>
          </cell>
          <cell r="E10973">
            <v>43788</v>
          </cell>
          <cell r="F10973">
            <v>43911</v>
          </cell>
          <cell r="G10973">
            <v>43947</v>
          </cell>
          <cell r="H10973">
            <v>6369.3167572855928</v>
          </cell>
          <cell r="I10973">
            <v>6865.25</v>
          </cell>
        </row>
        <row r="10974">
          <cell r="C10974" t="str">
            <v>Physdam</v>
          </cell>
          <cell r="E10974">
            <v>43779</v>
          </cell>
          <cell r="F10974">
            <v>43780</v>
          </cell>
          <cell r="G10974">
            <v>43829</v>
          </cell>
          <cell r="H10974">
            <v>11178.935918773899</v>
          </cell>
          <cell r="I10974">
            <v>11178.94</v>
          </cell>
        </row>
        <row r="10975">
          <cell r="C10975" t="str">
            <v>Physdam</v>
          </cell>
          <cell r="E10975">
            <v>43787</v>
          </cell>
          <cell r="F10975">
            <v>43826</v>
          </cell>
          <cell r="G10975">
            <v>43927</v>
          </cell>
          <cell r="H10975">
            <v>8630.8908188964961</v>
          </cell>
          <cell r="I10975">
            <v>9724.6200000000008</v>
          </cell>
        </row>
        <row r="10976">
          <cell r="C10976" t="str">
            <v>Physdam</v>
          </cell>
          <cell r="E10976">
            <v>43795</v>
          </cell>
          <cell r="F10976">
            <v>43815</v>
          </cell>
          <cell r="G10976">
            <v>43888</v>
          </cell>
          <cell r="H10976">
            <v>9758.6479324227657</v>
          </cell>
          <cell r="I10976">
            <v>10378.67</v>
          </cell>
        </row>
        <row r="10977">
          <cell r="C10977" t="str">
            <v>Physdam</v>
          </cell>
          <cell r="E10977">
            <v>43771</v>
          </cell>
          <cell r="F10977">
            <v>43829</v>
          </cell>
          <cell r="G10977">
            <v>43925</v>
          </cell>
          <cell r="H10977">
            <v>9620.8845755084985</v>
          </cell>
          <cell r="I10977">
            <v>0</v>
          </cell>
        </row>
        <row r="10978">
          <cell r="C10978" t="str">
            <v>Physdam</v>
          </cell>
          <cell r="E10978">
            <v>43789</v>
          </cell>
          <cell r="F10978">
            <v>43943</v>
          </cell>
          <cell r="G10978">
            <v>43959</v>
          </cell>
          <cell r="H10978">
            <v>8225.7576812462121</v>
          </cell>
          <cell r="I10978">
            <v>9242.08</v>
          </cell>
        </row>
        <row r="10979">
          <cell r="C10979" t="str">
            <v>Physdam</v>
          </cell>
          <cell r="E10979">
            <v>43773</v>
          </cell>
          <cell r="F10979">
            <v>43871</v>
          </cell>
          <cell r="G10979">
            <v>43907</v>
          </cell>
          <cell r="H10979">
            <v>7334.2506167033225</v>
          </cell>
          <cell r="I10979">
            <v>7774.3</v>
          </cell>
        </row>
        <row r="10980">
          <cell r="C10980" t="str">
            <v>Physdam</v>
          </cell>
          <cell r="E10980">
            <v>43776</v>
          </cell>
          <cell r="F10980">
            <v>43855</v>
          </cell>
          <cell r="G10980">
            <v>43969</v>
          </cell>
          <cell r="H10980">
            <v>12520.649281893835</v>
          </cell>
          <cell r="I10980">
            <v>12577.85</v>
          </cell>
        </row>
        <row r="10981">
          <cell r="C10981" t="str">
            <v>Physdam</v>
          </cell>
          <cell r="E10981">
            <v>43777</v>
          </cell>
          <cell r="F10981">
            <v>43800</v>
          </cell>
          <cell r="G10981">
            <v>43950</v>
          </cell>
          <cell r="H10981">
            <v>8414.4087281067204</v>
          </cell>
          <cell r="I10981">
            <v>0</v>
          </cell>
        </row>
        <row r="10982">
          <cell r="C10982" t="str">
            <v>Physdam</v>
          </cell>
          <cell r="E10982">
            <v>43792</v>
          </cell>
          <cell r="F10982">
            <v>43838</v>
          </cell>
          <cell r="G10982">
            <v>43899</v>
          </cell>
          <cell r="H10982">
            <v>7470.1228267533515</v>
          </cell>
          <cell r="I10982">
            <v>7790.56</v>
          </cell>
        </row>
        <row r="10983">
          <cell r="C10983" t="str">
            <v>Physdam</v>
          </cell>
          <cell r="E10983">
            <v>43775</v>
          </cell>
          <cell r="F10983">
            <v>43937</v>
          </cell>
          <cell r="G10983">
            <v>44054</v>
          </cell>
          <cell r="H10983">
            <v>9198.9540895310802</v>
          </cell>
          <cell r="I10983">
            <v>9570.09</v>
          </cell>
        </row>
        <row r="10984">
          <cell r="C10984" t="str">
            <v>Physdam</v>
          </cell>
          <cell r="E10984">
            <v>43798</v>
          </cell>
          <cell r="F10984">
            <v>43861</v>
          </cell>
          <cell r="G10984">
            <v>43869</v>
          </cell>
          <cell r="H10984">
            <v>6547.1660541068977</v>
          </cell>
          <cell r="I10984">
            <v>6626.37</v>
          </cell>
        </row>
        <row r="10985">
          <cell r="C10985" t="str">
            <v>Physdam</v>
          </cell>
          <cell r="E10985">
            <v>43773</v>
          </cell>
          <cell r="F10985">
            <v>43860</v>
          </cell>
          <cell r="G10985">
            <v>44053</v>
          </cell>
          <cell r="H10985">
            <v>8794.7650468466709</v>
          </cell>
          <cell r="I10985">
            <v>9624.2900000000009</v>
          </cell>
        </row>
        <row r="10986">
          <cell r="C10986" t="str">
            <v>Physdam</v>
          </cell>
          <cell r="E10986">
            <v>43792</v>
          </cell>
          <cell r="F10986">
            <v>43919</v>
          </cell>
          <cell r="G10986">
            <v>43937</v>
          </cell>
          <cell r="H10986">
            <v>10953.553545397359</v>
          </cell>
          <cell r="I10986">
            <v>12556.14</v>
          </cell>
        </row>
        <row r="10987">
          <cell r="C10987" t="str">
            <v>Physdam</v>
          </cell>
          <cell r="E10987">
            <v>43794</v>
          </cell>
          <cell r="F10987">
            <v>44134</v>
          </cell>
          <cell r="G10987" t="str">
            <v>NA</v>
          </cell>
          <cell r="H10987">
            <v>11267.600399158828</v>
          </cell>
          <cell r="I10987" t="str">
            <v>NA</v>
          </cell>
        </row>
        <row r="10988">
          <cell r="C10988" t="str">
            <v>Physdam</v>
          </cell>
          <cell r="E10988">
            <v>43790</v>
          </cell>
          <cell r="F10988">
            <v>43948</v>
          </cell>
          <cell r="G10988">
            <v>44015</v>
          </cell>
          <cell r="H10988">
            <v>11199.434376988274</v>
          </cell>
          <cell r="I10988">
            <v>12216.13</v>
          </cell>
        </row>
        <row r="10989">
          <cell r="C10989" t="str">
            <v>Physdam</v>
          </cell>
          <cell r="E10989">
            <v>43798</v>
          </cell>
          <cell r="F10989">
            <v>43878</v>
          </cell>
          <cell r="G10989" t="str">
            <v>NA</v>
          </cell>
          <cell r="H10989">
            <v>8374.5439380571715</v>
          </cell>
          <cell r="I10989" t="str">
            <v>NA</v>
          </cell>
        </row>
        <row r="10990">
          <cell r="C10990" t="str">
            <v>Physdam</v>
          </cell>
          <cell r="E10990">
            <v>43798</v>
          </cell>
          <cell r="F10990">
            <v>43909</v>
          </cell>
          <cell r="G10990">
            <v>43991</v>
          </cell>
          <cell r="H10990">
            <v>8286.9624848549029</v>
          </cell>
          <cell r="I10990">
            <v>0</v>
          </cell>
        </row>
        <row r="10991">
          <cell r="C10991" t="str">
            <v>Physdam</v>
          </cell>
          <cell r="E10991">
            <v>43794</v>
          </cell>
          <cell r="F10991">
            <v>43814</v>
          </cell>
          <cell r="G10991">
            <v>43910</v>
          </cell>
          <cell r="H10991">
            <v>9468.1428729477866</v>
          </cell>
          <cell r="I10991">
            <v>10296.16</v>
          </cell>
        </row>
        <row r="10992">
          <cell r="C10992" t="str">
            <v>Physdam</v>
          </cell>
          <cell r="E10992">
            <v>43828</v>
          </cell>
          <cell r="F10992">
            <v>43834</v>
          </cell>
          <cell r="G10992">
            <v>43918</v>
          </cell>
          <cell r="H10992">
            <v>9956.5722770871362</v>
          </cell>
          <cell r="I10992">
            <v>0</v>
          </cell>
        </row>
        <row r="10993">
          <cell r="C10993" t="str">
            <v>Physdam</v>
          </cell>
          <cell r="E10993">
            <v>43823</v>
          </cell>
          <cell r="F10993">
            <v>44080</v>
          </cell>
          <cell r="G10993">
            <v>44180</v>
          </cell>
          <cell r="H10993">
            <v>12595.516717994002</v>
          </cell>
          <cell r="I10993">
            <v>13245.1</v>
          </cell>
        </row>
        <row r="10994">
          <cell r="C10994" t="str">
            <v>Physdam</v>
          </cell>
          <cell r="E10994">
            <v>43821</v>
          </cell>
          <cell r="F10994">
            <v>43836</v>
          </cell>
          <cell r="G10994">
            <v>43938</v>
          </cell>
          <cell r="H10994">
            <v>12924.423718393464</v>
          </cell>
          <cell r="I10994">
            <v>14125.93</v>
          </cell>
        </row>
        <row r="10995">
          <cell r="C10995" t="str">
            <v>Physdam</v>
          </cell>
          <cell r="E10995">
            <v>43813</v>
          </cell>
          <cell r="F10995">
            <v>43908</v>
          </cell>
          <cell r="G10995">
            <v>44018</v>
          </cell>
          <cell r="H10995">
            <v>10053.357754099578</v>
          </cell>
          <cell r="I10995">
            <v>10602.34</v>
          </cell>
        </row>
        <row r="10996">
          <cell r="C10996" t="str">
            <v>Physdam</v>
          </cell>
          <cell r="E10996">
            <v>43803</v>
          </cell>
          <cell r="F10996">
            <v>43874</v>
          </cell>
          <cell r="G10996">
            <v>43921</v>
          </cell>
          <cell r="H10996">
            <v>12418.646186474798</v>
          </cell>
          <cell r="I10996">
            <v>12523.58</v>
          </cell>
        </row>
        <row r="10997">
          <cell r="C10997" t="str">
            <v>Physdam</v>
          </cell>
          <cell r="E10997">
            <v>43824</v>
          </cell>
          <cell r="F10997">
            <v>44018</v>
          </cell>
          <cell r="G10997">
            <v>44145</v>
          </cell>
          <cell r="H10997">
            <v>8624.0301933426545</v>
          </cell>
          <cell r="I10997">
            <v>9372.1200000000008</v>
          </cell>
        </row>
        <row r="10998">
          <cell r="C10998" t="str">
            <v>Physdam</v>
          </cell>
          <cell r="E10998">
            <v>43820</v>
          </cell>
          <cell r="F10998">
            <v>44008</v>
          </cell>
          <cell r="G10998">
            <v>44052</v>
          </cell>
          <cell r="H10998">
            <v>10979.167635053991</v>
          </cell>
          <cell r="I10998">
            <v>12221.84</v>
          </cell>
        </row>
        <row r="10999">
          <cell r="C10999" t="str">
            <v>Physdam</v>
          </cell>
          <cell r="E10999">
            <v>43828</v>
          </cell>
          <cell r="F10999">
            <v>44074</v>
          </cell>
          <cell r="G10999">
            <v>44084</v>
          </cell>
          <cell r="H10999">
            <v>12128.612272829077</v>
          </cell>
          <cell r="I10999">
            <v>12512.82</v>
          </cell>
        </row>
        <row r="11000">
          <cell r="C11000" t="str">
            <v>Physdam</v>
          </cell>
          <cell r="E11000">
            <v>43824</v>
          </cell>
          <cell r="F11000">
            <v>44012</v>
          </cell>
          <cell r="G11000">
            <v>44037</v>
          </cell>
          <cell r="H11000">
            <v>10314.611771148146</v>
          </cell>
          <cell r="I11000">
            <v>10713.34</v>
          </cell>
        </row>
        <row r="11001">
          <cell r="C11001" t="str">
            <v>Physdam</v>
          </cell>
          <cell r="E11001">
            <v>43812</v>
          </cell>
          <cell r="F11001">
            <v>43926</v>
          </cell>
          <cell r="G11001">
            <v>44076</v>
          </cell>
          <cell r="H11001">
            <v>10050.167953519325</v>
          </cell>
          <cell r="I11001">
            <v>10374.89</v>
          </cell>
        </row>
        <row r="11002">
          <cell r="C11002" t="str">
            <v>Physdam</v>
          </cell>
          <cell r="E11002">
            <v>43809</v>
          </cell>
          <cell r="F11002">
            <v>43911</v>
          </cell>
          <cell r="G11002">
            <v>44121</v>
          </cell>
          <cell r="H11002">
            <v>10347.379837155837</v>
          </cell>
          <cell r="I11002">
            <v>11676.62</v>
          </cell>
        </row>
        <row r="11003">
          <cell r="C11003" t="str">
            <v>Physdam</v>
          </cell>
          <cell r="E11003">
            <v>43802</v>
          </cell>
          <cell r="F11003">
            <v>43831</v>
          </cell>
          <cell r="G11003">
            <v>43932</v>
          </cell>
          <cell r="H11003">
            <v>10807.097883360249</v>
          </cell>
          <cell r="I11003">
            <v>0</v>
          </cell>
        </row>
        <row r="11004">
          <cell r="C11004" t="str">
            <v>Physdam</v>
          </cell>
          <cell r="E11004">
            <v>43828</v>
          </cell>
          <cell r="F11004">
            <v>44056</v>
          </cell>
          <cell r="G11004">
            <v>44062</v>
          </cell>
          <cell r="H11004">
            <v>7587.3393909170591</v>
          </cell>
          <cell r="I11004">
            <v>8465.61</v>
          </cell>
        </row>
        <row r="11005">
          <cell r="C11005" t="str">
            <v>Physdam</v>
          </cell>
          <cell r="E11005">
            <v>43815</v>
          </cell>
          <cell r="F11005">
            <v>43852</v>
          </cell>
          <cell r="G11005">
            <v>43911</v>
          </cell>
          <cell r="H11005">
            <v>11449.398844748866</v>
          </cell>
          <cell r="I11005">
            <v>11864.14</v>
          </cell>
        </row>
        <row r="11006">
          <cell r="C11006" t="str">
            <v>Physdam</v>
          </cell>
          <cell r="E11006">
            <v>43802</v>
          </cell>
          <cell r="F11006">
            <v>43878</v>
          </cell>
          <cell r="G11006">
            <v>43900</v>
          </cell>
          <cell r="H11006">
            <v>7922.6927249606606</v>
          </cell>
          <cell r="I11006">
            <v>8572.56</v>
          </cell>
        </row>
        <row r="11007">
          <cell r="C11007" t="str">
            <v>Physdam</v>
          </cell>
          <cell r="E11007">
            <v>43821</v>
          </cell>
          <cell r="F11007">
            <v>43950</v>
          </cell>
          <cell r="G11007">
            <v>44011</v>
          </cell>
          <cell r="H11007">
            <v>12542.012487780812</v>
          </cell>
          <cell r="I11007">
            <v>13056.77</v>
          </cell>
        </row>
        <row r="11008">
          <cell r="C11008" t="str">
            <v>Physdam</v>
          </cell>
          <cell r="E11008">
            <v>43804</v>
          </cell>
          <cell r="F11008">
            <v>43976</v>
          </cell>
          <cell r="G11008">
            <v>43986</v>
          </cell>
          <cell r="H11008">
            <v>5646.2426508732888</v>
          </cell>
          <cell r="I11008">
            <v>5993.88</v>
          </cell>
        </row>
        <row r="11009">
          <cell r="C11009" t="str">
            <v>Physdam</v>
          </cell>
          <cell r="E11009">
            <v>43822</v>
          </cell>
          <cell r="F11009">
            <v>43891</v>
          </cell>
          <cell r="G11009">
            <v>43952</v>
          </cell>
          <cell r="H11009">
            <v>11215.050739327169</v>
          </cell>
          <cell r="I11009">
            <v>11415.65</v>
          </cell>
        </row>
        <row r="11010">
          <cell r="C11010" t="str">
            <v>Physdam</v>
          </cell>
          <cell r="E11010">
            <v>43826</v>
          </cell>
          <cell r="F11010">
            <v>44118</v>
          </cell>
          <cell r="G11010" t="str">
            <v>NA</v>
          </cell>
          <cell r="H11010">
            <v>10914.653900153482</v>
          </cell>
          <cell r="I11010" t="str">
            <v>NA</v>
          </cell>
        </row>
        <row r="11011">
          <cell r="C11011" t="str">
            <v>Physdam</v>
          </cell>
          <cell r="E11011">
            <v>43802</v>
          </cell>
          <cell r="F11011">
            <v>43810</v>
          </cell>
          <cell r="G11011">
            <v>43891</v>
          </cell>
          <cell r="H11011">
            <v>8989.8222387731403</v>
          </cell>
          <cell r="I11011">
            <v>9100.5499999999993</v>
          </cell>
        </row>
        <row r="11012">
          <cell r="C11012" t="str">
            <v>Physdam</v>
          </cell>
          <cell r="E11012">
            <v>43803</v>
          </cell>
          <cell r="F11012">
            <v>43924</v>
          </cell>
          <cell r="G11012">
            <v>43963</v>
          </cell>
          <cell r="H11012">
            <v>11354.790172886766</v>
          </cell>
          <cell r="I11012">
            <v>12191.71</v>
          </cell>
        </row>
        <row r="11013">
          <cell r="C11013" t="str">
            <v>Physdam</v>
          </cell>
          <cell r="E11013">
            <v>43818</v>
          </cell>
          <cell r="F11013">
            <v>44040</v>
          </cell>
          <cell r="G11013">
            <v>44055</v>
          </cell>
          <cell r="H11013">
            <v>12538.592175382451</v>
          </cell>
          <cell r="I11013">
            <v>13348.42</v>
          </cell>
        </row>
        <row r="11014">
          <cell r="C11014" t="str">
            <v>Physdam</v>
          </cell>
          <cell r="E11014">
            <v>43806</v>
          </cell>
          <cell r="F11014">
            <v>44055</v>
          </cell>
          <cell r="G11014" t="str">
            <v>NA</v>
          </cell>
          <cell r="H11014">
            <v>8670.1160631367657</v>
          </cell>
          <cell r="I11014" t="str">
            <v>NA</v>
          </cell>
        </row>
        <row r="11015">
          <cell r="C11015" t="str">
            <v>Physdam</v>
          </cell>
          <cell r="E11015">
            <v>43823</v>
          </cell>
          <cell r="F11015">
            <v>44053</v>
          </cell>
          <cell r="G11015">
            <v>44102</v>
          </cell>
          <cell r="H11015">
            <v>11671.993443862606</v>
          </cell>
          <cell r="I11015">
            <v>11892.7</v>
          </cell>
        </row>
        <row r="11016">
          <cell r="C11016" t="str">
            <v>Physdam</v>
          </cell>
          <cell r="E11016">
            <v>43815</v>
          </cell>
          <cell r="F11016">
            <v>43934</v>
          </cell>
          <cell r="G11016">
            <v>43976</v>
          </cell>
          <cell r="H11016">
            <v>12651.087041752638</v>
          </cell>
          <cell r="I11016">
            <v>12935.46</v>
          </cell>
        </row>
        <row r="11017">
          <cell r="C11017" t="str">
            <v>Physdam</v>
          </cell>
          <cell r="E11017">
            <v>43816</v>
          </cell>
          <cell r="F11017">
            <v>43835</v>
          </cell>
          <cell r="G11017">
            <v>43843</v>
          </cell>
          <cell r="H11017">
            <v>6529.0762790739382</v>
          </cell>
          <cell r="I11017">
            <v>0</v>
          </cell>
        </row>
        <row r="11018">
          <cell r="C11018" t="str">
            <v>Physdam</v>
          </cell>
          <cell r="E11018">
            <v>43818</v>
          </cell>
          <cell r="F11018">
            <v>43934</v>
          </cell>
          <cell r="G11018">
            <v>43937</v>
          </cell>
          <cell r="H11018">
            <v>8208.2503820606016</v>
          </cell>
          <cell r="I11018">
            <v>8624.75</v>
          </cell>
        </row>
        <row r="11019">
          <cell r="C11019" t="str">
            <v>Physdam</v>
          </cell>
          <cell r="E11019">
            <v>43806</v>
          </cell>
          <cell r="F11019">
            <v>43806</v>
          </cell>
          <cell r="G11019">
            <v>44169</v>
          </cell>
          <cell r="H11019">
            <v>7696.690420939949</v>
          </cell>
          <cell r="I11019">
            <v>8774.2800000000007</v>
          </cell>
        </row>
        <row r="11020">
          <cell r="C11020" t="str">
            <v>Physdam</v>
          </cell>
          <cell r="E11020">
            <v>43812</v>
          </cell>
          <cell r="F11020">
            <v>43839</v>
          </cell>
          <cell r="G11020">
            <v>43909</v>
          </cell>
          <cell r="H11020">
            <v>10831.54471990781</v>
          </cell>
          <cell r="I11020">
            <v>12056.11</v>
          </cell>
        </row>
        <row r="11021">
          <cell r="C11021" t="str">
            <v>Physdam</v>
          </cell>
          <cell r="E11021">
            <v>43829</v>
          </cell>
          <cell r="F11021">
            <v>43862</v>
          </cell>
          <cell r="G11021">
            <v>43904</v>
          </cell>
          <cell r="H11021">
            <v>7795.423720824002</v>
          </cell>
          <cell r="I11021">
            <v>9438.09</v>
          </cell>
        </row>
        <row r="11022">
          <cell r="C11022" t="str">
            <v>Physdam</v>
          </cell>
          <cell r="E11022">
            <v>43823</v>
          </cell>
          <cell r="F11022">
            <v>43963</v>
          </cell>
          <cell r="G11022">
            <v>44020</v>
          </cell>
          <cell r="H11022">
            <v>10015.914182163757</v>
          </cell>
          <cell r="I11022">
            <v>10458.32</v>
          </cell>
        </row>
        <row r="11023">
          <cell r="C11023" t="str">
            <v>Physdam</v>
          </cell>
          <cell r="E11023">
            <v>43827</v>
          </cell>
          <cell r="F11023">
            <v>43870</v>
          </cell>
          <cell r="G11023">
            <v>43899</v>
          </cell>
          <cell r="H11023">
            <v>9114.8797891719641</v>
          </cell>
          <cell r="I11023">
            <v>10063.530000000001</v>
          </cell>
        </row>
        <row r="11024">
          <cell r="C11024" t="str">
            <v>Physdam</v>
          </cell>
          <cell r="E11024">
            <v>43814</v>
          </cell>
          <cell r="F11024">
            <v>43888</v>
          </cell>
          <cell r="G11024">
            <v>43906</v>
          </cell>
          <cell r="H11024">
            <v>8566.7310664337765</v>
          </cell>
          <cell r="I11024">
            <v>8809.74</v>
          </cell>
        </row>
        <row r="11025">
          <cell r="C11025" t="str">
            <v>Physdam</v>
          </cell>
          <cell r="E11025">
            <v>43825</v>
          </cell>
          <cell r="F11025">
            <v>43847</v>
          </cell>
          <cell r="G11025">
            <v>43977</v>
          </cell>
          <cell r="H11025">
            <v>9604.7112568953507</v>
          </cell>
          <cell r="I11025">
            <v>0</v>
          </cell>
        </row>
        <row r="11026">
          <cell r="C11026" t="str">
            <v>Physdam</v>
          </cell>
          <cell r="E11026">
            <v>43805</v>
          </cell>
          <cell r="F11026">
            <v>43926</v>
          </cell>
          <cell r="G11026">
            <v>43950</v>
          </cell>
          <cell r="H11026">
            <v>8214.5946780506401</v>
          </cell>
          <cell r="I11026">
            <v>8684.81</v>
          </cell>
        </row>
        <row r="11027">
          <cell r="C11027" t="str">
            <v>Physdam</v>
          </cell>
          <cell r="E11027">
            <v>43803</v>
          </cell>
          <cell r="F11027">
            <v>43982</v>
          </cell>
          <cell r="G11027">
            <v>43999</v>
          </cell>
          <cell r="H11027">
            <v>9679.3598757476757</v>
          </cell>
          <cell r="I11027">
            <v>9905.2900000000009</v>
          </cell>
        </row>
        <row r="11028">
          <cell r="C11028" t="str">
            <v>Physdam</v>
          </cell>
          <cell r="E11028">
            <v>43820</v>
          </cell>
          <cell r="F11028">
            <v>44069</v>
          </cell>
          <cell r="G11028">
            <v>44126</v>
          </cell>
          <cell r="H11028">
            <v>10775.311989405523</v>
          </cell>
          <cell r="I11028">
            <v>11109.57</v>
          </cell>
        </row>
        <row r="11029">
          <cell r="C11029" t="str">
            <v>Physdam</v>
          </cell>
          <cell r="E11029">
            <v>43811</v>
          </cell>
          <cell r="F11029">
            <v>43982</v>
          </cell>
          <cell r="G11029">
            <v>44028</v>
          </cell>
          <cell r="H11029">
            <v>10080.621683378395</v>
          </cell>
          <cell r="I11029">
            <v>10784.89</v>
          </cell>
        </row>
        <row r="11030">
          <cell r="C11030" t="str">
            <v>Physdam</v>
          </cell>
          <cell r="E11030">
            <v>43813</v>
          </cell>
          <cell r="F11030">
            <v>43939</v>
          </cell>
          <cell r="G11030">
            <v>44057</v>
          </cell>
          <cell r="H11030">
            <v>13899.532238876203</v>
          </cell>
          <cell r="I11030">
            <v>13737.62</v>
          </cell>
        </row>
        <row r="11031">
          <cell r="C11031" t="str">
            <v>Physdam</v>
          </cell>
          <cell r="E11031">
            <v>43815</v>
          </cell>
          <cell r="F11031">
            <v>43857</v>
          </cell>
          <cell r="G11031">
            <v>43920</v>
          </cell>
          <cell r="H11031">
            <v>6342.8309050617172</v>
          </cell>
          <cell r="I11031">
            <v>6383.88</v>
          </cell>
        </row>
        <row r="11032">
          <cell r="C11032" t="str">
            <v>Physdam</v>
          </cell>
          <cell r="E11032">
            <v>43827</v>
          </cell>
          <cell r="F11032">
            <v>43888</v>
          </cell>
          <cell r="G11032">
            <v>43993</v>
          </cell>
          <cell r="H11032">
            <v>10994.105321430656</v>
          </cell>
          <cell r="I11032">
            <v>0</v>
          </cell>
        </row>
        <row r="11033">
          <cell r="C11033" t="str">
            <v>Physdam</v>
          </cell>
          <cell r="E11033">
            <v>43825</v>
          </cell>
          <cell r="F11033">
            <v>43862</v>
          </cell>
          <cell r="G11033">
            <v>43916</v>
          </cell>
          <cell r="H11033">
            <v>10545.750343453632</v>
          </cell>
          <cell r="I11033">
            <v>11625.48</v>
          </cell>
        </row>
        <row r="11034">
          <cell r="C11034" t="str">
            <v>Physdam</v>
          </cell>
          <cell r="E11034">
            <v>43803</v>
          </cell>
          <cell r="F11034">
            <v>44172</v>
          </cell>
          <cell r="G11034" t="str">
            <v>NA</v>
          </cell>
          <cell r="H11034">
            <v>8191.5147541024171</v>
          </cell>
          <cell r="I11034" t="str">
            <v>NA</v>
          </cell>
        </row>
        <row r="11035">
          <cell r="C11035" t="str">
            <v>Physdam</v>
          </cell>
          <cell r="E11035">
            <v>43825</v>
          </cell>
          <cell r="F11035">
            <v>43836</v>
          </cell>
          <cell r="G11035">
            <v>43882</v>
          </cell>
          <cell r="H11035">
            <v>9302.2782692402016</v>
          </cell>
          <cell r="I11035">
            <v>9636.5300000000007</v>
          </cell>
        </row>
        <row r="11036">
          <cell r="C11036" t="str">
            <v>Physdam</v>
          </cell>
          <cell r="E11036">
            <v>43811</v>
          </cell>
          <cell r="F11036">
            <v>43872</v>
          </cell>
          <cell r="G11036">
            <v>44009</v>
          </cell>
          <cell r="H11036">
            <v>13534.773688857913</v>
          </cell>
          <cell r="I11036">
            <v>14300.19</v>
          </cell>
        </row>
        <row r="11037">
          <cell r="C11037" t="str">
            <v>Physdam</v>
          </cell>
          <cell r="E11037">
            <v>43801</v>
          </cell>
          <cell r="F11037">
            <v>43835</v>
          </cell>
          <cell r="G11037">
            <v>43881</v>
          </cell>
          <cell r="H11037">
            <v>8783.7922253992456</v>
          </cell>
          <cell r="I11037">
            <v>0</v>
          </cell>
        </row>
        <row r="11038">
          <cell r="C11038" t="str">
            <v>Physdam</v>
          </cell>
          <cell r="E11038">
            <v>43821</v>
          </cell>
          <cell r="F11038">
            <v>44057</v>
          </cell>
          <cell r="G11038">
            <v>44081</v>
          </cell>
          <cell r="H11038">
            <v>12114.440296247047</v>
          </cell>
          <cell r="I11038">
            <v>12875.99</v>
          </cell>
        </row>
        <row r="11039">
          <cell r="C11039" t="str">
            <v>Physdam</v>
          </cell>
          <cell r="E11039">
            <v>43806</v>
          </cell>
          <cell r="F11039">
            <v>43817</v>
          </cell>
          <cell r="G11039">
            <v>43915</v>
          </cell>
          <cell r="H11039">
            <v>9336.1068620934439</v>
          </cell>
          <cell r="I11039">
            <v>9624.49</v>
          </cell>
        </row>
        <row r="11040">
          <cell r="C11040" t="str">
            <v>Physdam</v>
          </cell>
          <cell r="E11040">
            <v>43809</v>
          </cell>
          <cell r="F11040">
            <v>43977</v>
          </cell>
          <cell r="G11040">
            <v>44049</v>
          </cell>
          <cell r="H11040">
            <v>7573.2277658586572</v>
          </cell>
          <cell r="I11040">
            <v>7893.07</v>
          </cell>
        </row>
        <row r="11041">
          <cell r="C11041" t="str">
            <v>Physdam</v>
          </cell>
          <cell r="E11041">
            <v>43817</v>
          </cell>
          <cell r="F11041">
            <v>44051</v>
          </cell>
          <cell r="G11041">
            <v>44057</v>
          </cell>
          <cell r="H11041">
            <v>9527.2908205537715</v>
          </cell>
          <cell r="I11041">
            <v>9609.76</v>
          </cell>
        </row>
        <row r="11042">
          <cell r="C11042" t="str">
            <v>Physdam</v>
          </cell>
          <cell r="E11042">
            <v>43800</v>
          </cell>
          <cell r="F11042">
            <v>43815</v>
          </cell>
          <cell r="G11042">
            <v>43871</v>
          </cell>
          <cell r="H11042">
            <v>7656.5476246053067</v>
          </cell>
          <cell r="I11042">
            <v>8054.86</v>
          </cell>
        </row>
        <row r="11043">
          <cell r="C11043" t="str">
            <v>Physdam</v>
          </cell>
          <cell r="E11043">
            <v>43808</v>
          </cell>
          <cell r="F11043">
            <v>43830</v>
          </cell>
          <cell r="G11043">
            <v>44035</v>
          </cell>
          <cell r="H11043">
            <v>7872.0294169986309</v>
          </cell>
          <cell r="I11043">
            <v>0</v>
          </cell>
        </row>
        <row r="11044">
          <cell r="C11044" t="str">
            <v>Physdam</v>
          </cell>
          <cell r="E11044">
            <v>43827</v>
          </cell>
          <cell r="F11044">
            <v>43899</v>
          </cell>
          <cell r="G11044">
            <v>43932</v>
          </cell>
          <cell r="H11044">
            <v>7617.9956976718822</v>
          </cell>
          <cell r="I11044">
            <v>7529.66</v>
          </cell>
        </row>
        <row r="11045">
          <cell r="C11045" t="str">
            <v>Physdam</v>
          </cell>
          <cell r="E11045">
            <v>43823</v>
          </cell>
          <cell r="F11045">
            <v>43846</v>
          </cell>
          <cell r="G11045">
            <v>43920</v>
          </cell>
          <cell r="H11045">
            <v>10451.91467545508</v>
          </cell>
          <cell r="I11045">
            <v>11202.87</v>
          </cell>
        </row>
        <row r="11046">
          <cell r="C11046" t="str">
            <v>Physdam</v>
          </cell>
          <cell r="E11046">
            <v>43829</v>
          </cell>
          <cell r="F11046">
            <v>43880</v>
          </cell>
          <cell r="G11046">
            <v>43931</v>
          </cell>
          <cell r="H11046">
            <v>9175.714321529189</v>
          </cell>
          <cell r="I11046">
            <v>10989.88</v>
          </cell>
        </row>
        <row r="11047">
          <cell r="C11047" t="str">
            <v>Physdam</v>
          </cell>
          <cell r="E11047">
            <v>43814</v>
          </cell>
          <cell r="F11047">
            <v>44102</v>
          </cell>
          <cell r="G11047">
            <v>44162</v>
          </cell>
          <cell r="H11047">
            <v>12567.841459910191</v>
          </cell>
          <cell r="I11047">
            <v>13066</v>
          </cell>
        </row>
        <row r="11048">
          <cell r="C11048" t="str">
            <v>Physdam</v>
          </cell>
          <cell r="E11048">
            <v>43800</v>
          </cell>
          <cell r="F11048">
            <v>43863</v>
          </cell>
          <cell r="G11048">
            <v>44120</v>
          </cell>
          <cell r="H11048">
            <v>11860.500177777667</v>
          </cell>
          <cell r="I11048">
            <v>12052.82</v>
          </cell>
        </row>
        <row r="11049">
          <cell r="C11049" t="str">
            <v>Physdam</v>
          </cell>
          <cell r="E11049">
            <v>43858</v>
          </cell>
          <cell r="F11049">
            <v>43917</v>
          </cell>
          <cell r="G11049">
            <v>43956</v>
          </cell>
          <cell r="H11049">
            <v>9430.6881611730005</v>
          </cell>
          <cell r="I11049">
            <v>9430.69</v>
          </cell>
        </row>
        <row r="11050">
          <cell r="C11050" t="str">
            <v>Physdam</v>
          </cell>
          <cell r="E11050">
            <v>43855</v>
          </cell>
          <cell r="F11050">
            <v>44018</v>
          </cell>
          <cell r="G11050">
            <v>44019</v>
          </cell>
          <cell r="H11050">
            <v>11089.255974031399</v>
          </cell>
          <cell r="I11050">
            <v>11089.26</v>
          </cell>
        </row>
        <row r="11051">
          <cell r="C11051" t="str">
            <v>Physdam</v>
          </cell>
          <cell r="E11051">
            <v>43842</v>
          </cell>
          <cell r="F11051">
            <v>43883</v>
          </cell>
          <cell r="G11051">
            <v>43978</v>
          </cell>
          <cell r="H11051">
            <v>11272.5958694242</v>
          </cell>
          <cell r="I11051">
            <v>11272.6</v>
          </cell>
        </row>
        <row r="11052">
          <cell r="C11052" t="str">
            <v>Physdam</v>
          </cell>
          <cell r="E11052">
            <v>43840</v>
          </cell>
          <cell r="F11052">
            <v>44058</v>
          </cell>
          <cell r="G11052">
            <v>44070</v>
          </cell>
          <cell r="H11052">
            <v>11911.3862386581</v>
          </cell>
          <cell r="I11052">
            <v>11911.39</v>
          </cell>
        </row>
        <row r="11053">
          <cell r="C11053" t="str">
            <v>Physdam</v>
          </cell>
          <cell r="E11053">
            <v>43858</v>
          </cell>
          <cell r="F11053">
            <v>43894</v>
          </cell>
          <cell r="G11053">
            <v>43900</v>
          </cell>
          <cell r="H11053">
            <v>10051.0062144887</v>
          </cell>
          <cell r="I11053">
            <v>10051.01</v>
          </cell>
        </row>
        <row r="11054">
          <cell r="C11054" t="str">
            <v>Physdam</v>
          </cell>
          <cell r="E11054">
            <v>43857</v>
          </cell>
          <cell r="F11054">
            <v>43861</v>
          </cell>
          <cell r="G11054">
            <v>43918</v>
          </cell>
          <cell r="H11054">
            <v>9906.9053402032496</v>
          </cell>
          <cell r="I11054">
            <v>9906.91</v>
          </cell>
        </row>
        <row r="11055">
          <cell r="C11055" t="str">
            <v>Physdam</v>
          </cell>
          <cell r="E11055">
            <v>43847</v>
          </cell>
          <cell r="F11055">
            <v>44034</v>
          </cell>
          <cell r="G11055">
            <v>44124</v>
          </cell>
          <cell r="H11055">
            <v>15982.235522671101</v>
          </cell>
          <cell r="I11055">
            <v>0</v>
          </cell>
        </row>
        <row r="11056">
          <cell r="C11056" t="str">
            <v>Physdam</v>
          </cell>
          <cell r="E11056">
            <v>43859</v>
          </cell>
          <cell r="F11056">
            <v>43915</v>
          </cell>
          <cell r="G11056">
            <v>44057</v>
          </cell>
          <cell r="H11056">
            <v>9335.1647862161899</v>
          </cell>
          <cell r="I11056">
            <v>9335.16</v>
          </cell>
        </row>
        <row r="11057">
          <cell r="C11057" t="str">
            <v>Physdam</v>
          </cell>
          <cell r="E11057">
            <v>43843</v>
          </cell>
          <cell r="F11057">
            <v>43896</v>
          </cell>
          <cell r="G11057">
            <v>43956</v>
          </cell>
          <cell r="H11057">
            <v>8315.3491791807101</v>
          </cell>
          <cell r="I11057">
            <v>8315.35</v>
          </cell>
        </row>
        <row r="11058">
          <cell r="C11058" t="str">
            <v>Physdam</v>
          </cell>
          <cell r="E11058">
            <v>43839</v>
          </cell>
          <cell r="F11058">
            <v>44068</v>
          </cell>
          <cell r="G11058">
            <v>44105</v>
          </cell>
          <cell r="H11058">
            <v>10082.284483851699</v>
          </cell>
          <cell r="I11058">
            <v>10082.280000000001</v>
          </cell>
        </row>
        <row r="11059">
          <cell r="C11059" t="str">
            <v>Physdam</v>
          </cell>
          <cell r="E11059">
            <v>43854</v>
          </cell>
          <cell r="F11059">
            <v>43860</v>
          </cell>
          <cell r="G11059">
            <v>43896</v>
          </cell>
          <cell r="H11059">
            <v>10883.6369029568</v>
          </cell>
          <cell r="I11059">
            <v>10883.64</v>
          </cell>
        </row>
        <row r="11060">
          <cell r="C11060" t="str">
            <v>Physdam</v>
          </cell>
          <cell r="E11060">
            <v>43848</v>
          </cell>
          <cell r="F11060">
            <v>44054</v>
          </cell>
          <cell r="G11060">
            <v>44079</v>
          </cell>
          <cell r="H11060">
            <v>11445.8365074461</v>
          </cell>
          <cell r="I11060">
            <v>11445.84</v>
          </cell>
        </row>
        <row r="11061">
          <cell r="C11061" t="str">
            <v>Physdam</v>
          </cell>
          <cell r="E11061">
            <v>43860</v>
          </cell>
          <cell r="F11061">
            <v>43880</v>
          </cell>
          <cell r="G11061">
            <v>43918</v>
          </cell>
          <cell r="H11061">
            <v>11253.947764676401</v>
          </cell>
          <cell r="I11061">
            <v>11253.95</v>
          </cell>
        </row>
        <row r="11062">
          <cell r="C11062" t="str">
            <v>Physdam</v>
          </cell>
          <cell r="E11062">
            <v>43857</v>
          </cell>
          <cell r="F11062">
            <v>43883</v>
          </cell>
          <cell r="G11062">
            <v>43919</v>
          </cell>
          <cell r="H11062">
            <v>7337.3794783458698</v>
          </cell>
          <cell r="I11062">
            <v>7337.38</v>
          </cell>
        </row>
        <row r="11063">
          <cell r="C11063" t="str">
            <v>Physdam</v>
          </cell>
          <cell r="E11063">
            <v>43837</v>
          </cell>
          <cell r="F11063">
            <v>43899</v>
          </cell>
          <cell r="G11063">
            <v>43975</v>
          </cell>
          <cell r="H11063">
            <v>9573.7375620368093</v>
          </cell>
          <cell r="I11063">
            <v>0</v>
          </cell>
        </row>
        <row r="11064">
          <cell r="C11064" t="str">
            <v>Physdam</v>
          </cell>
          <cell r="E11064">
            <v>43836</v>
          </cell>
          <cell r="F11064">
            <v>44017</v>
          </cell>
          <cell r="G11064">
            <v>44123</v>
          </cell>
          <cell r="H11064">
            <v>8662.7289950477698</v>
          </cell>
          <cell r="I11064">
            <v>8662.73</v>
          </cell>
        </row>
        <row r="11065">
          <cell r="C11065" t="str">
            <v>Physdam</v>
          </cell>
          <cell r="E11065">
            <v>43842</v>
          </cell>
          <cell r="F11065">
            <v>44150</v>
          </cell>
          <cell r="G11065" t="str">
            <v>NA</v>
          </cell>
          <cell r="H11065">
            <v>8965.3285072038816</v>
          </cell>
          <cell r="I11065" t="str">
            <v>NA</v>
          </cell>
        </row>
        <row r="11066">
          <cell r="C11066" t="str">
            <v>Physdam</v>
          </cell>
          <cell r="E11066">
            <v>43845</v>
          </cell>
          <cell r="F11066">
            <v>43860</v>
          </cell>
          <cell r="G11066">
            <v>43865</v>
          </cell>
          <cell r="H11066">
            <v>7163.2645470392399</v>
          </cell>
          <cell r="I11066">
            <v>7163.26</v>
          </cell>
        </row>
        <row r="11067">
          <cell r="C11067" t="str">
            <v>Physdam</v>
          </cell>
          <cell r="E11067">
            <v>43837</v>
          </cell>
          <cell r="F11067">
            <v>43888</v>
          </cell>
          <cell r="G11067">
            <v>43921</v>
          </cell>
          <cell r="H11067">
            <v>11810.994824768301</v>
          </cell>
          <cell r="I11067">
            <v>11810.99</v>
          </cell>
        </row>
        <row r="11068">
          <cell r="C11068" t="str">
            <v>Physdam</v>
          </cell>
          <cell r="E11068">
            <v>43846</v>
          </cell>
          <cell r="F11068">
            <v>43935</v>
          </cell>
          <cell r="G11068">
            <v>43963</v>
          </cell>
          <cell r="H11068">
            <v>12762.805424845799</v>
          </cell>
          <cell r="I11068">
            <v>0</v>
          </cell>
        </row>
        <row r="11069">
          <cell r="C11069" t="str">
            <v>Physdam</v>
          </cell>
          <cell r="E11069">
            <v>43847</v>
          </cell>
          <cell r="F11069">
            <v>44084</v>
          </cell>
          <cell r="G11069">
            <v>44118</v>
          </cell>
          <cell r="H11069">
            <v>9366.4538296165701</v>
          </cell>
          <cell r="I11069">
            <v>9366.4500000000007</v>
          </cell>
        </row>
        <row r="11070">
          <cell r="C11070" t="str">
            <v>Physdam</v>
          </cell>
          <cell r="E11070">
            <v>43861</v>
          </cell>
          <cell r="F11070">
            <v>44120</v>
          </cell>
          <cell r="G11070">
            <v>44125</v>
          </cell>
          <cell r="H11070">
            <v>11918.8047409378</v>
          </cell>
          <cell r="I11070">
            <v>0</v>
          </cell>
        </row>
        <row r="11071">
          <cell r="C11071" t="str">
            <v>Physdam</v>
          </cell>
          <cell r="E11071">
            <v>43836</v>
          </cell>
          <cell r="F11071">
            <v>43889</v>
          </cell>
          <cell r="G11071">
            <v>43949</v>
          </cell>
          <cell r="H11071">
            <v>8818.2742163525709</v>
          </cell>
          <cell r="I11071">
            <v>0</v>
          </cell>
        </row>
        <row r="11072">
          <cell r="C11072" t="str">
            <v>Physdam</v>
          </cell>
          <cell r="E11072">
            <v>43855</v>
          </cell>
          <cell r="F11072">
            <v>43876</v>
          </cell>
          <cell r="G11072" t="str">
            <v>NA</v>
          </cell>
          <cell r="H11072">
            <v>8306.3740956279362</v>
          </cell>
          <cell r="I11072" t="str">
            <v>NA</v>
          </cell>
        </row>
        <row r="11073">
          <cell r="C11073" t="str">
            <v>Physdam</v>
          </cell>
          <cell r="E11073">
            <v>43858</v>
          </cell>
          <cell r="F11073">
            <v>44036</v>
          </cell>
          <cell r="G11073">
            <v>44093</v>
          </cell>
          <cell r="H11073">
            <v>13875.0194424902</v>
          </cell>
          <cell r="I11073">
            <v>0</v>
          </cell>
        </row>
        <row r="11074">
          <cell r="C11074" t="str">
            <v>Physdam</v>
          </cell>
          <cell r="E11074">
            <v>43841</v>
          </cell>
          <cell r="F11074">
            <v>43899</v>
          </cell>
          <cell r="G11074">
            <v>43940</v>
          </cell>
          <cell r="H11074">
            <v>13924.6920452957</v>
          </cell>
          <cell r="I11074">
            <v>13924.69</v>
          </cell>
        </row>
        <row r="11075">
          <cell r="C11075" t="str">
            <v>Physdam</v>
          </cell>
          <cell r="E11075">
            <v>43844</v>
          </cell>
          <cell r="F11075">
            <v>43876</v>
          </cell>
          <cell r="G11075">
            <v>43879</v>
          </cell>
          <cell r="H11075">
            <v>9636.3409047494206</v>
          </cell>
          <cell r="I11075">
            <v>9636.34</v>
          </cell>
        </row>
        <row r="11076">
          <cell r="C11076" t="str">
            <v>Physdam</v>
          </cell>
          <cell r="E11076">
            <v>43847</v>
          </cell>
          <cell r="F11076">
            <v>44056</v>
          </cell>
          <cell r="G11076">
            <v>44092</v>
          </cell>
          <cell r="H11076">
            <v>10319.013461542299</v>
          </cell>
          <cell r="I11076">
            <v>10319.01</v>
          </cell>
        </row>
        <row r="11077">
          <cell r="C11077" t="str">
            <v>Physdam</v>
          </cell>
          <cell r="E11077">
            <v>43852</v>
          </cell>
          <cell r="F11077">
            <v>43935</v>
          </cell>
          <cell r="G11077">
            <v>44080</v>
          </cell>
          <cell r="H11077">
            <v>10618.693521535301</v>
          </cell>
          <cell r="I11077">
            <v>10618.69</v>
          </cell>
        </row>
        <row r="11078">
          <cell r="C11078" t="str">
            <v>Physdam</v>
          </cell>
          <cell r="E11078">
            <v>43858</v>
          </cell>
          <cell r="F11078">
            <v>43894</v>
          </cell>
          <cell r="G11078">
            <v>43906</v>
          </cell>
          <cell r="H11078">
            <v>11602.1840568016</v>
          </cell>
          <cell r="I11078">
            <v>11602.18</v>
          </cell>
        </row>
        <row r="11079">
          <cell r="C11079" t="str">
            <v>Physdam</v>
          </cell>
          <cell r="E11079">
            <v>43843</v>
          </cell>
          <cell r="F11079">
            <v>43874</v>
          </cell>
          <cell r="G11079">
            <v>43886</v>
          </cell>
          <cell r="H11079">
            <v>8230.5588750254901</v>
          </cell>
          <cell r="I11079">
            <v>8230.56</v>
          </cell>
        </row>
        <row r="11080">
          <cell r="C11080" t="str">
            <v>Physdam</v>
          </cell>
          <cell r="E11080">
            <v>43855</v>
          </cell>
          <cell r="F11080">
            <v>43907</v>
          </cell>
          <cell r="G11080">
            <v>43909</v>
          </cell>
          <cell r="H11080">
            <v>11558.4450103912</v>
          </cell>
          <cell r="I11080">
            <v>11558.45</v>
          </cell>
        </row>
        <row r="11081">
          <cell r="C11081" t="str">
            <v>Physdam</v>
          </cell>
          <cell r="E11081">
            <v>43849</v>
          </cell>
          <cell r="F11081">
            <v>43851</v>
          </cell>
          <cell r="G11081">
            <v>43895</v>
          </cell>
          <cell r="H11081">
            <v>10063.046691559601</v>
          </cell>
          <cell r="I11081">
            <v>0</v>
          </cell>
        </row>
        <row r="11082">
          <cell r="C11082" t="str">
            <v>Physdam</v>
          </cell>
          <cell r="E11082">
            <v>43841</v>
          </cell>
          <cell r="F11082">
            <v>43850</v>
          </cell>
          <cell r="G11082">
            <v>43995</v>
          </cell>
          <cell r="H11082">
            <v>11296.325259994101</v>
          </cell>
          <cell r="I11082">
            <v>11296.33</v>
          </cell>
        </row>
        <row r="11083">
          <cell r="C11083" t="str">
            <v>Physdam</v>
          </cell>
          <cell r="E11083">
            <v>43849</v>
          </cell>
          <cell r="F11083">
            <v>43995</v>
          </cell>
          <cell r="G11083">
            <v>44010</v>
          </cell>
          <cell r="H11083">
            <v>12216.660048592799</v>
          </cell>
          <cell r="I11083">
            <v>12216.66</v>
          </cell>
        </row>
        <row r="11084">
          <cell r="C11084" t="str">
            <v>Physdam</v>
          </cell>
          <cell r="E11084">
            <v>43837</v>
          </cell>
          <cell r="F11084">
            <v>43962</v>
          </cell>
          <cell r="G11084">
            <v>44127</v>
          </cell>
          <cell r="H11084">
            <v>2976.4674209048599</v>
          </cell>
          <cell r="I11084">
            <v>2976.47</v>
          </cell>
        </row>
        <row r="11085">
          <cell r="C11085" t="str">
            <v>Physdam</v>
          </cell>
          <cell r="E11085">
            <v>43844</v>
          </cell>
          <cell r="F11085">
            <v>43851</v>
          </cell>
          <cell r="G11085">
            <v>43890</v>
          </cell>
          <cell r="H11085">
            <v>7996.3876686960602</v>
          </cell>
          <cell r="I11085">
            <v>0</v>
          </cell>
        </row>
        <row r="11086">
          <cell r="C11086" t="str">
            <v>Physdam</v>
          </cell>
          <cell r="E11086">
            <v>43853</v>
          </cell>
          <cell r="F11086">
            <v>43932</v>
          </cell>
          <cell r="G11086">
            <v>43950</v>
          </cell>
          <cell r="H11086">
            <v>6182.8394835129302</v>
          </cell>
          <cell r="I11086">
            <v>6182.84</v>
          </cell>
        </row>
        <row r="11087">
          <cell r="C11087" t="str">
            <v>Physdam</v>
          </cell>
          <cell r="E11087">
            <v>43838</v>
          </cell>
          <cell r="F11087">
            <v>44192</v>
          </cell>
          <cell r="G11087" t="str">
            <v>NA</v>
          </cell>
          <cell r="H11087">
            <v>9926.3924066156324</v>
          </cell>
          <cell r="I11087" t="str">
            <v>NA</v>
          </cell>
        </row>
        <row r="11088">
          <cell r="C11088" t="str">
            <v>Physdam</v>
          </cell>
          <cell r="E11088">
            <v>43841</v>
          </cell>
          <cell r="F11088">
            <v>44122</v>
          </cell>
          <cell r="G11088">
            <v>44132</v>
          </cell>
          <cell r="H11088">
            <v>11947.928146681101</v>
          </cell>
          <cell r="I11088">
            <v>11947.93</v>
          </cell>
        </row>
        <row r="11089">
          <cell r="C11089" t="str">
            <v>Physdam</v>
          </cell>
          <cell r="E11089">
            <v>43848</v>
          </cell>
          <cell r="F11089">
            <v>43864</v>
          </cell>
          <cell r="G11089">
            <v>43878</v>
          </cell>
          <cell r="H11089">
            <v>12971.674485325</v>
          </cell>
          <cell r="I11089">
            <v>12971.67</v>
          </cell>
        </row>
        <row r="11090">
          <cell r="C11090" t="str">
            <v>Physdam</v>
          </cell>
          <cell r="E11090">
            <v>43839</v>
          </cell>
          <cell r="F11090">
            <v>44049</v>
          </cell>
          <cell r="G11090">
            <v>44098</v>
          </cell>
          <cell r="H11090">
            <v>12526.786508655099</v>
          </cell>
          <cell r="I11090">
            <v>12526.79</v>
          </cell>
        </row>
        <row r="11091">
          <cell r="C11091" t="str">
            <v>Physdam</v>
          </cell>
          <cell r="E11091">
            <v>43834</v>
          </cell>
          <cell r="F11091">
            <v>43859</v>
          </cell>
          <cell r="G11091">
            <v>43938</v>
          </cell>
          <cell r="H11091">
            <v>11544.6910535242</v>
          </cell>
          <cell r="I11091">
            <v>11544.69</v>
          </cell>
        </row>
        <row r="11092">
          <cell r="C11092" t="str">
            <v>Physdam</v>
          </cell>
          <cell r="E11092">
            <v>43859</v>
          </cell>
          <cell r="F11092">
            <v>44018</v>
          </cell>
          <cell r="G11092">
            <v>44099</v>
          </cell>
          <cell r="H11092">
            <v>8173.5808325790704</v>
          </cell>
          <cell r="I11092">
            <v>8173.58</v>
          </cell>
        </row>
        <row r="11093">
          <cell r="C11093" t="str">
            <v>Physdam</v>
          </cell>
          <cell r="E11093">
            <v>43845</v>
          </cell>
          <cell r="F11093">
            <v>43868</v>
          </cell>
          <cell r="G11093">
            <v>44117</v>
          </cell>
          <cell r="H11093">
            <v>9972.3355492959308</v>
          </cell>
          <cell r="I11093">
            <v>9972.34</v>
          </cell>
        </row>
        <row r="11094">
          <cell r="C11094" t="str">
            <v>Physdam</v>
          </cell>
          <cell r="E11094">
            <v>43833</v>
          </cell>
          <cell r="F11094">
            <v>43893</v>
          </cell>
          <cell r="G11094">
            <v>43973</v>
          </cell>
          <cell r="H11094">
            <v>10733.6194260173</v>
          </cell>
          <cell r="I11094">
            <v>10733.62</v>
          </cell>
        </row>
        <row r="11095">
          <cell r="C11095" t="str">
            <v>Physdam</v>
          </cell>
          <cell r="E11095">
            <v>43847</v>
          </cell>
          <cell r="F11095">
            <v>43942</v>
          </cell>
          <cell r="G11095">
            <v>43949</v>
          </cell>
          <cell r="H11095">
            <v>11691.8159984836</v>
          </cell>
          <cell r="I11095">
            <v>11691.82</v>
          </cell>
        </row>
        <row r="11096">
          <cell r="C11096" t="str">
            <v>Physdam</v>
          </cell>
          <cell r="E11096">
            <v>43853</v>
          </cell>
          <cell r="F11096">
            <v>43874</v>
          </cell>
          <cell r="G11096">
            <v>43943</v>
          </cell>
          <cell r="H11096">
            <v>11279.963325418399</v>
          </cell>
          <cell r="I11096">
            <v>11279.96</v>
          </cell>
        </row>
        <row r="11097">
          <cell r="C11097" t="str">
            <v>Physdam</v>
          </cell>
          <cell r="E11097">
            <v>43845</v>
          </cell>
          <cell r="F11097">
            <v>43910</v>
          </cell>
          <cell r="G11097">
            <v>43973</v>
          </cell>
          <cell r="H11097">
            <v>14080.1789037734</v>
          </cell>
          <cell r="I11097">
            <v>14080.18</v>
          </cell>
        </row>
        <row r="11098">
          <cell r="C11098" t="str">
            <v>Physdam</v>
          </cell>
          <cell r="E11098">
            <v>43852</v>
          </cell>
          <cell r="F11098">
            <v>43896</v>
          </cell>
          <cell r="G11098">
            <v>43926</v>
          </cell>
          <cell r="H11098">
            <v>7000.2748959684304</v>
          </cell>
          <cell r="I11098">
            <v>7000.27</v>
          </cell>
        </row>
        <row r="11099">
          <cell r="C11099" t="str">
            <v>Physdam</v>
          </cell>
          <cell r="E11099">
            <v>43837</v>
          </cell>
          <cell r="F11099">
            <v>44185</v>
          </cell>
          <cell r="G11099" t="str">
            <v>NA</v>
          </cell>
          <cell r="H11099">
            <v>11501.898380760196</v>
          </cell>
          <cell r="I11099" t="str">
            <v>NA</v>
          </cell>
        </row>
        <row r="11100">
          <cell r="C11100" t="str">
            <v>Physdam</v>
          </cell>
          <cell r="E11100">
            <v>43846</v>
          </cell>
          <cell r="F11100">
            <v>43854</v>
          </cell>
          <cell r="G11100">
            <v>43940</v>
          </cell>
          <cell r="H11100">
            <v>8793.32216096511</v>
          </cell>
          <cell r="I11100">
            <v>8793.32</v>
          </cell>
        </row>
        <row r="11101">
          <cell r="C11101" t="str">
            <v>Physdam</v>
          </cell>
          <cell r="E11101">
            <v>43855</v>
          </cell>
          <cell r="F11101">
            <v>43923</v>
          </cell>
          <cell r="G11101">
            <v>43960</v>
          </cell>
          <cell r="H11101">
            <v>9547.2907181453393</v>
          </cell>
          <cell r="I11101">
            <v>9547.2900000000009</v>
          </cell>
        </row>
        <row r="11102">
          <cell r="C11102" t="str">
            <v>Physdam</v>
          </cell>
          <cell r="E11102">
            <v>43835</v>
          </cell>
          <cell r="F11102">
            <v>43844</v>
          </cell>
          <cell r="G11102">
            <v>43901</v>
          </cell>
          <cell r="H11102">
            <v>9736.2819595809506</v>
          </cell>
          <cell r="I11102">
            <v>9736.2800000000007</v>
          </cell>
        </row>
        <row r="11103">
          <cell r="C11103" t="str">
            <v>Physdam</v>
          </cell>
          <cell r="E11103">
            <v>43836</v>
          </cell>
          <cell r="F11103">
            <v>43847</v>
          </cell>
          <cell r="G11103">
            <v>43849</v>
          </cell>
          <cell r="H11103">
            <v>9688.0591720870398</v>
          </cell>
          <cell r="I11103">
            <v>9688.06</v>
          </cell>
        </row>
        <row r="11104">
          <cell r="C11104" t="str">
            <v>Physdam</v>
          </cell>
          <cell r="E11104">
            <v>43848</v>
          </cell>
          <cell r="F11104">
            <v>43902</v>
          </cell>
          <cell r="G11104">
            <v>44088</v>
          </cell>
          <cell r="H11104">
            <v>7845.9629170874296</v>
          </cell>
          <cell r="I11104">
            <v>7845.96</v>
          </cell>
        </row>
        <row r="11105">
          <cell r="C11105" t="str">
            <v>Physdam</v>
          </cell>
          <cell r="E11105">
            <v>43861</v>
          </cell>
          <cell r="F11105">
            <v>43990</v>
          </cell>
          <cell r="G11105">
            <v>44068</v>
          </cell>
          <cell r="H11105">
            <v>8691.9186326630606</v>
          </cell>
          <cell r="I11105">
            <v>8691.92</v>
          </cell>
        </row>
        <row r="11106">
          <cell r="C11106" t="str">
            <v>Physdam</v>
          </cell>
          <cell r="E11106">
            <v>43842</v>
          </cell>
          <cell r="F11106">
            <v>43897</v>
          </cell>
          <cell r="G11106">
            <v>43913</v>
          </cell>
          <cell r="H11106">
            <v>6968.4380234297096</v>
          </cell>
          <cell r="I11106">
            <v>6968.44</v>
          </cell>
        </row>
        <row r="11107">
          <cell r="C11107" t="str">
            <v>Physdam</v>
          </cell>
          <cell r="E11107">
            <v>43864</v>
          </cell>
          <cell r="F11107">
            <v>43922</v>
          </cell>
          <cell r="G11107">
            <v>43995</v>
          </cell>
          <cell r="H11107">
            <v>9783.9708034243104</v>
          </cell>
          <cell r="I11107">
            <v>9783.9699999999993</v>
          </cell>
        </row>
        <row r="11108">
          <cell r="C11108" t="str">
            <v>Physdam</v>
          </cell>
          <cell r="E11108">
            <v>43872</v>
          </cell>
          <cell r="F11108">
            <v>43989</v>
          </cell>
          <cell r="G11108">
            <v>44036</v>
          </cell>
          <cell r="H11108">
            <v>13351.004751713301</v>
          </cell>
          <cell r="I11108">
            <v>13351</v>
          </cell>
        </row>
        <row r="11109">
          <cell r="C11109" t="str">
            <v>Physdam</v>
          </cell>
          <cell r="E11109">
            <v>43878</v>
          </cell>
          <cell r="F11109">
            <v>44176</v>
          </cell>
          <cell r="G11109" t="str">
            <v>NA</v>
          </cell>
          <cell r="H11109">
            <v>9579.0339917809724</v>
          </cell>
          <cell r="I11109" t="str">
            <v>NA</v>
          </cell>
        </row>
        <row r="11110">
          <cell r="C11110" t="str">
            <v>Physdam</v>
          </cell>
          <cell r="E11110">
            <v>43875</v>
          </cell>
          <cell r="F11110">
            <v>43966</v>
          </cell>
          <cell r="G11110">
            <v>43983</v>
          </cell>
          <cell r="H11110">
            <v>9536.1054746190803</v>
          </cell>
          <cell r="I11110">
            <v>9536.11</v>
          </cell>
        </row>
        <row r="11111">
          <cell r="C11111" t="str">
            <v>Physdam</v>
          </cell>
          <cell r="E11111">
            <v>43869</v>
          </cell>
          <cell r="F11111">
            <v>43877</v>
          </cell>
          <cell r="G11111">
            <v>43920</v>
          </cell>
          <cell r="H11111">
            <v>10867.1433441877</v>
          </cell>
          <cell r="I11111">
            <v>10867.14</v>
          </cell>
        </row>
        <row r="11112">
          <cell r="C11112" t="str">
            <v>Physdam</v>
          </cell>
          <cell r="E11112">
            <v>43873</v>
          </cell>
          <cell r="F11112">
            <v>43909</v>
          </cell>
          <cell r="G11112">
            <v>43913</v>
          </cell>
          <cell r="H11112">
            <v>10755.662148327599</v>
          </cell>
          <cell r="I11112">
            <v>10755.66</v>
          </cell>
        </row>
        <row r="11113">
          <cell r="C11113" t="str">
            <v>Physdam</v>
          </cell>
          <cell r="E11113">
            <v>43877</v>
          </cell>
          <cell r="F11113">
            <v>43926</v>
          </cell>
          <cell r="G11113">
            <v>44033</v>
          </cell>
          <cell r="H11113">
            <v>8901.8266426911596</v>
          </cell>
          <cell r="I11113">
            <v>8901.83</v>
          </cell>
        </row>
        <row r="11114">
          <cell r="C11114" t="str">
            <v>Physdam</v>
          </cell>
          <cell r="E11114">
            <v>43885</v>
          </cell>
          <cell r="F11114">
            <v>43908</v>
          </cell>
          <cell r="G11114">
            <v>43913</v>
          </cell>
          <cell r="H11114">
            <v>11546.905311471301</v>
          </cell>
          <cell r="I11114">
            <v>11546.91</v>
          </cell>
        </row>
        <row r="11115">
          <cell r="C11115" t="str">
            <v>Physdam</v>
          </cell>
          <cell r="E11115">
            <v>43873</v>
          </cell>
          <cell r="F11115">
            <v>44032</v>
          </cell>
          <cell r="G11115">
            <v>44055</v>
          </cell>
          <cell r="H11115">
            <v>12218.9428462545</v>
          </cell>
          <cell r="I11115">
            <v>12218.94</v>
          </cell>
        </row>
        <row r="11116">
          <cell r="C11116" t="str">
            <v>Physdam</v>
          </cell>
          <cell r="E11116">
            <v>43863</v>
          </cell>
          <cell r="F11116">
            <v>44035</v>
          </cell>
          <cell r="G11116">
            <v>44164</v>
          </cell>
          <cell r="H11116">
            <v>10417.5395318591</v>
          </cell>
          <cell r="I11116">
            <v>10417.540000000001</v>
          </cell>
        </row>
        <row r="11117">
          <cell r="C11117" t="str">
            <v>Physdam</v>
          </cell>
          <cell r="E11117">
            <v>43867</v>
          </cell>
          <cell r="F11117">
            <v>44124</v>
          </cell>
          <cell r="G11117" t="str">
            <v>NA</v>
          </cell>
          <cell r="H11117">
            <v>12768.686345282151</v>
          </cell>
          <cell r="I11117" t="str">
            <v>NA</v>
          </cell>
        </row>
        <row r="11118">
          <cell r="C11118" t="str">
            <v>Physdam</v>
          </cell>
          <cell r="E11118">
            <v>43871</v>
          </cell>
          <cell r="F11118">
            <v>43875</v>
          </cell>
          <cell r="G11118">
            <v>44000</v>
          </cell>
          <cell r="H11118">
            <v>11964.5250177733</v>
          </cell>
          <cell r="I11118">
            <v>11964.53</v>
          </cell>
        </row>
        <row r="11119">
          <cell r="C11119" t="str">
            <v>Physdam</v>
          </cell>
          <cell r="E11119">
            <v>43874</v>
          </cell>
          <cell r="F11119">
            <v>44117</v>
          </cell>
          <cell r="G11119">
            <v>44133</v>
          </cell>
          <cell r="H11119">
            <v>8671.6368613836803</v>
          </cell>
          <cell r="I11119">
            <v>8671.64</v>
          </cell>
        </row>
        <row r="11120">
          <cell r="C11120" t="str">
            <v>Physdam</v>
          </cell>
          <cell r="E11120">
            <v>43863</v>
          </cell>
          <cell r="F11120">
            <v>43931</v>
          </cell>
          <cell r="G11120">
            <v>44075</v>
          </cell>
          <cell r="H11120">
            <v>10558.5910192133</v>
          </cell>
          <cell r="I11120">
            <v>10558.59</v>
          </cell>
        </row>
        <row r="11121">
          <cell r="C11121" t="str">
            <v>Physdam</v>
          </cell>
          <cell r="E11121">
            <v>43868</v>
          </cell>
          <cell r="F11121">
            <v>43979</v>
          </cell>
          <cell r="G11121">
            <v>43996</v>
          </cell>
          <cell r="H11121">
            <v>8179.1017716932702</v>
          </cell>
          <cell r="I11121">
            <v>8179.1</v>
          </cell>
        </row>
        <row r="11122">
          <cell r="C11122" t="str">
            <v>Physdam</v>
          </cell>
          <cell r="E11122">
            <v>43867</v>
          </cell>
          <cell r="F11122">
            <v>43980</v>
          </cell>
          <cell r="G11122">
            <v>44057</v>
          </cell>
          <cell r="H11122">
            <v>12042.4399698282</v>
          </cell>
          <cell r="I11122">
            <v>12042.44</v>
          </cell>
        </row>
        <row r="11123">
          <cell r="C11123" t="str">
            <v>Physdam</v>
          </cell>
          <cell r="E11123">
            <v>43883</v>
          </cell>
          <cell r="F11123">
            <v>44160</v>
          </cell>
          <cell r="G11123" t="str">
            <v>NA</v>
          </cell>
          <cell r="H11123">
            <v>13409.666041595574</v>
          </cell>
          <cell r="I11123" t="str">
            <v>NA</v>
          </cell>
        </row>
        <row r="11124">
          <cell r="C11124" t="str">
            <v>Physdam</v>
          </cell>
          <cell r="E11124">
            <v>43875</v>
          </cell>
          <cell r="F11124">
            <v>43968</v>
          </cell>
          <cell r="G11124">
            <v>44063</v>
          </cell>
          <cell r="H11124">
            <v>10142.6908236089</v>
          </cell>
          <cell r="I11124">
            <v>10142.69</v>
          </cell>
        </row>
        <row r="11125">
          <cell r="C11125" t="str">
            <v>Physdam</v>
          </cell>
          <cell r="E11125">
            <v>43881</v>
          </cell>
          <cell r="F11125">
            <v>44110</v>
          </cell>
          <cell r="G11125">
            <v>44192</v>
          </cell>
          <cell r="H11125">
            <v>11905.4326474749</v>
          </cell>
          <cell r="I11125">
            <v>11905.43</v>
          </cell>
        </row>
        <row r="11126">
          <cell r="C11126" t="str">
            <v>Physdam</v>
          </cell>
          <cell r="E11126">
            <v>43866</v>
          </cell>
          <cell r="F11126">
            <v>44006</v>
          </cell>
          <cell r="G11126">
            <v>44029</v>
          </cell>
          <cell r="H11126">
            <v>9384.7500366152999</v>
          </cell>
          <cell r="I11126">
            <v>0</v>
          </cell>
        </row>
        <row r="11127">
          <cell r="C11127" t="str">
            <v>Physdam</v>
          </cell>
          <cell r="E11127">
            <v>43863</v>
          </cell>
          <cell r="F11127">
            <v>44058</v>
          </cell>
          <cell r="G11127">
            <v>44092</v>
          </cell>
          <cell r="H11127">
            <v>12869.7964422163</v>
          </cell>
          <cell r="I11127">
            <v>12869.8</v>
          </cell>
        </row>
        <row r="11128">
          <cell r="C11128" t="str">
            <v>Physdam</v>
          </cell>
          <cell r="E11128">
            <v>43866</v>
          </cell>
          <cell r="F11128">
            <v>43983</v>
          </cell>
          <cell r="G11128">
            <v>44024</v>
          </cell>
          <cell r="H11128">
            <v>8382.6664223460102</v>
          </cell>
          <cell r="I11128">
            <v>8382.67</v>
          </cell>
        </row>
        <row r="11129">
          <cell r="C11129" t="str">
            <v>Physdam</v>
          </cell>
          <cell r="E11129">
            <v>43872</v>
          </cell>
          <cell r="F11129">
            <v>43907</v>
          </cell>
          <cell r="G11129">
            <v>43946</v>
          </cell>
          <cell r="H11129">
            <v>11414.864637254201</v>
          </cell>
          <cell r="I11129">
            <v>11414.86</v>
          </cell>
        </row>
        <row r="11130">
          <cell r="C11130" t="str">
            <v>Physdam</v>
          </cell>
          <cell r="E11130">
            <v>43869</v>
          </cell>
          <cell r="F11130">
            <v>44044</v>
          </cell>
          <cell r="G11130">
            <v>44050</v>
          </cell>
          <cell r="H11130">
            <v>14005.5088460399</v>
          </cell>
          <cell r="I11130">
            <v>14005.51</v>
          </cell>
        </row>
        <row r="11131">
          <cell r="C11131" t="str">
            <v>Physdam</v>
          </cell>
          <cell r="E11131">
            <v>43862</v>
          </cell>
          <cell r="F11131">
            <v>43869</v>
          </cell>
          <cell r="G11131">
            <v>43919</v>
          </cell>
          <cell r="H11131">
            <v>6443.5877916376803</v>
          </cell>
          <cell r="I11131">
            <v>0</v>
          </cell>
        </row>
        <row r="11132">
          <cell r="C11132" t="str">
            <v>Physdam</v>
          </cell>
          <cell r="E11132">
            <v>43865</v>
          </cell>
          <cell r="F11132">
            <v>43970</v>
          </cell>
          <cell r="G11132">
            <v>43979</v>
          </cell>
          <cell r="H11132">
            <v>13603.788527573301</v>
          </cell>
          <cell r="I11132">
            <v>13603.79</v>
          </cell>
        </row>
        <row r="11133">
          <cell r="C11133" t="str">
            <v>Physdam</v>
          </cell>
          <cell r="E11133">
            <v>43877</v>
          </cell>
          <cell r="F11133">
            <v>44000</v>
          </cell>
          <cell r="G11133">
            <v>44001</v>
          </cell>
          <cell r="H11133">
            <v>10069.7517127019</v>
          </cell>
          <cell r="I11133">
            <v>10069.75</v>
          </cell>
        </row>
        <row r="11134">
          <cell r="C11134" t="str">
            <v>Physdam</v>
          </cell>
          <cell r="E11134">
            <v>43882</v>
          </cell>
          <cell r="F11134">
            <v>43933</v>
          </cell>
          <cell r="G11134">
            <v>44025</v>
          </cell>
          <cell r="H11134">
            <v>10837.8576313058</v>
          </cell>
          <cell r="I11134">
            <v>10837.86</v>
          </cell>
        </row>
        <row r="11135">
          <cell r="C11135" t="str">
            <v>Physdam</v>
          </cell>
          <cell r="E11135">
            <v>43880</v>
          </cell>
          <cell r="F11135">
            <v>43883</v>
          </cell>
          <cell r="G11135">
            <v>43909</v>
          </cell>
          <cell r="H11135">
            <v>8639.28241480018</v>
          </cell>
          <cell r="I11135">
            <v>8639.2800000000007</v>
          </cell>
        </row>
        <row r="11136">
          <cell r="C11136" t="str">
            <v>Physdam</v>
          </cell>
          <cell r="E11136">
            <v>43888</v>
          </cell>
          <cell r="F11136">
            <v>44063</v>
          </cell>
          <cell r="G11136">
            <v>44065</v>
          </cell>
          <cell r="H11136">
            <v>11489.2185702034</v>
          </cell>
          <cell r="I11136">
            <v>11489.22</v>
          </cell>
        </row>
        <row r="11137">
          <cell r="C11137" t="str">
            <v>Physdam</v>
          </cell>
          <cell r="E11137">
            <v>43872</v>
          </cell>
          <cell r="F11137">
            <v>43914</v>
          </cell>
          <cell r="G11137">
            <v>44068</v>
          </cell>
          <cell r="H11137">
            <v>8872.2766058060206</v>
          </cell>
          <cell r="I11137">
            <v>8872.2800000000007</v>
          </cell>
        </row>
        <row r="11138">
          <cell r="C11138" t="str">
            <v>Physdam</v>
          </cell>
          <cell r="E11138">
            <v>43871</v>
          </cell>
          <cell r="F11138">
            <v>43960</v>
          </cell>
          <cell r="G11138">
            <v>44089</v>
          </cell>
          <cell r="H11138">
            <v>9772.2562371463791</v>
          </cell>
          <cell r="I11138">
            <v>9772.26</v>
          </cell>
        </row>
        <row r="11139">
          <cell r="C11139" t="str">
            <v>Physdam</v>
          </cell>
          <cell r="E11139">
            <v>43878</v>
          </cell>
          <cell r="F11139">
            <v>43929</v>
          </cell>
          <cell r="G11139">
            <v>43973</v>
          </cell>
          <cell r="H11139">
            <v>9376.3772220993797</v>
          </cell>
          <cell r="I11139">
            <v>9376.3799999999992</v>
          </cell>
        </row>
        <row r="11140">
          <cell r="C11140" t="str">
            <v>Physdam</v>
          </cell>
          <cell r="E11140">
            <v>43866</v>
          </cell>
          <cell r="F11140">
            <v>43912</v>
          </cell>
          <cell r="G11140">
            <v>43940</v>
          </cell>
          <cell r="H11140">
            <v>10461.250519309</v>
          </cell>
          <cell r="I11140">
            <v>10461.25</v>
          </cell>
        </row>
        <row r="11141">
          <cell r="C11141" t="str">
            <v>Physdam</v>
          </cell>
          <cell r="E11141">
            <v>43887</v>
          </cell>
          <cell r="F11141">
            <v>44010</v>
          </cell>
          <cell r="G11141">
            <v>44040</v>
          </cell>
          <cell r="H11141">
            <v>13063.127844614401</v>
          </cell>
          <cell r="I11141">
            <v>13063.13</v>
          </cell>
        </row>
        <row r="11142">
          <cell r="C11142" t="str">
            <v>Physdam</v>
          </cell>
          <cell r="E11142">
            <v>43877</v>
          </cell>
          <cell r="F11142">
            <v>44036</v>
          </cell>
          <cell r="G11142">
            <v>44054</v>
          </cell>
          <cell r="H11142">
            <v>11592.1692424065</v>
          </cell>
          <cell r="I11142">
            <v>11592.17</v>
          </cell>
        </row>
        <row r="11143">
          <cell r="C11143" t="str">
            <v>Physdam</v>
          </cell>
          <cell r="E11143">
            <v>43870</v>
          </cell>
          <cell r="F11143">
            <v>43900</v>
          </cell>
          <cell r="G11143">
            <v>43907</v>
          </cell>
          <cell r="H11143">
            <v>11074.841235461399</v>
          </cell>
          <cell r="I11143">
            <v>11074.84</v>
          </cell>
        </row>
        <row r="11144">
          <cell r="C11144" t="str">
            <v>Physdam</v>
          </cell>
          <cell r="E11144">
            <v>43887</v>
          </cell>
          <cell r="F11144">
            <v>43895</v>
          </cell>
          <cell r="G11144">
            <v>43932</v>
          </cell>
          <cell r="H11144">
            <v>9133.6715330046609</v>
          </cell>
          <cell r="I11144">
            <v>9133.67</v>
          </cell>
        </row>
        <row r="11145">
          <cell r="C11145" t="str">
            <v>Physdam</v>
          </cell>
          <cell r="E11145">
            <v>43885</v>
          </cell>
          <cell r="F11145">
            <v>43986</v>
          </cell>
          <cell r="G11145">
            <v>44086</v>
          </cell>
          <cell r="H11145">
            <v>13487.946126397699</v>
          </cell>
          <cell r="I11145">
            <v>13487.95</v>
          </cell>
        </row>
        <row r="11146">
          <cell r="C11146" t="str">
            <v>Physdam</v>
          </cell>
          <cell r="E11146">
            <v>43876</v>
          </cell>
          <cell r="F11146">
            <v>43932</v>
          </cell>
          <cell r="G11146">
            <v>43949</v>
          </cell>
          <cell r="H11146">
            <v>11103.1153082653</v>
          </cell>
          <cell r="I11146">
            <v>11103.12</v>
          </cell>
        </row>
        <row r="11147">
          <cell r="C11147" t="str">
            <v>Physdam</v>
          </cell>
          <cell r="E11147">
            <v>43877</v>
          </cell>
          <cell r="F11147">
            <v>43956</v>
          </cell>
          <cell r="G11147">
            <v>44003</v>
          </cell>
          <cell r="H11147">
            <v>11898.1762570794</v>
          </cell>
          <cell r="I11147">
            <v>11898.18</v>
          </cell>
        </row>
        <row r="11148">
          <cell r="C11148" t="str">
            <v>Physdam</v>
          </cell>
          <cell r="E11148">
            <v>43863</v>
          </cell>
          <cell r="F11148">
            <v>44083</v>
          </cell>
          <cell r="G11148">
            <v>44103</v>
          </cell>
          <cell r="H11148">
            <v>8997.6508800940901</v>
          </cell>
          <cell r="I11148">
            <v>8997.65</v>
          </cell>
        </row>
        <row r="11149">
          <cell r="C11149" t="str">
            <v>Physdam</v>
          </cell>
          <cell r="E11149">
            <v>43876</v>
          </cell>
          <cell r="F11149">
            <v>44013</v>
          </cell>
          <cell r="G11149">
            <v>44096</v>
          </cell>
          <cell r="H11149">
            <v>11855.1230944691</v>
          </cell>
          <cell r="I11149">
            <v>0</v>
          </cell>
        </row>
        <row r="11150">
          <cell r="C11150" t="str">
            <v>Physdam</v>
          </cell>
          <cell r="E11150">
            <v>43906</v>
          </cell>
          <cell r="F11150">
            <v>43967</v>
          </cell>
          <cell r="G11150">
            <v>44054</v>
          </cell>
          <cell r="H11150">
            <v>10963.239536635399</v>
          </cell>
          <cell r="I11150">
            <v>10963.24</v>
          </cell>
        </row>
        <row r="11151">
          <cell r="C11151" t="str">
            <v>Physdam</v>
          </cell>
          <cell r="E11151">
            <v>43894</v>
          </cell>
          <cell r="F11151">
            <v>43912</v>
          </cell>
          <cell r="G11151">
            <v>43949</v>
          </cell>
          <cell r="H11151">
            <v>15510.835897642</v>
          </cell>
          <cell r="I11151">
            <v>15510.84</v>
          </cell>
        </row>
        <row r="11152">
          <cell r="C11152" t="str">
            <v>Physdam</v>
          </cell>
          <cell r="E11152">
            <v>43892</v>
          </cell>
          <cell r="F11152">
            <v>43944</v>
          </cell>
          <cell r="G11152">
            <v>43949</v>
          </cell>
          <cell r="H11152">
            <v>11256.6226333348</v>
          </cell>
          <cell r="I11152">
            <v>0</v>
          </cell>
        </row>
        <row r="11153">
          <cell r="C11153" t="str">
            <v>Physdam</v>
          </cell>
          <cell r="E11153">
            <v>43894</v>
          </cell>
          <cell r="F11153">
            <v>43956</v>
          </cell>
          <cell r="G11153">
            <v>44009</v>
          </cell>
          <cell r="H11153">
            <v>11755.2968430289</v>
          </cell>
          <cell r="I11153">
            <v>11755.3</v>
          </cell>
        </row>
        <row r="11154">
          <cell r="C11154" t="str">
            <v>Physdam</v>
          </cell>
          <cell r="E11154">
            <v>43901</v>
          </cell>
          <cell r="F11154">
            <v>43938</v>
          </cell>
          <cell r="G11154">
            <v>44039</v>
          </cell>
          <cell r="H11154">
            <v>9617.0489665326004</v>
          </cell>
          <cell r="I11154">
            <v>9617.0499999999993</v>
          </cell>
        </row>
        <row r="11155">
          <cell r="C11155" t="str">
            <v>Physdam</v>
          </cell>
          <cell r="E11155">
            <v>43900</v>
          </cell>
          <cell r="F11155">
            <v>43930</v>
          </cell>
          <cell r="G11155">
            <v>43939</v>
          </cell>
          <cell r="H11155">
            <v>11167.1673515435</v>
          </cell>
          <cell r="I11155">
            <v>11167.17</v>
          </cell>
        </row>
        <row r="11156">
          <cell r="C11156" t="str">
            <v>Physdam</v>
          </cell>
          <cell r="E11156">
            <v>43913</v>
          </cell>
          <cell r="F11156">
            <v>43963</v>
          </cell>
          <cell r="G11156">
            <v>44019</v>
          </cell>
          <cell r="H11156">
            <v>10965.994463696599</v>
          </cell>
          <cell r="I11156">
            <v>10965.99</v>
          </cell>
        </row>
        <row r="11157">
          <cell r="C11157" t="str">
            <v>Physdam</v>
          </cell>
          <cell r="E11157">
            <v>43895</v>
          </cell>
          <cell r="F11157">
            <v>43932</v>
          </cell>
          <cell r="G11157">
            <v>43984</v>
          </cell>
          <cell r="H11157">
            <v>10458.087679612299</v>
          </cell>
          <cell r="I11157">
            <v>10458.09</v>
          </cell>
        </row>
        <row r="11158">
          <cell r="C11158" t="str">
            <v>Physdam</v>
          </cell>
          <cell r="E11158">
            <v>43904</v>
          </cell>
          <cell r="F11158">
            <v>43928</v>
          </cell>
          <cell r="G11158">
            <v>44028</v>
          </cell>
          <cell r="H11158">
            <v>9160.6409681212499</v>
          </cell>
          <cell r="I11158">
            <v>9160.64</v>
          </cell>
        </row>
        <row r="11159">
          <cell r="C11159" t="str">
            <v>Physdam</v>
          </cell>
          <cell r="E11159">
            <v>43901</v>
          </cell>
          <cell r="F11159">
            <v>43951</v>
          </cell>
          <cell r="G11159">
            <v>44031</v>
          </cell>
          <cell r="H11159">
            <v>13144.5207308348</v>
          </cell>
          <cell r="I11159">
            <v>13144.52</v>
          </cell>
        </row>
        <row r="11160">
          <cell r="C11160" t="str">
            <v>Physdam</v>
          </cell>
          <cell r="E11160">
            <v>43905</v>
          </cell>
          <cell r="F11160">
            <v>43945</v>
          </cell>
          <cell r="G11160">
            <v>43981</v>
          </cell>
          <cell r="H11160">
            <v>12259.406167650701</v>
          </cell>
          <cell r="I11160">
            <v>12259.41</v>
          </cell>
        </row>
        <row r="11161">
          <cell r="C11161" t="str">
            <v>Physdam</v>
          </cell>
          <cell r="E11161">
            <v>43918</v>
          </cell>
          <cell r="F11161">
            <v>43959</v>
          </cell>
          <cell r="G11161">
            <v>44018</v>
          </cell>
          <cell r="H11161">
            <v>8922.7658610177805</v>
          </cell>
          <cell r="I11161">
            <v>8922.77</v>
          </cell>
        </row>
        <row r="11162">
          <cell r="C11162" t="str">
            <v>Physdam</v>
          </cell>
          <cell r="E11162">
            <v>43896</v>
          </cell>
          <cell r="F11162">
            <v>44130</v>
          </cell>
          <cell r="G11162">
            <v>44153</v>
          </cell>
          <cell r="H11162">
            <v>10542.1877175686</v>
          </cell>
          <cell r="I11162">
            <v>10542.19</v>
          </cell>
        </row>
        <row r="11163">
          <cell r="C11163" t="str">
            <v>Physdam</v>
          </cell>
          <cell r="E11163">
            <v>43906</v>
          </cell>
          <cell r="F11163">
            <v>44103</v>
          </cell>
          <cell r="G11163">
            <v>44137</v>
          </cell>
          <cell r="H11163">
            <v>9199.2070888687595</v>
          </cell>
          <cell r="I11163">
            <v>9199.2099999999991</v>
          </cell>
        </row>
        <row r="11164">
          <cell r="C11164" t="str">
            <v>Physdam</v>
          </cell>
          <cell r="E11164">
            <v>43917</v>
          </cell>
          <cell r="F11164">
            <v>43991</v>
          </cell>
          <cell r="G11164">
            <v>44004</v>
          </cell>
          <cell r="H11164">
            <v>6808.2461862834398</v>
          </cell>
          <cell r="I11164">
            <v>6808.25</v>
          </cell>
        </row>
        <row r="11165">
          <cell r="C11165" t="str">
            <v>Physdam</v>
          </cell>
          <cell r="E11165">
            <v>43910</v>
          </cell>
          <cell r="F11165">
            <v>44051</v>
          </cell>
          <cell r="G11165">
            <v>44133</v>
          </cell>
          <cell r="H11165">
            <v>6610.9867491348996</v>
          </cell>
          <cell r="I11165">
            <v>6610.99</v>
          </cell>
        </row>
        <row r="11166">
          <cell r="C11166" t="str">
            <v>Physdam</v>
          </cell>
          <cell r="E11166">
            <v>43909</v>
          </cell>
          <cell r="F11166">
            <v>43993</v>
          </cell>
          <cell r="G11166">
            <v>44091</v>
          </cell>
          <cell r="H11166">
            <v>10604.009577222399</v>
          </cell>
          <cell r="I11166">
            <v>10604.01</v>
          </cell>
        </row>
        <row r="11167">
          <cell r="C11167" t="str">
            <v>Physdam</v>
          </cell>
          <cell r="E11167">
            <v>43911</v>
          </cell>
          <cell r="F11167">
            <v>44042</v>
          </cell>
          <cell r="G11167">
            <v>44076</v>
          </cell>
          <cell r="H11167">
            <v>10804.6823757274</v>
          </cell>
          <cell r="I11167">
            <v>10804.68</v>
          </cell>
        </row>
        <row r="11168">
          <cell r="C11168" t="str">
            <v>Physdam</v>
          </cell>
          <cell r="E11168">
            <v>43920</v>
          </cell>
          <cell r="F11168">
            <v>43971</v>
          </cell>
          <cell r="G11168">
            <v>44016</v>
          </cell>
          <cell r="H11168">
            <v>11866.537442426101</v>
          </cell>
          <cell r="I11168">
            <v>11866.54</v>
          </cell>
        </row>
        <row r="11169">
          <cell r="C11169" t="str">
            <v>Physdam</v>
          </cell>
          <cell r="E11169">
            <v>43912</v>
          </cell>
          <cell r="F11169">
            <v>44161</v>
          </cell>
          <cell r="G11169" t="str">
            <v>NA</v>
          </cell>
          <cell r="H11169">
            <v>7021.5243127149142</v>
          </cell>
          <cell r="I11169" t="str">
            <v>NA</v>
          </cell>
        </row>
        <row r="11170">
          <cell r="C11170" t="str">
            <v>Physdam</v>
          </cell>
          <cell r="E11170">
            <v>43901</v>
          </cell>
          <cell r="F11170">
            <v>44009</v>
          </cell>
          <cell r="G11170">
            <v>44132</v>
          </cell>
          <cell r="H11170">
            <v>10348.538050404</v>
          </cell>
          <cell r="I11170">
            <v>10348.540000000001</v>
          </cell>
        </row>
        <row r="11171">
          <cell r="C11171" t="str">
            <v>Physdam</v>
          </cell>
          <cell r="E11171">
            <v>43908</v>
          </cell>
          <cell r="F11171">
            <v>43916</v>
          </cell>
          <cell r="G11171">
            <v>43944</v>
          </cell>
          <cell r="H11171">
            <v>8860.3942295996694</v>
          </cell>
          <cell r="I11171">
            <v>8860.39</v>
          </cell>
        </row>
        <row r="11172">
          <cell r="C11172" t="str">
            <v>Physdam</v>
          </cell>
          <cell r="E11172">
            <v>43909</v>
          </cell>
          <cell r="F11172">
            <v>43947</v>
          </cell>
          <cell r="G11172">
            <v>44019</v>
          </cell>
          <cell r="H11172">
            <v>10152.569145928899</v>
          </cell>
          <cell r="I11172">
            <v>10152.57</v>
          </cell>
        </row>
        <row r="11173">
          <cell r="C11173" t="str">
            <v>Physdam</v>
          </cell>
          <cell r="E11173">
            <v>43900</v>
          </cell>
          <cell r="F11173">
            <v>44060</v>
          </cell>
          <cell r="G11173">
            <v>44136</v>
          </cell>
          <cell r="H11173">
            <v>13755.314136245101</v>
          </cell>
          <cell r="I11173">
            <v>13755.31</v>
          </cell>
        </row>
        <row r="11174">
          <cell r="C11174" t="str">
            <v>Physdam</v>
          </cell>
          <cell r="E11174">
            <v>43913</v>
          </cell>
          <cell r="F11174">
            <v>43947</v>
          </cell>
          <cell r="G11174">
            <v>44110</v>
          </cell>
          <cell r="H11174">
            <v>10526.620847903199</v>
          </cell>
          <cell r="I11174">
            <v>10526.62</v>
          </cell>
        </row>
        <row r="11175">
          <cell r="C11175" t="str">
            <v>Physdam</v>
          </cell>
          <cell r="E11175">
            <v>43914</v>
          </cell>
          <cell r="F11175">
            <v>43981</v>
          </cell>
          <cell r="G11175">
            <v>44114</v>
          </cell>
          <cell r="H11175">
            <v>12443.7062791354</v>
          </cell>
          <cell r="I11175">
            <v>0</v>
          </cell>
        </row>
        <row r="11176">
          <cell r="C11176" t="str">
            <v>Physdam</v>
          </cell>
          <cell r="E11176">
            <v>43898</v>
          </cell>
          <cell r="F11176">
            <v>43990</v>
          </cell>
          <cell r="G11176">
            <v>44062</v>
          </cell>
          <cell r="H11176">
            <v>12145.6748522244</v>
          </cell>
          <cell r="I11176">
            <v>12145.67</v>
          </cell>
        </row>
        <row r="11177">
          <cell r="C11177" t="str">
            <v>Physdam</v>
          </cell>
          <cell r="E11177">
            <v>43896</v>
          </cell>
          <cell r="F11177">
            <v>43915</v>
          </cell>
          <cell r="G11177">
            <v>43944</v>
          </cell>
          <cell r="H11177">
            <v>7802.2769025442003</v>
          </cell>
          <cell r="I11177">
            <v>7802.28</v>
          </cell>
        </row>
        <row r="11178">
          <cell r="C11178" t="str">
            <v>Physdam</v>
          </cell>
          <cell r="E11178">
            <v>43914</v>
          </cell>
          <cell r="F11178">
            <v>44037</v>
          </cell>
          <cell r="G11178" t="str">
            <v>NA</v>
          </cell>
          <cell r="H11178">
            <v>5952.6898006712981</v>
          </cell>
          <cell r="I11178" t="str">
            <v>NA</v>
          </cell>
        </row>
        <row r="11179">
          <cell r="C11179" t="str">
            <v>Physdam</v>
          </cell>
          <cell r="E11179">
            <v>43904</v>
          </cell>
          <cell r="F11179">
            <v>43963</v>
          </cell>
          <cell r="G11179">
            <v>44029</v>
          </cell>
          <cell r="H11179">
            <v>7899.1616813472701</v>
          </cell>
          <cell r="I11179">
            <v>0</v>
          </cell>
        </row>
        <row r="11180">
          <cell r="C11180" t="str">
            <v>Physdam</v>
          </cell>
          <cell r="E11180">
            <v>43899</v>
          </cell>
          <cell r="F11180">
            <v>43935</v>
          </cell>
          <cell r="G11180">
            <v>43957</v>
          </cell>
          <cell r="H11180">
            <v>5950.4296614210498</v>
          </cell>
          <cell r="I11180">
            <v>5950.43</v>
          </cell>
        </row>
        <row r="11181">
          <cell r="C11181" t="str">
            <v>Physdam</v>
          </cell>
          <cell r="E11181">
            <v>43901</v>
          </cell>
          <cell r="F11181">
            <v>44091</v>
          </cell>
          <cell r="G11181" t="str">
            <v>NA</v>
          </cell>
          <cell r="H11181">
            <v>7659.2059640647094</v>
          </cell>
          <cell r="I11181" t="str">
            <v>NA</v>
          </cell>
        </row>
        <row r="11182">
          <cell r="C11182" t="str">
            <v>Physdam</v>
          </cell>
          <cell r="E11182">
            <v>43910</v>
          </cell>
          <cell r="F11182">
            <v>44077</v>
          </cell>
          <cell r="G11182">
            <v>44079</v>
          </cell>
          <cell r="H11182">
            <v>9983.9388260774194</v>
          </cell>
          <cell r="I11182">
            <v>9983.94</v>
          </cell>
        </row>
        <row r="11183">
          <cell r="C11183" t="str">
            <v>Physdam</v>
          </cell>
          <cell r="E11183">
            <v>43903</v>
          </cell>
          <cell r="F11183">
            <v>43988</v>
          </cell>
          <cell r="G11183">
            <v>44062</v>
          </cell>
          <cell r="H11183">
            <v>13035.3658736286</v>
          </cell>
          <cell r="I11183">
            <v>13035.37</v>
          </cell>
        </row>
        <row r="11184">
          <cell r="C11184" t="str">
            <v>Physdam</v>
          </cell>
          <cell r="E11184">
            <v>43919</v>
          </cell>
          <cell r="F11184">
            <v>43921</v>
          </cell>
          <cell r="G11184">
            <v>43928</v>
          </cell>
          <cell r="H11184">
            <v>11782.590510050901</v>
          </cell>
          <cell r="I11184">
            <v>0</v>
          </cell>
        </row>
        <row r="11185">
          <cell r="C11185" t="str">
            <v>Physdam</v>
          </cell>
          <cell r="E11185">
            <v>43911</v>
          </cell>
          <cell r="F11185">
            <v>44176</v>
          </cell>
          <cell r="G11185" t="str">
            <v>NA</v>
          </cell>
          <cell r="H11185">
            <v>8917.9224098653922</v>
          </cell>
          <cell r="I11185" t="str">
            <v>NA</v>
          </cell>
        </row>
        <row r="11186">
          <cell r="C11186" t="str">
            <v>Physdam</v>
          </cell>
          <cell r="E11186">
            <v>43909</v>
          </cell>
          <cell r="F11186">
            <v>43910</v>
          </cell>
          <cell r="G11186">
            <v>43987</v>
          </cell>
          <cell r="H11186">
            <v>8420.3130499777508</v>
          </cell>
          <cell r="I11186">
            <v>0</v>
          </cell>
        </row>
        <row r="11187">
          <cell r="C11187" t="str">
            <v>Physdam</v>
          </cell>
          <cell r="E11187">
            <v>43907</v>
          </cell>
          <cell r="F11187">
            <v>44092</v>
          </cell>
          <cell r="G11187">
            <v>44155</v>
          </cell>
          <cell r="H11187">
            <v>11642.1531477071</v>
          </cell>
          <cell r="I11187">
            <v>11642.15</v>
          </cell>
        </row>
        <row r="11188">
          <cell r="C11188" t="str">
            <v>Physdam</v>
          </cell>
          <cell r="E11188">
            <v>43891</v>
          </cell>
          <cell r="F11188">
            <v>43975</v>
          </cell>
          <cell r="G11188">
            <v>44002</v>
          </cell>
          <cell r="H11188">
            <v>12174.7554970049</v>
          </cell>
          <cell r="I11188">
            <v>0</v>
          </cell>
        </row>
        <row r="11189">
          <cell r="C11189" t="str">
            <v>Physdam</v>
          </cell>
          <cell r="E11189">
            <v>43909</v>
          </cell>
          <cell r="F11189">
            <v>44037</v>
          </cell>
          <cell r="G11189">
            <v>44049</v>
          </cell>
          <cell r="H11189">
            <v>10113.412816292999</v>
          </cell>
          <cell r="I11189">
            <v>10113.41</v>
          </cell>
        </row>
        <row r="11190">
          <cell r="C11190" t="str">
            <v>Physdam</v>
          </cell>
          <cell r="E11190">
            <v>43916</v>
          </cell>
          <cell r="F11190">
            <v>44025</v>
          </cell>
          <cell r="G11190">
            <v>44063</v>
          </cell>
          <cell r="H11190">
            <v>11376.540882322101</v>
          </cell>
          <cell r="I11190">
            <v>11376.54</v>
          </cell>
        </row>
        <row r="11191">
          <cell r="C11191" t="str">
            <v>Physdam</v>
          </cell>
          <cell r="E11191">
            <v>43912</v>
          </cell>
          <cell r="F11191">
            <v>44032</v>
          </cell>
          <cell r="G11191">
            <v>44051</v>
          </cell>
          <cell r="H11191">
            <v>12874.13642809</v>
          </cell>
          <cell r="I11191">
            <v>12874.14</v>
          </cell>
        </row>
        <row r="11192">
          <cell r="C11192" t="str">
            <v>Physdam</v>
          </cell>
          <cell r="E11192">
            <v>43910</v>
          </cell>
          <cell r="F11192">
            <v>44016</v>
          </cell>
          <cell r="G11192">
            <v>44036</v>
          </cell>
          <cell r="H11192">
            <v>11091.559232296</v>
          </cell>
          <cell r="I11192">
            <v>11091.56</v>
          </cell>
        </row>
        <row r="11193">
          <cell r="C11193" t="str">
            <v>Physdam</v>
          </cell>
          <cell r="E11193">
            <v>43904</v>
          </cell>
          <cell r="F11193">
            <v>43927</v>
          </cell>
          <cell r="G11193">
            <v>43955</v>
          </cell>
          <cell r="H11193">
            <v>13375.822640467</v>
          </cell>
          <cell r="I11193">
            <v>13375.82</v>
          </cell>
        </row>
        <row r="11194">
          <cell r="C11194" t="str">
            <v>Physdam</v>
          </cell>
          <cell r="E11194">
            <v>43920</v>
          </cell>
          <cell r="F11194">
            <v>43997</v>
          </cell>
          <cell r="G11194">
            <v>44034</v>
          </cell>
          <cell r="H11194">
            <v>9647.8277837512796</v>
          </cell>
          <cell r="I11194">
            <v>9647.83</v>
          </cell>
        </row>
        <row r="11195">
          <cell r="C11195" t="str">
            <v>Physdam</v>
          </cell>
          <cell r="E11195">
            <v>43913</v>
          </cell>
          <cell r="F11195">
            <v>43975</v>
          </cell>
          <cell r="G11195">
            <v>43982</v>
          </cell>
          <cell r="H11195">
            <v>10835.525849759601</v>
          </cell>
          <cell r="I11195">
            <v>0</v>
          </cell>
        </row>
        <row r="11196">
          <cell r="C11196" t="str">
            <v>Physdam</v>
          </cell>
          <cell r="E11196">
            <v>43893</v>
          </cell>
          <cell r="F11196">
            <v>43960</v>
          </cell>
          <cell r="G11196">
            <v>44062</v>
          </cell>
          <cell r="H11196">
            <v>9612.6614478874599</v>
          </cell>
          <cell r="I11196">
            <v>9612.66</v>
          </cell>
        </row>
        <row r="11197">
          <cell r="C11197" t="str">
            <v>Physdam</v>
          </cell>
          <cell r="E11197">
            <v>43897</v>
          </cell>
          <cell r="F11197">
            <v>43905</v>
          </cell>
          <cell r="G11197">
            <v>44006</v>
          </cell>
          <cell r="H11197">
            <v>12415.936499276901</v>
          </cell>
          <cell r="I11197">
            <v>12415.94</v>
          </cell>
        </row>
        <row r="11198">
          <cell r="C11198" t="str">
            <v>Physdam</v>
          </cell>
          <cell r="E11198">
            <v>43920</v>
          </cell>
          <cell r="F11198">
            <v>43925</v>
          </cell>
          <cell r="G11198">
            <v>44032</v>
          </cell>
          <cell r="H11198">
            <v>5183.3528763975</v>
          </cell>
          <cell r="I11198">
            <v>5183.3500000000004</v>
          </cell>
        </row>
        <row r="11199">
          <cell r="C11199" t="str">
            <v>Physdam</v>
          </cell>
          <cell r="E11199">
            <v>43917</v>
          </cell>
          <cell r="F11199">
            <v>43934</v>
          </cell>
          <cell r="G11199">
            <v>43956</v>
          </cell>
          <cell r="H11199">
            <v>8989.1773047627994</v>
          </cell>
          <cell r="I11199">
            <v>8989.18</v>
          </cell>
        </row>
        <row r="11200">
          <cell r="C11200" t="str">
            <v>Physdam</v>
          </cell>
          <cell r="E11200">
            <v>43902</v>
          </cell>
          <cell r="F11200">
            <v>43956</v>
          </cell>
          <cell r="G11200">
            <v>44007</v>
          </cell>
          <cell r="H11200">
            <v>8260.0116382915403</v>
          </cell>
          <cell r="I11200">
            <v>8260.01</v>
          </cell>
        </row>
        <row r="11201">
          <cell r="C11201" t="str">
            <v>Physdam</v>
          </cell>
          <cell r="E11201">
            <v>43920</v>
          </cell>
          <cell r="F11201">
            <v>44185</v>
          </cell>
          <cell r="G11201" t="str">
            <v>NA</v>
          </cell>
          <cell r="H11201">
            <v>11174.972347204221</v>
          </cell>
          <cell r="I11201" t="str">
            <v>NA</v>
          </cell>
        </row>
        <row r="11202">
          <cell r="C11202" t="str">
            <v>Physdam</v>
          </cell>
          <cell r="E11202">
            <v>43902</v>
          </cell>
          <cell r="F11202">
            <v>43913</v>
          </cell>
          <cell r="G11202">
            <v>44017</v>
          </cell>
          <cell r="H11202">
            <v>7557.1859594916396</v>
          </cell>
          <cell r="I11202">
            <v>7557.19</v>
          </cell>
        </row>
        <row r="11203">
          <cell r="C11203" t="str">
            <v>Physdam</v>
          </cell>
          <cell r="E11203">
            <v>43898</v>
          </cell>
          <cell r="F11203">
            <v>43981</v>
          </cell>
          <cell r="G11203">
            <v>44050</v>
          </cell>
          <cell r="H11203">
            <v>8867.2299161873598</v>
          </cell>
          <cell r="I11203">
            <v>8867.23</v>
          </cell>
        </row>
        <row r="11204">
          <cell r="C11204" t="str">
            <v>Physdam</v>
          </cell>
          <cell r="E11204">
            <v>43901</v>
          </cell>
          <cell r="F11204">
            <v>43915</v>
          </cell>
          <cell r="G11204">
            <v>43983</v>
          </cell>
          <cell r="H11204">
            <v>9939.5476528884592</v>
          </cell>
          <cell r="I11204">
            <v>9939.5499999999993</v>
          </cell>
        </row>
        <row r="11205">
          <cell r="C11205" t="str">
            <v>Physdam</v>
          </cell>
          <cell r="E11205">
            <v>43916</v>
          </cell>
          <cell r="F11205">
            <v>43931</v>
          </cell>
          <cell r="G11205">
            <v>43956</v>
          </cell>
          <cell r="H11205">
            <v>12501.607128346001</v>
          </cell>
          <cell r="I11205">
            <v>12501.61</v>
          </cell>
        </row>
        <row r="11206">
          <cell r="C11206" t="str">
            <v>Physdam</v>
          </cell>
          <cell r="E11206">
            <v>43902</v>
          </cell>
          <cell r="F11206">
            <v>43918</v>
          </cell>
          <cell r="G11206">
            <v>43928</v>
          </cell>
          <cell r="H11206">
            <v>10049.691965620599</v>
          </cell>
          <cell r="I11206">
            <v>10049.69</v>
          </cell>
        </row>
        <row r="11207">
          <cell r="C11207" t="str">
            <v>Physdam</v>
          </cell>
          <cell r="E11207">
            <v>43893</v>
          </cell>
          <cell r="F11207">
            <v>43940</v>
          </cell>
          <cell r="G11207">
            <v>44082</v>
          </cell>
          <cell r="H11207">
            <v>7638.1341738493902</v>
          </cell>
          <cell r="I11207">
            <v>7638.13</v>
          </cell>
        </row>
        <row r="11208">
          <cell r="C11208" t="str">
            <v>Physdam</v>
          </cell>
          <cell r="E11208">
            <v>43913</v>
          </cell>
          <cell r="F11208">
            <v>43946</v>
          </cell>
          <cell r="G11208">
            <v>44019</v>
          </cell>
          <cell r="H11208">
            <v>9901.9975189166798</v>
          </cell>
          <cell r="I11208">
            <v>9902</v>
          </cell>
        </row>
        <row r="11209">
          <cell r="C11209" t="str">
            <v>Physdam</v>
          </cell>
          <cell r="E11209">
            <v>43920</v>
          </cell>
          <cell r="F11209">
            <v>43974</v>
          </cell>
          <cell r="G11209" t="str">
            <v>NA</v>
          </cell>
          <cell r="H11209">
            <v>14815.061784971273</v>
          </cell>
          <cell r="I11209" t="str">
            <v>NA</v>
          </cell>
        </row>
        <row r="11210">
          <cell r="C11210" t="str">
            <v>Physdam</v>
          </cell>
          <cell r="E11210">
            <v>43916</v>
          </cell>
          <cell r="F11210">
            <v>43954</v>
          </cell>
          <cell r="G11210">
            <v>43985</v>
          </cell>
          <cell r="H11210">
            <v>11610.0022873532</v>
          </cell>
          <cell r="I11210">
            <v>11610</v>
          </cell>
        </row>
        <row r="11211">
          <cell r="C11211" t="str">
            <v>Physdam</v>
          </cell>
          <cell r="E11211">
            <v>43940</v>
          </cell>
          <cell r="F11211">
            <v>44094</v>
          </cell>
          <cell r="G11211">
            <v>44181</v>
          </cell>
          <cell r="H11211">
            <v>10986.218338627899</v>
          </cell>
          <cell r="I11211">
            <v>10986.22</v>
          </cell>
        </row>
        <row r="11212">
          <cell r="C11212" t="str">
            <v>Physdam</v>
          </cell>
          <cell r="E11212">
            <v>43951</v>
          </cell>
          <cell r="F11212">
            <v>44123</v>
          </cell>
          <cell r="G11212" t="str">
            <v>NA</v>
          </cell>
          <cell r="H11212">
            <v>9181.4868978581399</v>
          </cell>
          <cell r="I11212" t="str">
            <v>NA</v>
          </cell>
        </row>
        <row r="11213">
          <cell r="C11213" t="str">
            <v>Physdam</v>
          </cell>
          <cell r="E11213">
            <v>43925</v>
          </cell>
          <cell r="F11213">
            <v>43961</v>
          </cell>
          <cell r="G11213">
            <v>44010</v>
          </cell>
          <cell r="H11213">
            <v>10834.092547312899</v>
          </cell>
          <cell r="I11213">
            <v>10834.09</v>
          </cell>
        </row>
        <row r="11214">
          <cell r="C11214" t="str">
            <v>Physdam</v>
          </cell>
          <cell r="E11214">
            <v>43936</v>
          </cell>
          <cell r="F11214">
            <v>43964</v>
          </cell>
          <cell r="G11214">
            <v>43989</v>
          </cell>
          <cell r="H11214">
            <v>6793.3402521662301</v>
          </cell>
          <cell r="I11214">
            <v>6793.34</v>
          </cell>
        </row>
        <row r="11215">
          <cell r="C11215" t="str">
            <v>Physdam</v>
          </cell>
          <cell r="E11215">
            <v>43930</v>
          </cell>
          <cell r="F11215">
            <v>43935</v>
          </cell>
          <cell r="G11215">
            <v>43998</v>
          </cell>
          <cell r="H11215">
            <v>6087.70253188677</v>
          </cell>
          <cell r="I11215">
            <v>6087.7</v>
          </cell>
        </row>
        <row r="11216">
          <cell r="C11216" t="str">
            <v>Physdam</v>
          </cell>
          <cell r="E11216">
            <v>43932</v>
          </cell>
          <cell r="F11216">
            <v>44009</v>
          </cell>
          <cell r="G11216">
            <v>44076</v>
          </cell>
          <cell r="H11216">
            <v>10473.2202257999</v>
          </cell>
          <cell r="I11216">
            <v>10473.219999999999</v>
          </cell>
        </row>
        <row r="11217">
          <cell r="C11217" t="str">
            <v>Physdam</v>
          </cell>
          <cell r="E11217">
            <v>43936</v>
          </cell>
          <cell r="F11217">
            <v>43989</v>
          </cell>
          <cell r="G11217">
            <v>44015</v>
          </cell>
          <cell r="H11217">
            <v>12298.176255750401</v>
          </cell>
          <cell r="I11217">
            <v>12298.18</v>
          </cell>
        </row>
        <row r="11218">
          <cell r="C11218" t="str">
            <v>Physdam</v>
          </cell>
          <cell r="E11218">
            <v>43936</v>
          </cell>
          <cell r="F11218">
            <v>43942</v>
          </cell>
          <cell r="G11218">
            <v>43946</v>
          </cell>
          <cell r="H11218">
            <v>5986.6776989083201</v>
          </cell>
          <cell r="I11218">
            <v>5986.68</v>
          </cell>
        </row>
        <row r="11219">
          <cell r="C11219" t="str">
            <v>Physdam</v>
          </cell>
          <cell r="E11219">
            <v>43931</v>
          </cell>
          <cell r="F11219">
            <v>43981</v>
          </cell>
          <cell r="G11219">
            <v>43993</v>
          </cell>
          <cell r="H11219">
            <v>8932.7427197147608</v>
          </cell>
          <cell r="I11219">
            <v>8932.74</v>
          </cell>
        </row>
        <row r="11220">
          <cell r="C11220" t="str">
            <v>Physdam</v>
          </cell>
          <cell r="E11220">
            <v>43941</v>
          </cell>
          <cell r="F11220">
            <v>43968</v>
          </cell>
          <cell r="G11220" t="str">
            <v>NA</v>
          </cell>
          <cell r="H11220">
            <v>11173.151745870946</v>
          </cell>
          <cell r="I11220" t="str">
            <v>NA</v>
          </cell>
        </row>
        <row r="11221">
          <cell r="C11221" t="str">
            <v>Physdam</v>
          </cell>
          <cell r="E11221">
            <v>43922</v>
          </cell>
          <cell r="F11221">
            <v>44095</v>
          </cell>
          <cell r="G11221">
            <v>44111</v>
          </cell>
          <cell r="H11221">
            <v>11696.3273259581</v>
          </cell>
          <cell r="I11221">
            <v>11696.33</v>
          </cell>
        </row>
        <row r="11222">
          <cell r="C11222" t="str">
            <v>Physdam</v>
          </cell>
          <cell r="E11222">
            <v>43944</v>
          </cell>
          <cell r="F11222">
            <v>43979</v>
          </cell>
          <cell r="G11222">
            <v>44021</v>
          </cell>
          <cell r="H11222">
            <v>9581.4841262234495</v>
          </cell>
          <cell r="I11222">
            <v>9581.48</v>
          </cell>
        </row>
        <row r="11223">
          <cell r="C11223" t="str">
            <v>Physdam</v>
          </cell>
          <cell r="E11223">
            <v>43949</v>
          </cell>
          <cell r="F11223">
            <v>44162</v>
          </cell>
          <cell r="G11223">
            <v>44191</v>
          </cell>
          <cell r="H11223">
            <v>10054.8096871548</v>
          </cell>
          <cell r="I11223">
            <v>10054.81</v>
          </cell>
        </row>
        <row r="11224">
          <cell r="C11224" t="str">
            <v>Physdam</v>
          </cell>
          <cell r="E11224">
            <v>43941</v>
          </cell>
          <cell r="F11224">
            <v>43965</v>
          </cell>
          <cell r="G11224">
            <v>43989</v>
          </cell>
          <cell r="H11224">
            <v>12238.7977369483</v>
          </cell>
          <cell r="I11224">
            <v>12238.8</v>
          </cell>
        </row>
        <row r="11225">
          <cell r="C11225" t="str">
            <v>Physdam</v>
          </cell>
          <cell r="E11225">
            <v>43944</v>
          </cell>
          <cell r="F11225">
            <v>43986</v>
          </cell>
          <cell r="G11225">
            <v>44030</v>
          </cell>
          <cell r="H11225">
            <v>13507.686154434499</v>
          </cell>
          <cell r="I11225">
            <v>13507.69</v>
          </cell>
        </row>
        <row r="11226">
          <cell r="C11226" t="str">
            <v>Physdam</v>
          </cell>
          <cell r="E11226">
            <v>43942</v>
          </cell>
          <cell r="F11226">
            <v>44073</v>
          </cell>
          <cell r="G11226">
            <v>44133</v>
          </cell>
          <cell r="H11226">
            <v>10370.022388339699</v>
          </cell>
          <cell r="I11226">
            <v>10370.02</v>
          </cell>
        </row>
        <row r="11227">
          <cell r="C11227" t="str">
            <v>Physdam</v>
          </cell>
          <cell r="E11227">
            <v>43932</v>
          </cell>
          <cell r="F11227">
            <v>43940</v>
          </cell>
          <cell r="G11227">
            <v>43966</v>
          </cell>
          <cell r="H11227">
            <v>12845.425494564701</v>
          </cell>
          <cell r="I11227">
            <v>12845.43</v>
          </cell>
        </row>
        <row r="11228">
          <cell r="C11228" t="str">
            <v>Physdam</v>
          </cell>
          <cell r="E11228">
            <v>43922</v>
          </cell>
          <cell r="F11228">
            <v>44033</v>
          </cell>
          <cell r="G11228">
            <v>44080</v>
          </cell>
          <cell r="H11228">
            <v>10524.2641629644</v>
          </cell>
          <cell r="I11228">
            <v>10524.26</v>
          </cell>
        </row>
        <row r="11229">
          <cell r="C11229" t="str">
            <v>Physdam</v>
          </cell>
          <cell r="E11229">
            <v>43933</v>
          </cell>
          <cell r="F11229">
            <v>43979</v>
          </cell>
          <cell r="G11229">
            <v>44014</v>
          </cell>
          <cell r="H11229">
            <v>14225.5417495619</v>
          </cell>
          <cell r="I11229">
            <v>14225.54</v>
          </cell>
        </row>
        <row r="11230">
          <cell r="C11230" t="str">
            <v>Physdam</v>
          </cell>
          <cell r="E11230">
            <v>43946</v>
          </cell>
          <cell r="F11230">
            <v>44053</v>
          </cell>
          <cell r="G11230" t="str">
            <v>NA</v>
          </cell>
          <cell r="H11230">
            <v>10204.41245270012</v>
          </cell>
          <cell r="I11230" t="str">
            <v>NA</v>
          </cell>
        </row>
        <row r="11231">
          <cell r="C11231" t="str">
            <v>Physdam</v>
          </cell>
          <cell r="E11231">
            <v>43933</v>
          </cell>
          <cell r="F11231">
            <v>44029</v>
          </cell>
          <cell r="G11231" t="str">
            <v>NA</v>
          </cell>
          <cell r="H11231">
            <v>13376.80605903504</v>
          </cell>
          <cell r="I11231" t="str">
            <v>NA</v>
          </cell>
        </row>
        <row r="11232">
          <cell r="C11232" t="str">
            <v>Physdam</v>
          </cell>
          <cell r="E11232">
            <v>43946</v>
          </cell>
          <cell r="F11232">
            <v>44000</v>
          </cell>
          <cell r="G11232">
            <v>44045</v>
          </cell>
          <cell r="H11232">
            <v>13199.347486689199</v>
          </cell>
          <cell r="I11232">
            <v>13199.35</v>
          </cell>
        </row>
        <row r="11233">
          <cell r="C11233" t="str">
            <v>Physdam</v>
          </cell>
          <cell r="E11233">
            <v>43941</v>
          </cell>
          <cell r="F11233">
            <v>43946</v>
          </cell>
          <cell r="G11233">
            <v>43982</v>
          </cell>
          <cell r="H11233">
            <v>8993.4054825301591</v>
          </cell>
          <cell r="I11233">
            <v>8993.41</v>
          </cell>
        </row>
        <row r="11234">
          <cell r="C11234" t="str">
            <v>Physdam</v>
          </cell>
          <cell r="E11234">
            <v>43947</v>
          </cell>
          <cell r="F11234">
            <v>44059</v>
          </cell>
          <cell r="G11234">
            <v>44163</v>
          </cell>
          <cell r="H11234">
            <v>13525.343926555101</v>
          </cell>
          <cell r="I11234">
            <v>13525.34</v>
          </cell>
        </row>
        <row r="11235">
          <cell r="C11235" t="str">
            <v>Physdam</v>
          </cell>
          <cell r="E11235">
            <v>43933</v>
          </cell>
          <cell r="F11235">
            <v>44142</v>
          </cell>
          <cell r="G11235" t="str">
            <v>NA</v>
          </cell>
          <cell r="H11235">
            <v>9657.5438504540289</v>
          </cell>
          <cell r="I11235" t="str">
            <v>NA</v>
          </cell>
        </row>
        <row r="11236">
          <cell r="C11236" t="str">
            <v>Physdam</v>
          </cell>
          <cell r="E11236">
            <v>43925</v>
          </cell>
          <cell r="F11236">
            <v>43983</v>
          </cell>
          <cell r="G11236">
            <v>44086</v>
          </cell>
          <cell r="H11236">
            <v>6776.4205211569397</v>
          </cell>
          <cell r="I11236">
            <v>6776.42</v>
          </cell>
        </row>
        <row r="11237">
          <cell r="C11237" t="str">
            <v>Physdam</v>
          </cell>
          <cell r="E11237">
            <v>43928</v>
          </cell>
          <cell r="F11237">
            <v>44044</v>
          </cell>
          <cell r="G11237">
            <v>44059</v>
          </cell>
          <cell r="H11237">
            <v>10421.7217560149</v>
          </cell>
          <cell r="I11237">
            <v>10421.719999999999</v>
          </cell>
        </row>
        <row r="11238">
          <cell r="C11238" t="str">
            <v>Physdam</v>
          </cell>
          <cell r="E11238">
            <v>43930</v>
          </cell>
          <cell r="F11238">
            <v>44029</v>
          </cell>
          <cell r="G11238">
            <v>44097</v>
          </cell>
          <cell r="H11238">
            <v>11287.7845870336</v>
          </cell>
          <cell r="I11238">
            <v>11287.78</v>
          </cell>
        </row>
        <row r="11239">
          <cell r="C11239" t="str">
            <v>Physdam</v>
          </cell>
          <cell r="E11239">
            <v>43946</v>
          </cell>
          <cell r="F11239">
            <v>44013</v>
          </cell>
          <cell r="G11239">
            <v>44189</v>
          </cell>
          <cell r="H11239">
            <v>9785.1850434293101</v>
          </cell>
          <cell r="I11239">
            <v>9785.19</v>
          </cell>
        </row>
        <row r="11240">
          <cell r="C11240" t="str">
            <v>Physdam</v>
          </cell>
          <cell r="E11240">
            <v>43922</v>
          </cell>
          <cell r="F11240">
            <v>44011</v>
          </cell>
          <cell r="G11240">
            <v>44100</v>
          </cell>
          <cell r="H11240">
            <v>10698.1521481126</v>
          </cell>
          <cell r="I11240">
            <v>10698.15</v>
          </cell>
        </row>
        <row r="11241">
          <cell r="C11241" t="str">
            <v>Physdam</v>
          </cell>
          <cell r="E11241">
            <v>43938</v>
          </cell>
          <cell r="F11241">
            <v>44120</v>
          </cell>
          <cell r="G11241">
            <v>44135</v>
          </cell>
          <cell r="H11241">
            <v>9310.2832815603506</v>
          </cell>
          <cell r="I11241">
            <v>9310.2800000000007</v>
          </cell>
        </row>
        <row r="11242">
          <cell r="C11242" t="str">
            <v>Physdam</v>
          </cell>
          <cell r="E11242">
            <v>43922</v>
          </cell>
          <cell r="F11242">
            <v>43973</v>
          </cell>
          <cell r="G11242">
            <v>43995</v>
          </cell>
          <cell r="H11242">
            <v>11737.521409998501</v>
          </cell>
          <cell r="I11242">
            <v>11737.52</v>
          </cell>
        </row>
        <row r="11243">
          <cell r="C11243" t="str">
            <v>Physdam</v>
          </cell>
          <cell r="E11243">
            <v>43929</v>
          </cell>
          <cell r="F11243">
            <v>44180</v>
          </cell>
          <cell r="G11243" t="str">
            <v>NA</v>
          </cell>
          <cell r="H11243">
            <v>9705.3417633015961</v>
          </cell>
          <cell r="I11243" t="str">
            <v>NA</v>
          </cell>
        </row>
        <row r="11244">
          <cell r="C11244" t="str">
            <v>Physdam</v>
          </cell>
          <cell r="E11244">
            <v>43927</v>
          </cell>
          <cell r="F11244">
            <v>43993</v>
          </cell>
          <cell r="G11244">
            <v>44044</v>
          </cell>
          <cell r="H11244">
            <v>11612.592305853101</v>
          </cell>
          <cell r="I11244">
            <v>11612.59</v>
          </cell>
        </row>
        <row r="11245">
          <cell r="C11245" t="str">
            <v>Physdam</v>
          </cell>
          <cell r="E11245">
            <v>43936</v>
          </cell>
          <cell r="F11245">
            <v>43959</v>
          </cell>
          <cell r="G11245">
            <v>44059</v>
          </cell>
          <cell r="H11245">
            <v>6164.5538309440699</v>
          </cell>
          <cell r="I11245">
            <v>6164.55</v>
          </cell>
        </row>
        <row r="11246">
          <cell r="C11246" t="str">
            <v>Physdam</v>
          </cell>
          <cell r="E11246">
            <v>43939</v>
          </cell>
          <cell r="F11246">
            <v>43975</v>
          </cell>
          <cell r="G11246">
            <v>43982</v>
          </cell>
          <cell r="H11246">
            <v>8689.4290811486007</v>
          </cell>
          <cell r="I11246">
            <v>8689.43</v>
          </cell>
        </row>
        <row r="11247">
          <cell r="C11247" t="str">
            <v>Physdam</v>
          </cell>
          <cell r="E11247">
            <v>43941</v>
          </cell>
          <cell r="F11247">
            <v>43969</v>
          </cell>
          <cell r="G11247">
            <v>43998</v>
          </cell>
          <cell r="H11247">
            <v>6966.04865090575</v>
          </cell>
          <cell r="I11247">
            <v>6966.05</v>
          </cell>
        </row>
        <row r="11248">
          <cell r="C11248" t="str">
            <v>Physdam</v>
          </cell>
          <cell r="E11248">
            <v>43942</v>
          </cell>
          <cell r="F11248">
            <v>44056</v>
          </cell>
          <cell r="G11248">
            <v>44090</v>
          </cell>
          <cell r="H11248">
            <v>9117.6219697252309</v>
          </cell>
          <cell r="I11248">
            <v>9117.6200000000008</v>
          </cell>
        </row>
        <row r="11249">
          <cell r="C11249" t="str">
            <v>Physdam</v>
          </cell>
          <cell r="E11249">
            <v>43948</v>
          </cell>
          <cell r="F11249">
            <v>43990</v>
          </cell>
          <cell r="G11249">
            <v>43996</v>
          </cell>
          <cell r="H11249">
            <v>12213.8380737436</v>
          </cell>
          <cell r="I11249">
            <v>12213.84</v>
          </cell>
        </row>
        <row r="11250">
          <cell r="C11250" t="str">
            <v>Physdam</v>
          </cell>
          <cell r="E11250">
            <v>43935</v>
          </cell>
          <cell r="F11250">
            <v>44095</v>
          </cell>
          <cell r="G11250">
            <v>44149</v>
          </cell>
          <cell r="H11250">
            <v>9755.3434805963097</v>
          </cell>
          <cell r="I11250">
            <v>9755.34</v>
          </cell>
        </row>
        <row r="11251">
          <cell r="C11251" t="str">
            <v>Physdam</v>
          </cell>
          <cell r="E11251">
            <v>43948</v>
          </cell>
          <cell r="F11251">
            <v>43999</v>
          </cell>
          <cell r="G11251">
            <v>44021</v>
          </cell>
          <cell r="H11251">
            <v>13360.870571010901</v>
          </cell>
          <cell r="I11251">
            <v>13360.87</v>
          </cell>
        </row>
        <row r="11252">
          <cell r="C11252" t="str">
            <v>Physdam</v>
          </cell>
          <cell r="E11252">
            <v>43931</v>
          </cell>
          <cell r="F11252">
            <v>44062</v>
          </cell>
          <cell r="G11252">
            <v>44076</v>
          </cell>
          <cell r="H11252">
            <v>12326.7561443416</v>
          </cell>
          <cell r="I11252">
            <v>0</v>
          </cell>
        </row>
        <row r="11253">
          <cell r="C11253" t="str">
            <v>Physdam</v>
          </cell>
          <cell r="E11253">
            <v>43944</v>
          </cell>
          <cell r="F11253">
            <v>44099</v>
          </cell>
          <cell r="G11253">
            <v>44124</v>
          </cell>
          <cell r="H11253">
            <v>10432.3999081984</v>
          </cell>
          <cell r="I11253">
            <v>10432.4</v>
          </cell>
        </row>
        <row r="11254">
          <cell r="C11254" t="str">
            <v>Physdam</v>
          </cell>
          <cell r="E11254">
            <v>43939</v>
          </cell>
          <cell r="F11254">
            <v>44033</v>
          </cell>
          <cell r="G11254">
            <v>44193</v>
          </cell>
          <cell r="H11254">
            <v>14202.0959659689</v>
          </cell>
          <cell r="I11254">
            <v>14202.1</v>
          </cell>
        </row>
        <row r="11255">
          <cell r="C11255" t="str">
            <v>Physdam</v>
          </cell>
          <cell r="E11255">
            <v>43924</v>
          </cell>
          <cell r="F11255">
            <v>43939</v>
          </cell>
          <cell r="G11255">
            <v>44042</v>
          </cell>
          <cell r="H11255">
            <v>8185.8942447106801</v>
          </cell>
          <cell r="I11255">
            <v>8185.89</v>
          </cell>
        </row>
        <row r="11256">
          <cell r="C11256" t="str">
            <v>Physdam</v>
          </cell>
          <cell r="E11256">
            <v>43926</v>
          </cell>
          <cell r="F11256">
            <v>44028</v>
          </cell>
          <cell r="G11256">
            <v>44145</v>
          </cell>
          <cell r="H11256">
            <v>10115.415163554</v>
          </cell>
          <cell r="I11256">
            <v>10115.42</v>
          </cell>
        </row>
        <row r="11257">
          <cell r="C11257" t="str">
            <v>Physdam</v>
          </cell>
          <cell r="E11257">
            <v>43951</v>
          </cell>
          <cell r="F11257">
            <v>44043</v>
          </cell>
          <cell r="G11257">
            <v>44048</v>
          </cell>
          <cell r="H11257">
            <v>13526.041510045499</v>
          </cell>
          <cell r="I11257">
            <v>13526.04</v>
          </cell>
        </row>
        <row r="11258">
          <cell r="C11258" t="str">
            <v>Physdam</v>
          </cell>
          <cell r="E11258">
            <v>43945</v>
          </cell>
          <cell r="F11258">
            <v>44028</v>
          </cell>
          <cell r="G11258">
            <v>44136</v>
          </cell>
          <cell r="H11258">
            <v>10427.680817753901</v>
          </cell>
          <cell r="I11258">
            <v>10427.68</v>
          </cell>
        </row>
        <row r="11259">
          <cell r="C11259" t="str">
            <v>Physdam</v>
          </cell>
          <cell r="E11259">
            <v>43949</v>
          </cell>
          <cell r="F11259">
            <v>44001</v>
          </cell>
          <cell r="G11259">
            <v>44026</v>
          </cell>
          <cell r="H11259">
            <v>9570.7871929861303</v>
          </cell>
          <cell r="I11259">
            <v>9570.7900000000009</v>
          </cell>
        </row>
        <row r="11260">
          <cell r="C11260" t="str">
            <v>Physdam</v>
          </cell>
          <cell r="E11260">
            <v>43929</v>
          </cell>
          <cell r="F11260">
            <v>44144</v>
          </cell>
          <cell r="G11260">
            <v>44194</v>
          </cell>
          <cell r="H11260">
            <v>8943.8394977801308</v>
          </cell>
          <cell r="I11260">
            <v>0</v>
          </cell>
        </row>
        <row r="11261">
          <cell r="C11261" t="str">
            <v>Physdam</v>
          </cell>
          <cell r="E11261">
            <v>43937</v>
          </cell>
          <cell r="F11261">
            <v>43982</v>
          </cell>
          <cell r="G11261">
            <v>43993</v>
          </cell>
          <cell r="H11261">
            <v>7955.5985353577098</v>
          </cell>
          <cell r="I11261">
            <v>7955.6</v>
          </cell>
        </row>
        <row r="11262">
          <cell r="C11262" t="str">
            <v>Physdam</v>
          </cell>
          <cell r="E11262">
            <v>43929</v>
          </cell>
          <cell r="F11262">
            <v>44019</v>
          </cell>
          <cell r="G11262">
            <v>44108</v>
          </cell>
          <cell r="H11262">
            <v>12641.6985226985</v>
          </cell>
          <cell r="I11262">
            <v>12641.7</v>
          </cell>
        </row>
        <row r="11263">
          <cell r="C11263" t="str">
            <v>Physdam</v>
          </cell>
          <cell r="E11263">
            <v>43948</v>
          </cell>
          <cell r="F11263">
            <v>43993</v>
          </cell>
          <cell r="G11263">
            <v>44013</v>
          </cell>
          <cell r="H11263">
            <v>9410.5726752072005</v>
          </cell>
          <cell r="I11263">
            <v>9410.57</v>
          </cell>
        </row>
        <row r="11264">
          <cell r="C11264" t="str">
            <v>Physdam</v>
          </cell>
          <cell r="E11264">
            <v>43925</v>
          </cell>
          <cell r="F11264">
            <v>44174</v>
          </cell>
          <cell r="G11264">
            <v>44187</v>
          </cell>
          <cell r="H11264">
            <v>14006.0858863923</v>
          </cell>
          <cell r="I11264">
            <v>14006.09</v>
          </cell>
        </row>
        <row r="11265">
          <cell r="C11265" t="str">
            <v>Physdam</v>
          </cell>
          <cell r="E11265">
            <v>43944</v>
          </cell>
          <cell r="F11265">
            <v>44073</v>
          </cell>
          <cell r="G11265">
            <v>44115</v>
          </cell>
          <cell r="H11265">
            <v>10208.9555477622</v>
          </cell>
          <cell r="I11265">
            <v>10208.959999999999</v>
          </cell>
        </row>
        <row r="11266">
          <cell r="C11266" t="str">
            <v>Physdam</v>
          </cell>
          <cell r="E11266">
            <v>43949</v>
          </cell>
          <cell r="F11266">
            <v>44062</v>
          </cell>
          <cell r="G11266">
            <v>44075</v>
          </cell>
          <cell r="H11266">
            <v>11326.248606109501</v>
          </cell>
          <cell r="I11266">
            <v>11326.25</v>
          </cell>
        </row>
        <row r="11267">
          <cell r="C11267" t="str">
            <v>Physdam</v>
          </cell>
          <cell r="E11267">
            <v>43980</v>
          </cell>
          <cell r="F11267">
            <v>44013</v>
          </cell>
          <cell r="G11267">
            <v>44055</v>
          </cell>
          <cell r="H11267">
            <v>9930.8457072022302</v>
          </cell>
          <cell r="I11267">
            <v>0</v>
          </cell>
        </row>
        <row r="11268">
          <cell r="C11268" t="str">
            <v>Physdam</v>
          </cell>
          <cell r="E11268">
            <v>43978</v>
          </cell>
          <cell r="F11268">
            <v>43986</v>
          </cell>
          <cell r="G11268">
            <v>44147</v>
          </cell>
          <cell r="H11268">
            <v>11680.0360562271</v>
          </cell>
          <cell r="I11268">
            <v>11680.04</v>
          </cell>
        </row>
        <row r="11269">
          <cell r="C11269" t="str">
            <v>Physdam</v>
          </cell>
          <cell r="E11269">
            <v>43973</v>
          </cell>
          <cell r="F11269">
            <v>44006</v>
          </cell>
          <cell r="G11269">
            <v>44028</v>
          </cell>
          <cell r="H11269">
            <v>8802.1853645911506</v>
          </cell>
          <cell r="I11269">
            <v>8802.19</v>
          </cell>
        </row>
        <row r="11270">
          <cell r="C11270" t="str">
            <v>Physdam</v>
          </cell>
          <cell r="E11270">
            <v>43959</v>
          </cell>
          <cell r="F11270">
            <v>44065</v>
          </cell>
          <cell r="G11270">
            <v>44188</v>
          </cell>
          <cell r="H11270">
            <v>11556.5985209559</v>
          </cell>
          <cell r="I11270">
            <v>11556.6</v>
          </cell>
        </row>
        <row r="11271">
          <cell r="C11271" t="str">
            <v>Physdam</v>
          </cell>
          <cell r="E11271">
            <v>43970</v>
          </cell>
          <cell r="F11271">
            <v>44011</v>
          </cell>
          <cell r="G11271">
            <v>44118</v>
          </cell>
          <cell r="H11271">
            <v>7264.9542201758104</v>
          </cell>
          <cell r="I11271">
            <v>7264.95</v>
          </cell>
        </row>
        <row r="11272">
          <cell r="C11272" t="str">
            <v>Physdam</v>
          </cell>
          <cell r="E11272">
            <v>43965</v>
          </cell>
          <cell r="F11272">
            <v>44048</v>
          </cell>
          <cell r="G11272">
            <v>44051</v>
          </cell>
          <cell r="H11272">
            <v>10814.4489514219</v>
          </cell>
          <cell r="I11272">
            <v>10814.45</v>
          </cell>
        </row>
        <row r="11273">
          <cell r="C11273" t="str">
            <v>Physdam</v>
          </cell>
          <cell r="E11273">
            <v>43981</v>
          </cell>
          <cell r="F11273">
            <v>43986</v>
          </cell>
          <cell r="G11273">
            <v>43991</v>
          </cell>
          <cell r="H11273">
            <v>6938.9595695220296</v>
          </cell>
          <cell r="I11273">
            <v>6938.96</v>
          </cell>
        </row>
        <row r="11274">
          <cell r="C11274" t="str">
            <v>Physdam</v>
          </cell>
          <cell r="E11274">
            <v>43962</v>
          </cell>
          <cell r="F11274">
            <v>43984</v>
          </cell>
          <cell r="G11274">
            <v>44031</v>
          </cell>
          <cell r="H11274">
            <v>10456.1544205314</v>
          </cell>
          <cell r="I11274">
            <v>10456.15</v>
          </cell>
        </row>
        <row r="11275">
          <cell r="C11275" t="str">
            <v>Physdam</v>
          </cell>
          <cell r="E11275">
            <v>43975</v>
          </cell>
          <cell r="F11275">
            <v>44001</v>
          </cell>
          <cell r="G11275">
            <v>44038</v>
          </cell>
          <cell r="H11275">
            <v>10011.023454538299</v>
          </cell>
          <cell r="I11275">
            <v>10011.02</v>
          </cell>
        </row>
        <row r="11276">
          <cell r="C11276" t="str">
            <v>Physdam</v>
          </cell>
          <cell r="E11276">
            <v>43954</v>
          </cell>
          <cell r="F11276">
            <v>44086</v>
          </cell>
          <cell r="G11276">
            <v>44091</v>
          </cell>
          <cell r="H11276">
            <v>10816.5947379967</v>
          </cell>
          <cell r="I11276">
            <v>10816.59</v>
          </cell>
        </row>
        <row r="11277">
          <cell r="C11277" t="str">
            <v>Physdam</v>
          </cell>
          <cell r="E11277">
            <v>43973</v>
          </cell>
          <cell r="F11277">
            <v>43983</v>
          </cell>
          <cell r="G11277">
            <v>44094</v>
          </cell>
          <cell r="H11277">
            <v>7341.2233222386703</v>
          </cell>
          <cell r="I11277">
            <v>7341.22</v>
          </cell>
        </row>
        <row r="11278">
          <cell r="C11278" t="str">
            <v>Physdam</v>
          </cell>
          <cell r="E11278">
            <v>43960</v>
          </cell>
          <cell r="F11278">
            <v>44000</v>
          </cell>
          <cell r="G11278">
            <v>44092</v>
          </cell>
          <cell r="H11278">
            <v>10066.509017279999</v>
          </cell>
          <cell r="I11278">
            <v>10066.51</v>
          </cell>
        </row>
        <row r="11279">
          <cell r="C11279" t="str">
            <v>Physdam</v>
          </cell>
          <cell r="E11279">
            <v>43968</v>
          </cell>
          <cell r="F11279">
            <v>44075</v>
          </cell>
          <cell r="G11279">
            <v>44116</v>
          </cell>
          <cell r="H11279">
            <v>9083.1114184944599</v>
          </cell>
          <cell r="I11279">
            <v>9083.11</v>
          </cell>
        </row>
        <row r="11280">
          <cell r="C11280" t="str">
            <v>Physdam</v>
          </cell>
          <cell r="E11280">
            <v>43957</v>
          </cell>
          <cell r="F11280">
            <v>43983</v>
          </cell>
          <cell r="G11280">
            <v>44050</v>
          </cell>
          <cell r="H11280">
            <v>9352.1823775285993</v>
          </cell>
          <cell r="I11280">
            <v>9352.18</v>
          </cell>
        </row>
        <row r="11281">
          <cell r="C11281" t="str">
            <v>Physdam</v>
          </cell>
          <cell r="E11281">
            <v>43953</v>
          </cell>
          <cell r="F11281">
            <v>43993</v>
          </cell>
          <cell r="G11281">
            <v>44026</v>
          </cell>
          <cell r="H11281">
            <v>9374.30952193962</v>
          </cell>
          <cell r="I11281">
            <v>9374.31</v>
          </cell>
        </row>
        <row r="11282">
          <cell r="C11282" t="str">
            <v>Physdam</v>
          </cell>
          <cell r="E11282">
            <v>43969</v>
          </cell>
          <cell r="F11282">
            <v>44042</v>
          </cell>
          <cell r="G11282">
            <v>44044</v>
          </cell>
          <cell r="H11282">
            <v>8794.6473819055991</v>
          </cell>
          <cell r="I11282">
            <v>8794.65</v>
          </cell>
        </row>
        <row r="11283">
          <cell r="C11283" t="str">
            <v>Physdam</v>
          </cell>
          <cell r="E11283">
            <v>43979</v>
          </cell>
          <cell r="F11283">
            <v>44142</v>
          </cell>
          <cell r="G11283">
            <v>44183</v>
          </cell>
          <cell r="H11283">
            <v>9623.7627357146193</v>
          </cell>
          <cell r="I11283">
            <v>9623.76</v>
          </cell>
        </row>
        <row r="11284">
          <cell r="C11284" t="str">
            <v>Physdam</v>
          </cell>
          <cell r="E11284">
            <v>43958</v>
          </cell>
          <cell r="F11284">
            <v>43997</v>
          </cell>
          <cell r="G11284">
            <v>44000</v>
          </cell>
          <cell r="H11284">
            <v>8064.9055604786899</v>
          </cell>
          <cell r="I11284">
            <v>8064.91</v>
          </cell>
        </row>
        <row r="11285">
          <cell r="C11285" t="str">
            <v>Physdam</v>
          </cell>
          <cell r="E11285">
            <v>43955</v>
          </cell>
          <cell r="F11285">
            <v>43973</v>
          </cell>
          <cell r="G11285">
            <v>44109</v>
          </cell>
          <cell r="H11285">
            <v>9598.1394152175108</v>
          </cell>
          <cell r="I11285">
            <v>9598.14</v>
          </cell>
        </row>
        <row r="11286">
          <cell r="C11286" t="str">
            <v>Physdam</v>
          </cell>
          <cell r="E11286">
            <v>43972</v>
          </cell>
          <cell r="F11286">
            <v>44035</v>
          </cell>
          <cell r="G11286">
            <v>44159</v>
          </cell>
          <cell r="H11286">
            <v>11052.9086947826</v>
          </cell>
          <cell r="I11286">
            <v>11052.91</v>
          </cell>
        </row>
        <row r="11287">
          <cell r="C11287" t="str">
            <v>Physdam</v>
          </cell>
          <cell r="E11287">
            <v>43957</v>
          </cell>
          <cell r="F11287">
            <v>44024</v>
          </cell>
          <cell r="G11287">
            <v>44169</v>
          </cell>
          <cell r="H11287">
            <v>8454.5268396742704</v>
          </cell>
          <cell r="I11287">
            <v>8454.5300000000007</v>
          </cell>
        </row>
        <row r="11288">
          <cell r="C11288" t="str">
            <v>Physdam</v>
          </cell>
          <cell r="E11288">
            <v>43962</v>
          </cell>
          <cell r="F11288">
            <v>43966</v>
          </cell>
          <cell r="G11288">
            <v>44027</v>
          </cell>
          <cell r="H11288">
            <v>6750.0829811937901</v>
          </cell>
          <cell r="I11288">
            <v>6750.08</v>
          </cell>
        </row>
        <row r="11289">
          <cell r="C11289" t="str">
            <v>Physdam</v>
          </cell>
          <cell r="E11289">
            <v>43958</v>
          </cell>
          <cell r="F11289">
            <v>44032</v>
          </cell>
          <cell r="G11289">
            <v>44164</v>
          </cell>
          <cell r="H11289">
            <v>12536.4703718237</v>
          </cell>
          <cell r="I11289">
            <v>12536.47</v>
          </cell>
        </row>
        <row r="11290">
          <cell r="C11290" t="str">
            <v>Physdam</v>
          </cell>
          <cell r="E11290">
            <v>43969</v>
          </cell>
          <cell r="F11290">
            <v>44014</v>
          </cell>
          <cell r="G11290">
            <v>44194</v>
          </cell>
          <cell r="H11290">
            <v>11000.9065922629</v>
          </cell>
          <cell r="I11290">
            <v>11000.91</v>
          </cell>
        </row>
        <row r="11291">
          <cell r="C11291" t="str">
            <v>Physdam</v>
          </cell>
          <cell r="E11291">
            <v>43955</v>
          </cell>
          <cell r="F11291">
            <v>44066</v>
          </cell>
          <cell r="G11291">
            <v>44084</v>
          </cell>
          <cell r="H11291">
            <v>10869.102767312799</v>
          </cell>
          <cell r="I11291">
            <v>10869.1</v>
          </cell>
        </row>
        <row r="11292">
          <cell r="C11292" t="str">
            <v>Physdam</v>
          </cell>
          <cell r="E11292">
            <v>43975</v>
          </cell>
          <cell r="F11292">
            <v>44014</v>
          </cell>
          <cell r="G11292">
            <v>44169</v>
          </cell>
          <cell r="H11292">
            <v>9124.7407882816606</v>
          </cell>
          <cell r="I11292">
            <v>9124.74</v>
          </cell>
        </row>
        <row r="11293">
          <cell r="C11293" t="str">
            <v>Physdam</v>
          </cell>
          <cell r="E11293">
            <v>43954</v>
          </cell>
          <cell r="F11293">
            <v>43994</v>
          </cell>
          <cell r="G11293" t="str">
            <v>NA</v>
          </cell>
          <cell r="H11293">
            <v>10962.90467916206</v>
          </cell>
          <cell r="I11293" t="str">
            <v>NA</v>
          </cell>
        </row>
        <row r="11294">
          <cell r="C11294" t="str">
            <v>Physdam</v>
          </cell>
          <cell r="E11294">
            <v>43961</v>
          </cell>
          <cell r="F11294">
            <v>44037</v>
          </cell>
          <cell r="G11294">
            <v>44076</v>
          </cell>
          <cell r="H11294">
            <v>8601.9505076381993</v>
          </cell>
          <cell r="I11294">
            <v>8601.9500000000007</v>
          </cell>
        </row>
        <row r="11295">
          <cell r="C11295" t="str">
            <v>Physdam</v>
          </cell>
          <cell r="E11295">
            <v>43977</v>
          </cell>
          <cell r="F11295">
            <v>44020</v>
          </cell>
          <cell r="G11295">
            <v>44052</v>
          </cell>
          <cell r="H11295">
            <v>11047.783186585601</v>
          </cell>
          <cell r="I11295">
            <v>0</v>
          </cell>
        </row>
        <row r="11296">
          <cell r="C11296" t="str">
            <v>Physdam</v>
          </cell>
          <cell r="E11296">
            <v>43969</v>
          </cell>
          <cell r="F11296">
            <v>43999</v>
          </cell>
          <cell r="G11296">
            <v>44003</v>
          </cell>
          <cell r="H11296">
            <v>9414.3079234291508</v>
          </cell>
          <cell r="I11296">
            <v>9414.31</v>
          </cell>
        </row>
        <row r="11297">
          <cell r="C11297" t="str">
            <v>Physdam</v>
          </cell>
          <cell r="E11297">
            <v>43960</v>
          </cell>
          <cell r="F11297">
            <v>44008</v>
          </cell>
          <cell r="G11297">
            <v>44171</v>
          </cell>
          <cell r="H11297">
            <v>10650.2394104333</v>
          </cell>
          <cell r="I11297">
            <v>10650.24</v>
          </cell>
        </row>
        <row r="11298">
          <cell r="C11298" t="str">
            <v>Physdam</v>
          </cell>
          <cell r="E11298">
            <v>43978</v>
          </cell>
          <cell r="F11298">
            <v>44106</v>
          </cell>
          <cell r="G11298">
            <v>44129</v>
          </cell>
          <cell r="H11298">
            <v>9228.1482154122805</v>
          </cell>
          <cell r="I11298">
            <v>9228.15</v>
          </cell>
        </row>
        <row r="11299">
          <cell r="C11299" t="str">
            <v>Physdam</v>
          </cell>
          <cell r="E11299">
            <v>43961</v>
          </cell>
          <cell r="F11299">
            <v>43973</v>
          </cell>
          <cell r="G11299">
            <v>43973</v>
          </cell>
          <cell r="H11299">
            <v>12323.389325317199</v>
          </cell>
          <cell r="I11299">
            <v>12323.39</v>
          </cell>
        </row>
        <row r="11300">
          <cell r="C11300" t="str">
            <v>Physdam</v>
          </cell>
          <cell r="E11300">
            <v>43963</v>
          </cell>
          <cell r="F11300">
            <v>43984</v>
          </cell>
          <cell r="G11300">
            <v>43994</v>
          </cell>
          <cell r="H11300">
            <v>15208.6124900792</v>
          </cell>
          <cell r="I11300">
            <v>15208.61</v>
          </cell>
        </row>
        <row r="11301">
          <cell r="C11301" t="str">
            <v>Physdam</v>
          </cell>
          <cell r="E11301">
            <v>43952</v>
          </cell>
          <cell r="F11301">
            <v>43954</v>
          </cell>
          <cell r="G11301">
            <v>44029</v>
          </cell>
          <cell r="H11301">
            <v>9994.8715653465097</v>
          </cell>
          <cell r="I11301">
            <v>0</v>
          </cell>
        </row>
        <row r="11302">
          <cell r="C11302" t="str">
            <v>Physdam</v>
          </cell>
          <cell r="E11302">
            <v>44010</v>
          </cell>
          <cell r="F11302">
            <v>44020</v>
          </cell>
          <cell r="G11302">
            <v>44178</v>
          </cell>
          <cell r="H11302">
            <v>12011.116856549201</v>
          </cell>
          <cell r="I11302">
            <v>12011.12</v>
          </cell>
        </row>
        <row r="11303">
          <cell r="C11303" t="str">
            <v>Physdam</v>
          </cell>
          <cell r="E11303">
            <v>43998</v>
          </cell>
          <cell r="F11303">
            <v>44050</v>
          </cell>
          <cell r="G11303">
            <v>44145</v>
          </cell>
          <cell r="H11303">
            <v>11367.8510583396</v>
          </cell>
          <cell r="I11303">
            <v>11367.85</v>
          </cell>
        </row>
        <row r="11304">
          <cell r="C11304" t="str">
            <v>Physdam</v>
          </cell>
          <cell r="E11304">
            <v>43999</v>
          </cell>
          <cell r="F11304">
            <v>44060</v>
          </cell>
          <cell r="G11304" t="str">
            <v>NA</v>
          </cell>
          <cell r="H11304">
            <v>13206.201791211168</v>
          </cell>
          <cell r="I11304" t="str">
            <v>NA</v>
          </cell>
        </row>
        <row r="11305">
          <cell r="C11305" t="str">
            <v>Physdam</v>
          </cell>
          <cell r="E11305">
            <v>43993</v>
          </cell>
          <cell r="F11305">
            <v>44037</v>
          </cell>
          <cell r="G11305" t="str">
            <v>NA</v>
          </cell>
          <cell r="H11305">
            <v>9740.541043369989</v>
          </cell>
          <cell r="I11305" t="str">
            <v>NA</v>
          </cell>
        </row>
        <row r="11306">
          <cell r="C11306" t="str">
            <v>Physdam</v>
          </cell>
          <cell r="E11306">
            <v>43997</v>
          </cell>
          <cell r="F11306">
            <v>44009</v>
          </cell>
          <cell r="G11306">
            <v>44175</v>
          </cell>
          <cell r="H11306">
            <v>11336.0373086371</v>
          </cell>
          <cell r="I11306">
            <v>11336.04</v>
          </cell>
        </row>
        <row r="11307">
          <cell r="C11307" t="str">
            <v>Physdam</v>
          </cell>
          <cell r="E11307">
            <v>43995</v>
          </cell>
          <cell r="F11307">
            <v>44042</v>
          </cell>
          <cell r="G11307">
            <v>44169</v>
          </cell>
          <cell r="H11307">
            <v>12376.7668654263</v>
          </cell>
          <cell r="I11307">
            <v>12376.77</v>
          </cell>
        </row>
        <row r="11308">
          <cell r="C11308" t="str">
            <v>Physdam</v>
          </cell>
          <cell r="E11308">
            <v>43999</v>
          </cell>
          <cell r="F11308">
            <v>44112</v>
          </cell>
          <cell r="G11308">
            <v>44118</v>
          </cell>
          <cell r="H11308">
            <v>9990.47925010363</v>
          </cell>
          <cell r="I11308">
            <v>9990.48</v>
          </cell>
        </row>
        <row r="11309">
          <cell r="C11309" t="str">
            <v>Physdam</v>
          </cell>
          <cell r="E11309">
            <v>43983</v>
          </cell>
          <cell r="F11309">
            <v>44138</v>
          </cell>
          <cell r="G11309" t="str">
            <v>NA</v>
          </cell>
          <cell r="H11309">
            <v>10399.839707521012</v>
          </cell>
          <cell r="I11309" t="str">
            <v>NA</v>
          </cell>
        </row>
        <row r="11310">
          <cell r="C11310" t="str">
            <v>Physdam</v>
          </cell>
          <cell r="E11310">
            <v>43988</v>
          </cell>
          <cell r="F11310">
            <v>44064</v>
          </cell>
          <cell r="G11310">
            <v>44140</v>
          </cell>
          <cell r="H11310">
            <v>16420.609413813701</v>
          </cell>
          <cell r="I11310">
            <v>16420.61</v>
          </cell>
        </row>
        <row r="11311">
          <cell r="C11311" t="str">
            <v>Physdam</v>
          </cell>
          <cell r="E11311">
            <v>44010</v>
          </cell>
          <cell r="F11311">
            <v>44129</v>
          </cell>
          <cell r="G11311">
            <v>44142</v>
          </cell>
          <cell r="H11311">
            <v>11907.300697226299</v>
          </cell>
          <cell r="I11311">
            <v>11907.3</v>
          </cell>
        </row>
        <row r="11312">
          <cell r="C11312" t="str">
            <v>Physdam</v>
          </cell>
          <cell r="E11312">
            <v>43995</v>
          </cell>
          <cell r="F11312">
            <v>43998</v>
          </cell>
          <cell r="G11312">
            <v>44155</v>
          </cell>
          <cell r="H11312">
            <v>5181.55196164258</v>
          </cell>
          <cell r="I11312">
            <v>5181.55</v>
          </cell>
        </row>
        <row r="11313">
          <cell r="C11313" t="str">
            <v>Physdam</v>
          </cell>
          <cell r="E11313">
            <v>44006</v>
          </cell>
          <cell r="F11313">
            <v>44129</v>
          </cell>
          <cell r="G11313">
            <v>44169</v>
          </cell>
          <cell r="H11313">
            <v>9454.8829961933607</v>
          </cell>
          <cell r="I11313">
            <v>9454.8799999999992</v>
          </cell>
        </row>
        <row r="11314">
          <cell r="C11314" t="str">
            <v>Physdam</v>
          </cell>
          <cell r="E11314">
            <v>43986</v>
          </cell>
          <cell r="F11314">
            <v>44018</v>
          </cell>
          <cell r="G11314">
            <v>44056</v>
          </cell>
          <cell r="H11314">
            <v>11137.015246507401</v>
          </cell>
          <cell r="I11314">
            <v>11137.02</v>
          </cell>
        </row>
        <row r="11315">
          <cell r="C11315" t="str">
            <v>Physdam</v>
          </cell>
          <cell r="E11315">
            <v>43998</v>
          </cell>
          <cell r="F11315">
            <v>44021</v>
          </cell>
          <cell r="G11315">
            <v>44027</v>
          </cell>
          <cell r="H11315">
            <v>10173.085261538101</v>
          </cell>
          <cell r="I11315">
            <v>10173.09</v>
          </cell>
        </row>
        <row r="11316">
          <cell r="C11316" t="str">
            <v>Physdam</v>
          </cell>
          <cell r="E11316">
            <v>43994</v>
          </cell>
          <cell r="F11316">
            <v>44048</v>
          </cell>
          <cell r="G11316">
            <v>44049</v>
          </cell>
          <cell r="H11316">
            <v>10053.9962453598</v>
          </cell>
          <cell r="I11316">
            <v>10054</v>
          </cell>
        </row>
        <row r="11317">
          <cell r="C11317" t="str">
            <v>Physdam</v>
          </cell>
          <cell r="E11317">
            <v>43994</v>
          </cell>
          <cell r="F11317">
            <v>44144</v>
          </cell>
          <cell r="G11317">
            <v>44148</v>
          </cell>
          <cell r="H11317">
            <v>9595.8465138368392</v>
          </cell>
          <cell r="I11317">
            <v>9595.85</v>
          </cell>
        </row>
        <row r="11318">
          <cell r="C11318" t="str">
            <v>Physdam</v>
          </cell>
          <cell r="E11318">
            <v>43993</v>
          </cell>
          <cell r="F11318">
            <v>44175</v>
          </cell>
          <cell r="G11318" t="str">
            <v>NA</v>
          </cell>
          <cell r="H11318">
            <v>11516.350309987307</v>
          </cell>
          <cell r="I11318" t="str">
            <v>NA</v>
          </cell>
        </row>
        <row r="11319">
          <cell r="C11319" t="str">
            <v>Physdam</v>
          </cell>
          <cell r="E11319">
            <v>43992</v>
          </cell>
          <cell r="F11319">
            <v>44130</v>
          </cell>
          <cell r="G11319">
            <v>44140</v>
          </cell>
          <cell r="H11319">
            <v>11415.305767199799</v>
          </cell>
          <cell r="I11319">
            <v>11415.31</v>
          </cell>
        </row>
        <row r="11320">
          <cell r="C11320" t="str">
            <v>Physdam</v>
          </cell>
          <cell r="E11320">
            <v>43991</v>
          </cell>
          <cell r="F11320">
            <v>43997</v>
          </cell>
          <cell r="G11320">
            <v>44008</v>
          </cell>
          <cell r="H11320">
            <v>12351.382409697</v>
          </cell>
          <cell r="I11320">
            <v>12351.38</v>
          </cell>
        </row>
        <row r="11321">
          <cell r="C11321" t="str">
            <v>Physdam</v>
          </cell>
          <cell r="E11321">
            <v>44004</v>
          </cell>
          <cell r="F11321">
            <v>44172</v>
          </cell>
          <cell r="G11321" t="str">
            <v>NA</v>
          </cell>
          <cell r="H11321">
            <v>11297.342278610611</v>
          </cell>
          <cell r="I11321" t="str">
            <v>NA</v>
          </cell>
        </row>
        <row r="11322">
          <cell r="C11322" t="str">
            <v>Physdam</v>
          </cell>
          <cell r="E11322">
            <v>43991</v>
          </cell>
          <cell r="F11322">
            <v>44013</v>
          </cell>
          <cell r="G11322">
            <v>44013</v>
          </cell>
          <cell r="H11322">
            <v>9713.7720164696202</v>
          </cell>
          <cell r="I11322">
            <v>9713.77</v>
          </cell>
        </row>
        <row r="11323">
          <cell r="C11323" t="str">
            <v>Physdam</v>
          </cell>
          <cell r="E11323">
            <v>43995</v>
          </cell>
          <cell r="F11323">
            <v>44080</v>
          </cell>
          <cell r="G11323">
            <v>44083</v>
          </cell>
          <cell r="H11323">
            <v>9263.4959435545607</v>
          </cell>
          <cell r="I11323">
            <v>9263.5</v>
          </cell>
        </row>
        <row r="11324">
          <cell r="C11324" t="str">
            <v>Physdam</v>
          </cell>
          <cell r="E11324">
            <v>43991</v>
          </cell>
          <cell r="F11324">
            <v>44041</v>
          </cell>
          <cell r="G11324">
            <v>44051</v>
          </cell>
          <cell r="H11324">
            <v>9721.2225172977905</v>
          </cell>
          <cell r="I11324">
            <v>9721.2199999999993</v>
          </cell>
        </row>
        <row r="11325">
          <cell r="C11325" t="str">
            <v>Physdam</v>
          </cell>
          <cell r="E11325">
            <v>44002</v>
          </cell>
          <cell r="F11325">
            <v>44048</v>
          </cell>
          <cell r="G11325" t="str">
            <v>NA</v>
          </cell>
          <cell r="H11325">
            <v>8074.9506180226244</v>
          </cell>
          <cell r="I11325" t="str">
            <v>NA</v>
          </cell>
        </row>
        <row r="11326">
          <cell r="C11326" t="str">
            <v>Physdam</v>
          </cell>
          <cell r="E11326">
            <v>43986</v>
          </cell>
          <cell r="F11326">
            <v>44062</v>
          </cell>
          <cell r="G11326">
            <v>44086</v>
          </cell>
          <cell r="H11326">
            <v>9340.3324265021092</v>
          </cell>
          <cell r="I11326">
            <v>0</v>
          </cell>
        </row>
        <row r="11327">
          <cell r="C11327" t="str">
            <v>Physdam</v>
          </cell>
          <cell r="E11327">
            <v>43991</v>
          </cell>
          <cell r="F11327">
            <v>44000</v>
          </cell>
          <cell r="G11327">
            <v>44016</v>
          </cell>
          <cell r="H11327">
            <v>13781.2772444615</v>
          </cell>
          <cell r="I11327">
            <v>13781.28</v>
          </cell>
        </row>
        <row r="11328">
          <cell r="C11328" t="str">
            <v>Physdam</v>
          </cell>
          <cell r="E11328">
            <v>43994</v>
          </cell>
          <cell r="F11328">
            <v>44002</v>
          </cell>
          <cell r="G11328">
            <v>44004</v>
          </cell>
          <cell r="H11328">
            <v>8664.5828180945591</v>
          </cell>
          <cell r="I11328">
            <v>8664.58</v>
          </cell>
        </row>
        <row r="11329">
          <cell r="C11329" t="str">
            <v>Physdam</v>
          </cell>
          <cell r="E11329">
            <v>43992</v>
          </cell>
          <cell r="F11329">
            <v>44115</v>
          </cell>
          <cell r="G11329">
            <v>44143</v>
          </cell>
          <cell r="H11329">
            <v>8431.4864868975092</v>
          </cell>
          <cell r="I11329">
            <v>8431.49</v>
          </cell>
        </row>
        <row r="11330">
          <cell r="C11330" t="str">
            <v>Physdam</v>
          </cell>
          <cell r="E11330">
            <v>43994</v>
          </cell>
          <cell r="F11330">
            <v>44089</v>
          </cell>
          <cell r="G11330">
            <v>44171</v>
          </cell>
          <cell r="H11330">
            <v>13887.3544190592</v>
          </cell>
          <cell r="I11330">
            <v>13887.35</v>
          </cell>
        </row>
        <row r="11331">
          <cell r="C11331" t="str">
            <v>Physdam</v>
          </cell>
          <cell r="E11331">
            <v>43985</v>
          </cell>
          <cell r="F11331">
            <v>44130</v>
          </cell>
          <cell r="G11331" t="str">
            <v>NA</v>
          </cell>
          <cell r="H11331">
            <v>11594.63906379847</v>
          </cell>
          <cell r="I11331" t="str">
            <v>NA</v>
          </cell>
        </row>
        <row r="11332">
          <cell r="C11332" t="str">
            <v>Physdam</v>
          </cell>
          <cell r="E11332">
            <v>43995</v>
          </cell>
          <cell r="F11332">
            <v>44046</v>
          </cell>
          <cell r="G11332">
            <v>44048</v>
          </cell>
          <cell r="H11332">
            <v>10797.266418924901</v>
          </cell>
          <cell r="I11332">
            <v>10797.27</v>
          </cell>
        </row>
        <row r="11333">
          <cell r="C11333" t="str">
            <v>Physdam</v>
          </cell>
          <cell r="E11333">
            <v>44004</v>
          </cell>
          <cell r="F11333">
            <v>44031</v>
          </cell>
          <cell r="G11333" t="str">
            <v>NA</v>
          </cell>
          <cell r="H11333">
            <v>13042.434413645635</v>
          </cell>
          <cell r="I11333" t="str">
            <v>NA</v>
          </cell>
        </row>
        <row r="11334">
          <cell r="C11334" t="str">
            <v>Physdam</v>
          </cell>
          <cell r="E11334">
            <v>43987</v>
          </cell>
          <cell r="F11334">
            <v>44155</v>
          </cell>
          <cell r="G11334" t="str">
            <v>NA</v>
          </cell>
          <cell r="H11334">
            <v>11650.568587133086</v>
          </cell>
          <cell r="I11334" t="str">
            <v>NA</v>
          </cell>
        </row>
        <row r="11335">
          <cell r="C11335" t="str">
            <v>Physdam</v>
          </cell>
          <cell r="E11335">
            <v>43994</v>
          </cell>
          <cell r="F11335">
            <v>44019</v>
          </cell>
          <cell r="G11335">
            <v>44156</v>
          </cell>
          <cell r="H11335">
            <v>12957.1968984207</v>
          </cell>
          <cell r="I11335">
            <v>0</v>
          </cell>
        </row>
        <row r="11336">
          <cell r="C11336" t="str">
            <v>Physdam</v>
          </cell>
          <cell r="E11336">
            <v>44005</v>
          </cell>
          <cell r="F11336">
            <v>44066</v>
          </cell>
          <cell r="G11336" t="str">
            <v>NA</v>
          </cell>
          <cell r="H11336">
            <v>11148.129332837158</v>
          </cell>
          <cell r="I11336" t="str">
            <v>NA</v>
          </cell>
        </row>
        <row r="11337">
          <cell r="C11337" t="str">
            <v>Physdam</v>
          </cell>
          <cell r="E11337">
            <v>44002</v>
          </cell>
          <cell r="F11337">
            <v>44119</v>
          </cell>
          <cell r="G11337">
            <v>44173</v>
          </cell>
          <cell r="H11337">
            <v>13828.9007097624</v>
          </cell>
          <cell r="I11337">
            <v>13828.9</v>
          </cell>
        </row>
        <row r="11338">
          <cell r="C11338" t="str">
            <v>Physdam</v>
          </cell>
          <cell r="E11338">
            <v>43999</v>
          </cell>
          <cell r="F11338">
            <v>44015</v>
          </cell>
          <cell r="G11338">
            <v>44125</v>
          </cell>
          <cell r="H11338">
            <v>12053.897222338101</v>
          </cell>
          <cell r="I11338">
            <v>12053.9</v>
          </cell>
        </row>
        <row r="11339">
          <cell r="C11339" t="str">
            <v>Physdam</v>
          </cell>
          <cell r="E11339">
            <v>43992</v>
          </cell>
          <cell r="F11339">
            <v>44052</v>
          </cell>
          <cell r="G11339">
            <v>44130</v>
          </cell>
          <cell r="H11339">
            <v>8956.4450678047597</v>
          </cell>
          <cell r="I11339">
            <v>0</v>
          </cell>
        </row>
        <row r="11340">
          <cell r="C11340" t="str">
            <v>Physdam</v>
          </cell>
          <cell r="E11340">
            <v>43984</v>
          </cell>
          <cell r="F11340">
            <v>44062</v>
          </cell>
          <cell r="G11340" t="str">
            <v>NA</v>
          </cell>
          <cell r="H11340">
            <v>12002.437787060415</v>
          </cell>
          <cell r="I11340" t="str">
            <v>NA</v>
          </cell>
        </row>
        <row r="11341">
          <cell r="C11341" t="str">
            <v>Physdam</v>
          </cell>
          <cell r="E11341">
            <v>44006</v>
          </cell>
          <cell r="F11341">
            <v>44070</v>
          </cell>
          <cell r="G11341">
            <v>44091</v>
          </cell>
          <cell r="H11341">
            <v>10924.3370142073</v>
          </cell>
          <cell r="I11341">
            <v>0</v>
          </cell>
        </row>
        <row r="11342">
          <cell r="C11342" t="str">
            <v>Physdam</v>
          </cell>
          <cell r="E11342">
            <v>43988</v>
          </cell>
          <cell r="F11342">
            <v>43990</v>
          </cell>
          <cell r="G11342">
            <v>44003</v>
          </cell>
          <cell r="H11342">
            <v>7835.9781388050496</v>
          </cell>
          <cell r="I11342">
            <v>7835.98</v>
          </cell>
        </row>
        <row r="11343">
          <cell r="C11343" t="str">
            <v>Physdam</v>
          </cell>
          <cell r="E11343">
            <v>43988</v>
          </cell>
          <cell r="F11343">
            <v>44150</v>
          </cell>
          <cell r="G11343" t="str">
            <v>NA</v>
          </cell>
          <cell r="H11343">
            <v>8694.5615804016161</v>
          </cell>
          <cell r="I11343" t="str">
            <v>NA</v>
          </cell>
        </row>
        <row r="11344">
          <cell r="C11344" t="str">
            <v>Physdam</v>
          </cell>
          <cell r="E11344">
            <v>44005</v>
          </cell>
          <cell r="F11344">
            <v>44060</v>
          </cell>
          <cell r="G11344">
            <v>44087</v>
          </cell>
          <cell r="H11344">
            <v>9057.7348207795494</v>
          </cell>
          <cell r="I11344">
            <v>9057.73</v>
          </cell>
        </row>
        <row r="11345">
          <cell r="C11345" t="str">
            <v>Physdam</v>
          </cell>
          <cell r="E11345">
            <v>44007</v>
          </cell>
          <cell r="F11345">
            <v>44174</v>
          </cell>
          <cell r="G11345" t="str">
            <v>NA</v>
          </cell>
          <cell r="H11345">
            <v>13527.948576760671</v>
          </cell>
          <cell r="I11345" t="str">
            <v>NA</v>
          </cell>
        </row>
        <row r="11346">
          <cell r="C11346" t="str">
            <v>Physdam</v>
          </cell>
          <cell r="E11346">
            <v>44010</v>
          </cell>
          <cell r="F11346">
            <v>44098</v>
          </cell>
          <cell r="G11346" t="str">
            <v>NA</v>
          </cell>
          <cell r="H11346">
            <v>10279.526671477521</v>
          </cell>
          <cell r="I11346" t="str">
            <v>NA</v>
          </cell>
        </row>
        <row r="11347">
          <cell r="C11347" t="str">
            <v>Physdam</v>
          </cell>
          <cell r="E11347">
            <v>44012</v>
          </cell>
          <cell r="F11347">
            <v>44163</v>
          </cell>
          <cell r="G11347" t="str">
            <v>NA</v>
          </cell>
          <cell r="H11347">
            <v>10254.172899160916</v>
          </cell>
          <cell r="I11347" t="str">
            <v>NA</v>
          </cell>
        </row>
        <row r="11348">
          <cell r="C11348" t="str">
            <v>Physdam</v>
          </cell>
          <cell r="E11348">
            <v>43989</v>
          </cell>
          <cell r="F11348">
            <v>44127</v>
          </cell>
          <cell r="G11348" t="str">
            <v>NA</v>
          </cell>
          <cell r="H11348">
            <v>12036.557118990368</v>
          </cell>
          <cell r="I11348" t="str">
            <v>NA</v>
          </cell>
        </row>
        <row r="11349">
          <cell r="C11349" t="str">
            <v>Physdam</v>
          </cell>
          <cell r="E11349">
            <v>43997</v>
          </cell>
          <cell r="F11349">
            <v>44144</v>
          </cell>
          <cell r="G11349">
            <v>44146</v>
          </cell>
          <cell r="H11349">
            <v>11527.9121742403</v>
          </cell>
          <cell r="I11349">
            <v>11527.91</v>
          </cell>
        </row>
        <row r="11350">
          <cell r="C11350" t="str">
            <v>Physdam</v>
          </cell>
          <cell r="E11350">
            <v>44002</v>
          </cell>
          <cell r="F11350">
            <v>44063</v>
          </cell>
          <cell r="G11350">
            <v>44146</v>
          </cell>
          <cell r="H11350">
            <v>8684.6257429431207</v>
          </cell>
          <cell r="I11350">
            <v>8684.6299999999992</v>
          </cell>
        </row>
        <row r="11351">
          <cell r="C11351" t="str">
            <v>Physdam</v>
          </cell>
          <cell r="E11351">
            <v>43997</v>
          </cell>
          <cell r="F11351">
            <v>44025</v>
          </cell>
          <cell r="G11351">
            <v>44160</v>
          </cell>
          <cell r="H11351">
            <v>6591.6565815430704</v>
          </cell>
          <cell r="I11351">
            <v>6591.66</v>
          </cell>
        </row>
        <row r="11352">
          <cell r="C11352" t="str">
            <v>Physdam</v>
          </cell>
          <cell r="E11352">
            <v>43999</v>
          </cell>
          <cell r="F11352">
            <v>44139</v>
          </cell>
          <cell r="G11352">
            <v>44171</v>
          </cell>
          <cell r="H11352">
            <v>14136.9897905046</v>
          </cell>
          <cell r="I11352">
            <v>14136.99</v>
          </cell>
        </row>
        <row r="11353">
          <cell r="C11353" t="str">
            <v>Physdam</v>
          </cell>
          <cell r="E11353">
            <v>43999</v>
          </cell>
          <cell r="F11353">
            <v>44124</v>
          </cell>
          <cell r="G11353">
            <v>44177</v>
          </cell>
          <cell r="H11353">
            <v>14395.3522450321</v>
          </cell>
          <cell r="I11353">
            <v>14395.35</v>
          </cell>
        </row>
        <row r="11354">
          <cell r="C11354" t="str">
            <v>Physdam</v>
          </cell>
          <cell r="E11354">
            <v>44002</v>
          </cell>
          <cell r="F11354">
            <v>44108</v>
          </cell>
          <cell r="G11354">
            <v>44137</v>
          </cell>
          <cell r="H11354">
            <v>11946.0241034222</v>
          </cell>
          <cell r="I11354">
            <v>11946.02</v>
          </cell>
        </row>
        <row r="11355">
          <cell r="C11355" t="str">
            <v>Physdam</v>
          </cell>
          <cell r="E11355">
            <v>43999</v>
          </cell>
          <cell r="F11355">
            <v>44085</v>
          </cell>
          <cell r="G11355">
            <v>44140</v>
          </cell>
          <cell r="H11355">
            <v>9346.7164861314395</v>
          </cell>
          <cell r="I11355">
            <v>0</v>
          </cell>
        </row>
        <row r="11356">
          <cell r="C11356" t="str">
            <v>Physdam</v>
          </cell>
          <cell r="E11356">
            <v>43988</v>
          </cell>
          <cell r="F11356">
            <v>44027</v>
          </cell>
          <cell r="G11356">
            <v>44030</v>
          </cell>
          <cell r="H11356">
            <v>12333.4037737005</v>
          </cell>
          <cell r="I11356">
            <v>12333.4</v>
          </cell>
        </row>
        <row r="11357">
          <cell r="C11357" t="str">
            <v>Physdam</v>
          </cell>
          <cell r="E11357">
            <v>44022</v>
          </cell>
          <cell r="F11357">
            <v>44060</v>
          </cell>
          <cell r="G11357">
            <v>44118</v>
          </cell>
          <cell r="H11357">
            <v>9903.1523670486695</v>
          </cell>
          <cell r="I11357">
            <v>9903.15</v>
          </cell>
        </row>
        <row r="11358">
          <cell r="C11358" t="str">
            <v>Physdam</v>
          </cell>
          <cell r="E11358">
            <v>44016</v>
          </cell>
          <cell r="F11358">
            <v>44074</v>
          </cell>
          <cell r="G11358">
            <v>44116</v>
          </cell>
          <cell r="H11358">
            <v>9889.9788140775709</v>
          </cell>
          <cell r="I11358">
            <v>9889.98</v>
          </cell>
        </row>
        <row r="11359">
          <cell r="C11359" t="str">
            <v>Physdam</v>
          </cell>
          <cell r="E11359">
            <v>44034</v>
          </cell>
          <cell r="F11359">
            <v>44155</v>
          </cell>
          <cell r="G11359">
            <v>44181</v>
          </cell>
          <cell r="H11359">
            <v>11120.7997433411</v>
          </cell>
          <cell r="I11359">
            <v>11120.8</v>
          </cell>
        </row>
        <row r="11360">
          <cell r="C11360" t="str">
            <v>Physdam</v>
          </cell>
          <cell r="E11360">
            <v>44029</v>
          </cell>
          <cell r="F11360">
            <v>44105</v>
          </cell>
          <cell r="G11360">
            <v>44108</v>
          </cell>
          <cell r="H11360">
            <v>11880.877520046801</v>
          </cell>
          <cell r="I11360">
            <v>0</v>
          </cell>
        </row>
        <row r="11361">
          <cell r="C11361" t="str">
            <v>Physdam</v>
          </cell>
          <cell r="E11361">
            <v>44038</v>
          </cell>
          <cell r="F11361">
            <v>44066</v>
          </cell>
          <cell r="G11361">
            <v>44084</v>
          </cell>
          <cell r="H11361">
            <v>7592.8312711144999</v>
          </cell>
          <cell r="I11361">
            <v>0</v>
          </cell>
        </row>
        <row r="11362">
          <cell r="C11362" t="str">
            <v>Physdam</v>
          </cell>
          <cell r="E11362">
            <v>44023</v>
          </cell>
          <cell r="F11362">
            <v>44108</v>
          </cell>
          <cell r="G11362" t="str">
            <v>NA</v>
          </cell>
          <cell r="H11362">
            <v>11087.158925316688</v>
          </cell>
          <cell r="I11362" t="str">
            <v>NA</v>
          </cell>
        </row>
        <row r="11363">
          <cell r="C11363" t="str">
            <v>Physdam</v>
          </cell>
          <cell r="E11363">
            <v>44039</v>
          </cell>
          <cell r="F11363">
            <v>44126</v>
          </cell>
          <cell r="G11363">
            <v>44169</v>
          </cell>
          <cell r="H11363">
            <v>10381.860878096801</v>
          </cell>
          <cell r="I11363">
            <v>10381.86</v>
          </cell>
        </row>
        <row r="11364">
          <cell r="C11364" t="str">
            <v>Physdam</v>
          </cell>
          <cell r="E11364">
            <v>44026</v>
          </cell>
          <cell r="F11364">
            <v>44107</v>
          </cell>
          <cell r="G11364">
            <v>44114</v>
          </cell>
          <cell r="H11364">
            <v>8932.2229617846606</v>
          </cell>
          <cell r="I11364">
            <v>8932.2199999999993</v>
          </cell>
        </row>
        <row r="11365">
          <cell r="C11365" t="str">
            <v>Physdam</v>
          </cell>
          <cell r="E11365">
            <v>44036</v>
          </cell>
          <cell r="F11365">
            <v>44061</v>
          </cell>
          <cell r="G11365">
            <v>44118</v>
          </cell>
          <cell r="H11365">
            <v>11802.7718748029</v>
          </cell>
          <cell r="I11365">
            <v>11802.77</v>
          </cell>
        </row>
        <row r="11366">
          <cell r="C11366" t="str">
            <v>Physdam</v>
          </cell>
          <cell r="E11366">
            <v>44025</v>
          </cell>
          <cell r="F11366">
            <v>44089</v>
          </cell>
          <cell r="G11366" t="str">
            <v>NA</v>
          </cell>
          <cell r="H11366">
            <v>12174.006608991918</v>
          </cell>
          <cell r="I11366" t="str">
            <v>NA</v>
          </cell>
        </row>
        <row r="11367">
          <cell r="C11367" t="str">
            <v>Physdam</v>
          </cell>
          <cell r="E11367">
            <v>44027</v>
          </cell>
          <cell r="F11367">
            <v>44049</v>
          </cell>
          <cell r="G11367">
            <v>44099</v>
          </cell>
          <cell r="H11367">
            <v>10910.6201433434</v>
          </cell>
          <cell r="I11367">
            <v>10910.62</v>
          </cell>
        </row>
        <row r="11368">
          <cell r="C11368" t="str">
            <v>Physdam</v>
          </cell>
          <cell r="E11368">
            <v>44017</v>
          </cell>
          <cell r="F11368">
            <v>44056</v>
          </cell>
          <cell r="G11368">
            <v>44191</v>
          </cell>
          <cell r="H11368">
            <v>8880.1861773892506</v>
          </cell>
          <cell r="I11368">
            <v>8880.19</v>
          </cell>
        </row>
        <row r="11369">
          <cell r="C11369" t="str">
            <v>Physdam</v>
          </cell>
          <cell r="E11369">
            <v>44014</v>
          </cell>
          <cell r="F11369">
            <v>44101</v>
          </cell>
          <cell r="G11369">
            <v>44174</v>
          </cell>
          <cell r="H11369">
            <v>12686.554834789</v>
          </cell>
          <cell r="I11369">
            <v>12686.55</v>
          </cell>
        </row>
        <row r="11370">
          <cell r="C11370" t="str">
            <v>Physdam</v>
          </cell>
          <cell r="E11370">
            <v>44030</v>
          </cell>
          <cell r="F11370">
            <v>44080</v>
          </cell>
          <cell r="G11370">
            <v>44167</v>
          </cell>
          <cell r="H11370">
            <v>6960.7962493814503</v>
          </cell>
          <cell r="I11370">
            <v>6960.8</v>
          </cell>
        </row>
        <row r="11371">
          <cell r="C11371" t="str">
            <v>Physdam</v>
          </cell>
          <cell r="E11371">
            <v>44020</v>
          </cell>
          <cell r="F11371">
            <v>44125</v>
          </cell>
          <cell r="G11371" t="str">
            <v>NA</v>
          </cell>
          <cell r="H11371">
            <v>12071.90691532078</v>
          </cell>
          <cell r="I11371" t="str">
            <v>NA</v>
          </cell>
        </row>
        <row r="11372">
          <cell r="C11372" t="str">
            <v>Physdam</v>
          </cell>
          <cell r="E11372">
            <v>44038</v>
          </cell>
          <cell r="F11372">
            <v>44052</v>
          </cell>
          <cell r="G11372" t="str">
            <v>NA</v>
          </cell>
          <cell r="H11372">
            <v>12904.635018868119</v>
          </cell>
          <cell r="I11372" t="str">
            <v>NA</v>
          </cell>
        </row>
        <row r="11373">
          <cell r="C11373" t="str">
            <v>Physdam</v>
          </cell>
          <cell r="E11373">
            <v>44030</v>
          </cell>
          <cell r="F11373">
            <v>44092</v>
          </cell>
          <cell r="G11373">
            <v>44135</v>
          </cell>
          <cell r="H11373">
            <v>13108.3516095422</v>
          </cell>
          <cell r="I11373">
            <v>13108.35</v>
          </cell>
        </row>
        <row r="11374">
          <cell r="C11374" t="str">
            <v>Physdam</v>
          </cell>
          <cell r="E11374">
            <v>44024</v>
          </cell>
          <cell r="F11374">
            <v>44076</v>
          </cell>
          <cell r="G11374">
            <v>44081</v>
          </cell>
          <cell r="H11374">
            <v>9950.66258920988</v>
          </cell>
          <cell r="I11374">
            <v>9950.66</v>
          </cell>
        </row>
        <row r="11375">
          <cell r="C11375" t="str">
            <v>Physdam</v>
          </cell>
          <cell r="E11375">
            <v>44024</v>
          </cell>
          <cell r="F11375">
            <v>44162</v>
          </cell>
          <cell r="G11375" t="str">
            <v>NA</v>
          </cell>
          <cell r="H11375">
            <v>8246.8288921407002</v>
          </cell>
          <cell r="I11375" t="str">
            <v>NA</v>
          </cell>
        </row>
        <row r="11376">
          <cell r="C11376" t="str">
            <v>Physdam</v>
          </cell>
          <cell r="E11376">
            <v>44021</v>
          </cell>
          <cell r="F11376">
            <v>44038</v>
          </cell>
          <cell r="G11376">
            <v>44051</v>
          </cell>
          <cell r="H11376">
            <v>9276.2955762429392</v>
          </cell>
          <cell r="I11376">
            <v>9276.2999999999993</v>
          </cell>
        </row>
        <row r="11377">
          <cell r="C11377" t="str">
            <v>Physdam</v>
          </cell>
          <cell r="E11377">
            <v>44030</v>
          </cell>
          <cell r="F11377">
            <v>44111</v>
          </cell>
          <cell r="G11377">
            <v>44136</v>
          </cell>
          <cell r="H11377">
            <v>9584.8353452246392</v>
          </cell>
          <cell r="I11377">
            <v>9584.84</v>
          </cell>
        </row>
        <row r="11378">
          <cell r="C11378" t="str">
            <v>Physdam</v>
          </cell>
          <cell r="E11378">
            <v>44030</v>
          </cell>
          <cell r="F11378">
            <v>44099</v>
          </cell>
          <cell r="G11378">
            <v>44109</v>
          </cell>
          <cell r="H11378">
            <v>7327.1541586016101</v>
          </cell>
          <cell r="I11378">
            <v>7327.15</v>
          </cell>
        </row>
        <row r="11379">
          <cell r="C11379" t="str">
            <v>Physdam</v>
          </cell>
          <cell r="E11379">
            <v>44032</v>
          </cell>
          <cell r="F11379">
            <v>44153</v>
          </cell>
          <cell r="G11379" t="str">
            <v>NA</v>
          </cell>
          <cell r="H11379">
            <v>7865.4878308569914</v>
          </cell>
          <cell r="I11379" t="str">
            <v>NA</v>
          </cell>
        </row>
        <row r="11380">
          <cell r="C11380" t="str">
            <v>Physdam</v>
          </cell>
          <cell r="E11380">
            <v>44040</v>
          </cell>
          <cell r="F11380">
            <v>44078</v>
          </cell>
          <cell r="G11380">
            <v>44129</v>
          </cell>
          <cell r="H11380">
            <v>10098.9002189639</v>
          </cell>
          <cell r="I11380">
            <v>10098.9</v>
          </cell>
        </row>
        <row r="11381">
          <cell r="C11381" t="str">
            <v>Physdam</v>
          </cell>
          <cell r="E11381">
            <v>44020</v>
          </cell>
          <cell r="F11381">
            <v>44156</v>
          </cell>
          <cell r="G11381" t="str">
            <v>NA</v>
          </cell>
          <cell r="H11381">
            <v>12416.158557544437</v>
          </cell>
          <cell r="I11381" t="str">
            <v>NA</v>
          </cell>
        </row>
        <row r="11382">
          <cell r="C11382" t="str">
            <v>Physdam</v>
          </cell>
          <cell r="E11382">
            <v>44036</v>
          </cell>
          <cell r="F11382">
            <v>44054</v>
          </cell>
          <cell r="G11382" t="str">
            <v>NA</v>
          </cell>
          <cell r="H11382">
            <v>9163.140567798202</v>
          </cell>
          <cell r="I11382" t="str">
            <v>NA</v>
          </cell>
        </row>
        <row r="11383">
          <cell r="C11383" t="str">
            <v>Physdam</v>
          </cell>
          <cell r="E11383">
            <v>44026</v>
          </cell>
          <cell r="F11383">
            <v>44195</v>
          </cell>
          <cell r="G11383" t="str">
            <v>NA</v>
          </cell>
          <cell r="H11383">
            <v>9424.703735293695</v>
          </cell>
          <cell r="I11383" t="str">
            <v>NA</v>
          </cell>
        </row>
        <row r="11384">
          <cell r="C11384" t="str">
            <v>Physdam</v>
          </cell>
          <cell r="E11384">
            <v>44042</v>
          </cell>
          <cell r="F11384">
            <v>44045</v>
          </cell>
          <cell r="G11384">
            <v>44084</v>
          </cell>
          <cell r="H11384">
            <v>8860.0071488434896</v>
          </cell>
          <cell r="I11384">
            <v>8860.01</v>
          </cell>
        </row>
        <row r="11385">
          <cell r="C11385" t="str">
            <v>Physdam</v>
          </cell>
          <cell r="E11385">
            <v>44013</v>
          </cell>
          <cell r="F11385">
            <v>44037</v>
          </cell>
          <cell r="G11385">
            <v>44059</v>
          </cell>
          <cell r="H11385">
            <v>13969.4351901103</v>
          </cell>
          <cell r="I11385">
            <v>13969.44</v>
          </cell>
        </row>
        <row r="11386">
          <cell r="C11386" t="str">
            <v>Physdam</v>
          </cell>
          <cell r="E11386">
            <v>44028</v>
          </cell>
          <cell r="F11386">
            <v>44124</v>
          </cell>
          <cell r="G11386">
            <v>44167</v>
          </cell>
          <cell r="H11386">
            <v>11416.460771424299</v>
          </cell>
          <cell r="I11386">
            <v>0</v>
          </cell>
        </row>
        <row r="11387">
          <cell r="C11387" t="str">
            <v>Physdam</v>
          </cell>
          <cell r="E11387">
            <v>44034</v>
          </cell>
          <cell r="F11387">
            <v>44165</v>
          </cell>
          <cell r="G11387" t="str">
            <v>NA</v>
          </cell>
          <cell r="H11387">
            <v>10456.612453009582</v>
          </cell>
          <cell r="I11387" t="str">
            <v>NA</v>
          </cell>
        </row>
        <row r="11388">
          <cell r="C11388" t="str">
            <v>Physdam</v>
          </cell>
          <cell r="E11388">
            <v>44021</v>
          </cell>
          <cell r="F11388">
            <v>44170</v>
          </cell>
          <cell r="G11388" t="str">
            <v>NA</v>
          </cell>
          <cell r="H11388">
            <v>10531.529192015905</v>
          </cell>
          <cell r="I11388" t="str">
            <v>NA</v>
          </cell>
        </row>
        <row r="11389">
          <cell r="C11389" t="str">
            <v>Physdam</v>
          </cell>
          <cell r="E11389">
            <v>44038</v>
          </cell>
          <cell r="F11389">
            <v>44095</v>
          </cell>
          <cell r="G11389">
            <v>44146</v>
          </cell>
          <cell r="H11389">
            <v>9618.7748098064003</v>
          </cell>
          <cell r="I11389">
            <v>9618.77</v>
          </cell>
        </row>
        <row r="11390">
          <cell r="C11390" t="str">
            <v>Physdam</v>
          </cell>
          <cell r="E11390">
            <v>44023</v>
          </cell>
          <cell r="F11390">
            <v>44089</v>
          </cell>
          <cell r="G11390">
            <v>44139</v>
          </cell>
          <cell r="H11390">
            <v>8953.6944848559906</v>
          </cell>
          <cell r="I11390">
            <v>8953.69</v>
          </cell>
        </row>
        <row r="11391">
          <cell r="C11391" t="str">
            <v>Physdam</v>
          </cell>
          <cell r="E11391">
            <v>44025</v>
          </cell>
          <cell r="F11391">
            <v>44036</v>
          </cell>
          <cell r="G11391">
            <v>44109</v>
          </cell>
          <cell r="H11391">
            <v>11628.009637635299</v>
          </cell>
          <cell r="I11391">
            <v>11628.01</v>
          </cell>
        </row>
        <row r="11392">
          <cell r="C11392" t="str">
            <v>Physdam</v>
          </cell>
          <cell r="E11392">
            <v>44014</v>
          </cell>
          <cell r="F11392">
            <v>44028</v>
          </cell>
          <cell r="G11392">
            <v>44055</v>
          </cell>
          <cell r="H11392">
            <v>10294.5391271384</v>
          </cell>
          <cell r="I11392">
            <v>10294.540000000001</v>
          </cell>
        </row>
        <row r="11393">
          <cell r="C11393" t="str">
            <v>Physdam</v>
          </cell>
          <cell r="E11393">
            <v>44029</v>
          </cell>
          <cell r="F11393">
            <v>44037</v>
          </cell>
          <cell r="G11393">
            <v>44056</v>
          </cell>
          <cell r="H11393">
            <v>10195.2743035023</v>
          </cell>
          <cell r="I11393">
            <v>10195.27</v>
          </cell>
        </row>
        <row r="11394">
          <cell r="C11394" t="str">
            <v>Physdam</v>
          </cell>
          <cell r="E11394">
            <v>44025</v>
          </cell>
          <cell r="F11394">
            <v>44181</v>
          </cell>
          <cell r="G11394">
            <v>44182</v>
          </cell>
          <cell r="H11394">
            <v>11040.952481209801</v>
          </cell>
          <cell r="I11394">
            <v>11040.95</v>
          </cell>
        </row>
        <row r="11395">
          <cell r="C11395" t="str">
            <v>Physdam</v>
          </cell>
          <cell r="E11395">
            <v>44014</v>
          </cell>
          <cell r="F11395">
            <v>44106</v>
          </cell>
          <cell r="G11395">
            <v>44133</v>
          </cell>
          <cell r="H11395">
            <v>8339.3616446748892</v>
          </cell>
          <cell r="I11395">
            <v>8339.36</v>
          </cell>
        </row>
        <row r="11396">
          <cell r="C11396" t="str">
            <v>Physdam</v>
          </cell>
          <cell r="E11396">
            <v>44022</v>
          </cell>
          <cell r="F11396">
            <v>44053</v>
          </cell>
          <cell r="G11396">
            <v>44055</v>
          </cell>
          <cell r="H11396">
            <v>12917.385613702299</v>
          </cell>
          <cell r="I11396">
            <v>12917.39</v>
          </cell>
        </row>
        <row r="11397">
          <cell r="C11397" t="str">
            <v>Physdam</v>
          </cell>
          <cell r="E11397">
            <v>44043</v>
          </cell>
          <cell r="F11397">
            <v>44085</v>
          </cell>
          <cell r="G11397">
            <v>44149</v>
          </cell>
          <cell r="H11397">
            <v>13413.754554970101</v>
          </cell>
          <cell r="I11397">
            <v>13413.75</v>
          </cell>
        </row>
        <row r="11398">
          <cell r="C11398" t="str">
            <v>Physdam</v>
          </cell>
          <cell r="E11398">
            <v>44022</v>
          </cell>
          <cell r="F11398">
            <v>44051</v>
          </cell>
          <cell r="G11398">
            <v>44124</v>
          </cell>
          <cell r="H11398">
            <v>9271.8871769471807</v>
          </cell>
          <cell r="I11398">
            <v>9271.89</v>
          </cell>
        </row>
        <row r="11399">
          <cell r="C11399" t="str">
            <v>Physdam</v>
          </cell>
          <cell r="E11399">
            <v>44023</v>
          </cell>
          <cell r="F11399">
            <v>44037</v>
          </cell>
          <cell r="G11399">
            <v>44131</v>
          </cell>
          <cell r="H11399">
            <v>3560.81060765751</v>
          </cell>
          <cell r="I11399">
            <v>3560.81</v>
          </cell>
        </row>
        <row r="11400">
          <cell r="C11400" t="str">
            <v>Physdam</v>
          </cell>
          <cell r="E11400">
            <v>44036</v>
          </cell>
          <cell r="F11400">
            <v>44107</v>
          </cell>
          <cell r="G11400">
            <v>44164</v>
          </cell>
          <cell r="H11400">
            <v>12012.768202467299</v>
          </cell>
          <cell r="I11400">
            <v>12012.77</v>
          </cell>
        </row>
        <row r="11401">
          <cell r="C11401" t="str">
            <v>Physdam</v>
          </cell>
          <cell r="E11401">
            <v>44035</v>
          </cell>
          <cell r="F11401">
            <v>44043</v>
          </cell>
          <cell r="G11401">
            <v>44062</v>
          </cell>
          <cell r="H11401">
            <v>9558.9978232559006</v>
          </cell>
          <cell r="I11401">
            <v>9559</v>
          </cell>
        </row>
        <row r="11402">
          <cell r="C11402" t="str">
            <v>Physdam</v>
          </cell>
          <cell r="E11402">
            <v>44029</v>
          </cell>
          <cell r="F11402">
            <v>44057</v>
          </cell>
          <cell r="G11402">
            <v>44188</v>
          </cell>
          <cell r="H11402">
            <v>11515.3745151701</v>
          </cell>
          <cell r="I11402">
            <v>11515.37</v>
          </cell>
        </row>
        <row r="11403">
          <cell r="C11403" t="str">
            <v>Physdam</v>
          </cell>
          <cell r="E11403">
            <v>44036</v>
          </cell>
          <cell r="F11403">
            <v>44186</v>
          </cell>
          <cell r="G11403" t="str">
            <v>NA</v>
          </cell>
          <cell r="H11403">
            <v>9660.0622225807438</v>
          </cell>
          <cell r="I11403" t="str">
            <v>NA</v>
          </cell>
        </row>
        <row r="11404">
          <cell r="C11404" t="str">
            <v>Physdam</v>
          </cell>
          <cell r="E11404">
            <v>44037</v>
          </cell>
          <cell r="F11404">
            <v>44128</v>
          </cell>
          <cell r="G11404">
            <v>44145</v>
          </cell>
          <cell r="H11404">
            <v>12623.107287294901</v>
          </cell>
          <cell r="I11404">
            <v>12623.11</v>
          </cell>
        </row>
        <row r="11405">
          <cell r="C11405" t="str">
            <v>Physdam</v>
          </cell>
          <cell r="E11405">
            <v>44023</v>
          </cell>
          <cell r="F11405">
            <v>44028</v>
          </cell>
          <cell r="G11405">
            <v>44034</v>
          </cell>
          <cell r="H11405">
            <v>7150.1627026280003</v>
          </cell>
          <cell r="I11405">
            <v>7150.16</v>
          </cell>
        </row>
        <row r="11406">
          <cell r="C11406" t="str">
            <v>Physdam</v>
          </cell>
          <cell r="E11406">
            <v>44047</v>
          </cell>
          <cell r="F11406">
            <v>44054</v>
          </cell>
          <cell r="G11406">
            <v>44080</v>
          </cell>
          <cell r="H11406">
            <v>9487.11189830082</v>
          </cell>
          <cell r="I11406">
            <v>9487.11</v>
          </cell>
        </row>
        <row r="11407">
          <cell r="C11407" t="str">
            <v>Physdam</v>
          </cell>
          <cell r="E11407">
            <v>44063</v>
          </cell>
          <cell r="F11407">
            <v>44131</v>
          </cell>
          <cell r="G11407" t="str">
            <v>NA</v>
          </cell>
          <cell r="H11407">
            <v>7147.6934954842309</v>
          </cell>
          <cell r="I11407" t="str">
            <v>NA</v>
          </cell>
        </row>
        <row r="11408">
          <cell r="C11408" t="str">
            <v>Physdam</v>
          </cell>
          <cell r="E11408">
            <v>44072</v>
          </cell>
          <cell r="F11408">
            <v>44133</v>
          </cell>
          <cell r="G11408">
            <v>44196</v>
          </cell>
          <cell r="H11408">
            <v>13572.911014906</v>
          </cell>
          <cell r="I11408">
            <v>13572.91</v>
          </cell>
        </row>
        <row r="11409">
          <cell r="C11409" t="str">
            <v>Physdam</v>
          </cell>
          <cell r="E11409">
            <v>44058</v>
          </cell>
          <cell r="F11409">
            <v>44059</v>
          </cell>
          <cell r="G11409">
            <v>44060</v>
          </cell>
          <cell r="H11409">
            <v>11236.979451866</v>
          </cell>
          <cell r="I11409">
            <v>0</v>
          </cell>
        </row>
        <row r="11410">
          <cell r="C11410" t="str">
            <v>Physdam</v>
          </cell>
          <cell r="E11410">
            <v>44058</v>
          </cell>
          <cell r="F11410">
            <v>44058</v>
          </cell>
          <cell r="G11410">
            <v>44153</v>
          </cell>
          <cell r="H11410">
            <v>10266.9992423687</v>
          </cell>
          <cell r="I11410">
            <v>10267</v>
          </cell>
        </row>
        <row r="11411">
          <cell r="C11411" t="str">
            <v>Physdam</v>
          </cell>
          <cell r="E11411">
            <v>44058</v>
          </cell>
          <cell r="F11411">
            <v>44067</v>
          </cell>
          <cell r="G11411">
            <v>44068</v>
          </cell>
          <cell r="H11411">
            <v>10901.9327586281</v>
          </cell>
          <cell r="I11411">
            <v>10901.93</v>
          </cell>
        </row>
        <row r="11412">
          <cell r="C11412" t="str">
            <v>Physdam</v>
          </cell>
          <cell r="E11412">
            <v>44057</v>
          </cell>
          <cell r="F11412">
            <v>44188</v>
          </cell>
          <cell r="G11412">
            <v>44190</v>
          </cell>
          <cell r="H11412">
            <v>5156.8744146059098</v>
          </cell>
          <cell r="I11412">
            <v>5156.87</v>
          </cell>
        </row>
        <row r="11413">
          <cell r="C11413" t="str">
            <v>Physdam</v>
          </cell>
          <cell r="E11413">
            <v>44057</v>
          </cell>
          <cell r="F11413">
            <v>44180</v>
          </cell>
          <cell r="G11413" t="str">
            <v>NA</v>
          </cell>
          <cell r="H11413">
            <v>12470.418183834177</v>
          </cell>
          <cell r="I11413" t="str">
            <v>NA</v>
          </cell>
        </row>
        <row r="11414">
          <cell r="C11414" t="str">
            <v>Physdam</v>
          </cell>
          <cell r="E11414">
            <v>44067</v>
          </cell>
          <cell r="F11414">
            <v>44080</v>
          </cell>
          <cell r="G11414">
            <v>44083</v>
          </cell>
          <cell r="H11414">
            <v>10399.736620113499</v>
          </cell>
          <cell r="I11414">
            <v>10399.74</v>
          </cell>
        </row>
        <row r="11415">
          <cell r="C11415" t="str">
            <v>Physdam</v>
          </cell>
          <cell r="E11415">
            <v>44060</v>
          </cell>
          <cell r="F11415">
            <v>44086</v>
          </cell>
          <cell r="G11415">
            <v>44108</v>
          </cell>
          <cell r="H11415">
            <v>9080.1293569320696</v>
          </cell>
          <cell r="I11415">
            <v>9080.1299999999992</v>
          </cell>
        </row>
        <row r="11416">
          <cell r="C11416" t="str">
            <v>Physdam</v>
          </cell>
          <cell r="E11416">
            <v>44064</v>
          </cell>
          <cell r="F11416">
            <v>44118</v>
          </cell>
          <cell r="G11416">
            <v>44182</v>
          </cell>
          <cell r="H11416">
            <v>16916.695343764601</v>
          </cell>
          <cell r="I11416">
            <v>16916.7</v>
          </cell>
        </row>
        <row r="11417">
          <cell r="C11417" t="str">
            <v>Physdam</v>
          </cell>
          <cell r="E11417">
            <v>44058</v>
          </cell>
          <cell r="F11417">
            <v>44192</v>
          </cell>
          <cell r="G11417" t="str">
            <v>NA</v>
          </cell>
          <cell r="H11417">
            <v>10944.12787536848</v>
          </cell>
          <cell r="I11417" t="str">
            <v>NA</v>
          </cell>
        </row>
        <row r="11418">
          <cell r="C11418" t="str">
            <v>Physdam</v>
          </cell>
          <cell r="E11418">
            <v>44054</v>
          </cell>
          <cell r="F11418">
            <v>44086</v>
          </cell>
          <cell r="G11418">
            <v>44166</v>
          </cell>
          <cell r="H11418">
            <v>10141.454487503001</v>
          </cell>
          <cell r="I11418">
            <v>10141.450000000001</v>
          </cell>
        </row>
        <row r="11419">
          <cell r="C11419" t="str">
            <v>Physdam</v>
          </cell>
          <cell r="E11419">
            <v>44068</v>
          </cell>
          <cell r="F11419">
            <v>44131</v>
          </cell>
          <cell r="G11419">
            <v>44185</v>
          </cell>
          <cell r="H11419">
            <v>7002.17377075893</v>
          </cell>
          <cell r="I11419">
            <v>7002.17</v>
          </cell>
        </row>
        <row r="11420">
          <cell r="C11420" t="str">
            <v>Physdam</v>
          </cell>
          <cell r="E11420">
            <v>44069</v>
          </cell>
          <cell r="F11420">
            <v>44131</v>
          </cell>
          <cell r="G11420">
            <v>44192</v>
          </cell>
          <cell r="H11420">
            <v>14529.4859439962</v>
          </cell>
          <cell r="I11420">
            <v>14529.49</v>
          </cell>
        </row>
        <row r="11421">
          <cell r="C11421" t="str">
            <v>Physdam</v>
          </cell>
          <cell r="E11421">
            <v>44055</v>
          </cell>
          <cell r="F11421">
            <v>44155</v>
          </cell>
          <cell r="G11421" t="str">
            <v>NA</v>
          </cell>
          <cell r="H11421">
            <v>12669.905132269461</v>
          </cell>
          <cell r="I11421" t="str">
            <v>NA</v>
          </cell>
        </row>
        <row r="11422">
          <cell r="C11422" t="str">
            <v>Physdam</v>
          </cell>
          <cell r="E11422">
            <v>44051</v>
          </cell>
          <cell r="F11422">
            <v>44084</v>
          </cell>
          <cell r="G11422">
            <v>44086</v>
          </cell>
          <cell r="H11422">
            <v>10413.7078903773</v>
          </cell>
          <cell r="I11422">
            <v>10413.709999999999</v>
          </cell>
        </row>
        <row r="11423">
          <cell r="C11423" t="str">
            <v>Physdam</v>
          </cell>
          <cell r="E11423">
            <v>44061</v>
          </cell>
          <cell r="F11423">
            <v>44064</v>
          </cell>
          <cell r="G11423">
            <v>44094</v>
          </cell>
          <cell r="H11423">
            <v>12074.838231843099</v>
          </cell>
          <cell r="I11423">
            <v>0</v>
          </cell>
        </row>
        <row r="11424">
          <cell r="C11424" t="str">
            <v>Physdam</v>
          </cell>
          <cell r="E11424">
            <v>44070</v>
          </cell>
          <cell r="F11424">
            <v>44102</v>
          </cell>
          <cell r="G11424">
            <v>44185</v>
          </cell>
          <cell r="H11424">
            <v>7162.1356955838601</v>
          </cell>
          <cell r="I11424">
            <v>7162.14</v>
          </cell>
        </row>
        <row r="11425">
          <cell r="C11425" t="str">
            <v>Physdam</v>
          </cell>
          <cell r="E11425">
            <v>44065</v>
          </cell>
          <cell r="F11425">
            <v>44085</v>
          </cell>
          <cell r="G11425">
            <v>44179</v>
          </cell>
          <cell r="H11425">
            <v>9120.2725894747891</v>
          </cell>
          <cell r="I11425">
            <v>0</v>
          </cell>
        </row>
        <row r="11426">
          <cell r="C11426" t="str">
            <v>Physdam</v>
          </cell>
          <cell r="E11426">
            <v>44059</v>
          </cell>
          <cell r="F11426">
            <v>44196</v>
          </cell>
          <cell r="G11426" t="str">
            <v>NA</v>
          </cell>
          <cell r="H11426">
            <v>8243.5953702066163</v>
          </cell>
          <cell r="I11426" t="str">
            <v>NA</v>
          </cell>
        </row>
        <row r="11427">
          <cell r="C11427" t="str">
            <v>Physdam</v>
          </cell>
          <cell r="E11427">
            <v>44044</v>
          </cell>
          <cell r="F11427">
            <v>44071</v>
          </cell>
          <cell r="G11427">
            <v>44096</v>
          </cell>
          <cell r="H11427">
            <v>10841.9602754183</v>
          </cell>
          <cell r="I11427">
            <v>10841.96</v>
          </cell>
        </row>
        <row r="11428">
          <cell r="C11428" t="str">
            <v>Physdam</v>
          </cell>
          <cell r="E11428">
            <v>44060</v>
          </cell>
          <cell r="F11428">
            <v>44137</v>
          </cell>
          <cell r="G11428" t="str">
            <v>NA</v>
          </cell>
          <cell r="H11428">
            <v>11305.717095677664</v>
          </cell>
          <cell r="I11428" t="str">
            <v>NA</v>
          </cell>
        </row>
        <row r="11429">
          <cell r="C11429" t="str">
            <v>Physdam</v>
          </cell>
          <cell r="E11429">
            <v>44045</v>
          </cell>
          <cell r="F11429">
            <v>44113</v>
          </cell>
          <cell r="G11429">
            <v>44183</v>
          </cell>
          <cell r="H11429">
            <v>11184.553933404501</v>
          </cell>
          <cell r="I11429">
            <v>11184.55</v>
          </cell>
        </row>
        <row r="11430">
          <cell r="C11430" t="str">
            <v>Physdam</v>
          </cell>
          <cell r="E11430">
            <v>44049</v>
          </cell>
          <cell r="F11430">
            <v>44169</v>
          </cell>
          <cell r="G11430" t="str">
            <v>NA</v>
          </cell>
          <cell r="H11430">
            <v>7673.5379848873336</v>
          </cell>
          <cell r="I11430" t="str">
            <v>NA</v>
          </cell>
        </row>
        <row r="11431">
          <cell r="C11431" t="str">
            <v>Physdam</v>
          </cell>
          <cell r="E11431">
            <v>44058</v>
          </cell>
          <cell r="F11431">
            <v>44066</v>
          </cell>
          <cell r="G11431">
            <v>44173</v>
          </cell>
          <cell r="H11431">
            <v>10311.381688708099</v>
          </cell>
          <cell r="I11431">
            <v>10311.379999999999</v>
          </cell>
        </row>
        <row r="11432">
          <cell r="C11432" t="str">
            <v>Physdam</v>
          </cell>
          <cell r="E11432">
            <v>44065</v>
          </cell>
          <cell r="F11432">
            <v>44100</v>
          </cell>
          <cell r="G11432">
            <v>44119</v>
          </cell>
          <cell r="H11432">
            <v>6362.5364337540204</v>
          </cell>
          <cell r="I11432">
            <v>6362.54</v>
          </cell>
        </row>
        <row r="11433">
          <cell r="C11433" t="str">
            <v>Physdam</v>
          </cell>
          <cell r="E11433">
            <v>44046</v>
          </cell>
          <cell r="F11433">
            <v>44170</v>
          </cell>
          <cell r="G11433" t="str">
            <v>NA</v>
          </cell>
          <cell r="H11433">
            <v>5296.5081651309174</v>
          </cell>
          <cell r="I11433" t="str">
            <v>NA</v>
          </cell>
        </row>
        <row r="11434">
          <cell r="C11434" t="str">
            <v>Physdam</v>
          </cell>
          <cell r="E11434">
            <v>44050</v>
          </cell>
          <cell r="F11434">
            <v>44153</v>
          </cell>
          <cell r="G11434" t="str">
            <v>NA</v>
          </cell>
          <cell r="H11434">
            <v>9705.5387287655321</v>
          </cell>
          <cell r="I11434" t="str">
            <v>NA</v>
          </cell>
        </row>
        <row r="11435">
          <cell r="C11435" t="str">
            <v>Physdam</v>
          </cell>
          <cell r="E11435">
            <v>44067</v>
          </cell>
          <cell r="F11435">
            <v>44095</v>
          </cell>
          <cell r="G11435" t="str">
            <v>NA</v>
          </cell>
          <cell r="H11435">
            <v>10230.183441717887</v>
          </cell>
          <cell r="I11435" t="str">
            <v>NA</v>
          </cell>
        </row>
        <row r="11436">
          <cell r="C11436" t="str">
            <v>Physdam</v>
          </cell>
          <cell r="E11436">
            <v>44045</v>
          </cell>
          <cell r="F11436">
            <v>44136</v>
          </cell>
          <cell r="G11436">
            <v>44158</v>
          </cell>
          <cell r="H11436">
            <v>8190.2085579398399</v>
          </cell>
          <cell r="I11436">
            <v>8190.21</v>
          </cell>
        </row>
        <row r="11437">
          <cell r="C11437" t="str">
            <v>Physdam</v>
          </cell>
          <cell r="E11437">
            <v>44065</v>
          </cell>
          <cell r="F11437">
            <v>44179</v>
          </cell>
          <cell r="G11437" t="str">
            <v>NA</v>
          </cell>
          <cell r="H11437">
            <v>9539.336121981738</v>
          </cell>
          <cell r="I11437" t="str">
            <v>NA</v>
          </cell>
        </row>
        <row r="11438">
          <cell r="C11438" t="str">
            <v>Physdam</v>
          </cell>
          <cell r="E11438">
            <v>44064</v>
          </cell>
          <cell r="F11438">
            <v>44165</v>
          </cell>
          <cell r="G11438">
            <v>44168</v>
          </cell>
          <cell r="H11438">
            <v>8592.8816854254092</v>
          </cell>
          <cell r="I11438">
            <v>0</v>
          </cell>
        </row>
        <row r="11439">
          <cell r="C11439" t="str">
            <v>Physdam</v>
          </cell>
          <cell r="E11439">
            <v>44049</v>
          </cell>
          <cell r="F11439">
            <v>44143</v>
          </cell>
          <cell r="G11439">
            <v>44165</v>
          </cell>
          <cell r="H11439">
            <v>12851.0640220717</v>
          </cell>
          <cell r="I11439">
            <v>12851.06</v>
          </cell>
        </row>
        <row r="11440">
          <cell r="C11440" t="str">
            <v>Physdam</v>
          </cell>
          <cell r="E11440">
            <v>44068</v>
          </cell>
          <cell r="F11440">
            <v>44104</v>
          </cell>
          <cell r="G11440">
            <v>44134</v>
          </cell>
          <cell r="H11440">
            <v>8295.9063978992108</v>
          </cell>
          <cell r="I11440">
            <v>8295.91</v>
          </cell>
        </row>
        <row r="11441">
          <cell r="C11441" t="str">
            <v>Physdam</v>
          </cell>
          <cell r="E11441">
            <v>44072</v>
          </cell>
          <cell r="F11441">
            <v>44136</v>
          </cell>
          <cell r="G11441">
            <v>44143</v>
          </cell>
          <cell r="H11441">
            <v>11363.6818391496</v>
          </cell>
          <cell r="I11441">
            <v>11363.68</v>
          </cell>
        </row>
        <row r="11442">
          <cell r="C11442" t="str">
            <v>Physdam</v>
          </cell>
          <cell r="E11442">
            <v>44070</v>
          </cell>
          <cell r="F11442">
            <v>44184</v>
          </cell>
          <cell r="G11442" t="str">
            <v>NA</v>
          </cell>
          <cell r="H11442">
            <v>7836.7345471216404</v>
          </cell>
          <cell r="I11442" t="str">
            <v>NA</v>
          </cell>
        </row>
        <row r="11443">
          <cell r="C11443" t="str">
            <v>Physdam</v>
          </cell>
          <cell r="E11443">
            <v>44068</v>
          </cell>
          <cell r="F11443">
            <v>44123</v>
          </cell>
          <cell r="G11443">
            <v>44164</v>
          </cell>
          <cell r="H11443">
            <v>11769.562157791101</v>
          </cell>
          <cell r="I11443">
            <v>11769.56</v>
          </cell>
        </row>
        <row r="11444">
          <cell r="C11444" t="str">
            <v>Physdam</v>
          </cell>
          <cell r="E11444">
            <v>44056</v>
          </cell>
          <cell r="F11444">
            <v>44075</v>
          </cell>
          <cell r="G11444" t="str">
            <v>NA</v>
          </cell>
          <cell r="H11444">
            <v>8858.3007890061999</v>
          </cell>
          <cell r="I11444" t="str">
            <v>NA</v>
          </cell>
        </row>
        <row r="11445">
          <cell r="C11445" t="str">
            <v>Physdam</v>
          </cell>
          <cell r="E11445">
            <v>44097</v>
          </cell>
          <cell r="F11445">
            <v>44128</v>
          </cell>
          <cell r="G11445" t="str">
            <v>NA</v>
          </cell>
          <cell r="H11445">
            <v>8704.1318932709619</v>
          </cell>
          <cell r="I11445" t="str">
            <v>NA</v>
          </cell>
        </row>
        <row r="11446">
          <cell r="C11446" t="str">
            <v>Physdam</v>
          </cell>
          <cell r="E11446">
            <v>44102</v>
          </cell>
          <cell r="F11446">
            <v>44179</v>
          </cell>
          <cell r="G11446" t="str">
            <v>NA</v>
          </cell>
          <cell r="H11446">
            <v>9200.5859998367414</v>
          </cell>
          <cell r="I11446" t="str">
            <v>NA</v>
          </cell>
        </row>
        <row r="11447">
          <cell r="C11447" t="str">
            <v>Physdam</v>
          </cell>
          <cell r="E11447">
            <v>44093</v>
          </cell>
          <cell r="F11447">
            <v>44122</v>
          </cell>
          <cell r="G11447">
            <v>44130</v>
          </cell>
          <cell r="H11447">
            <v>10302.841153818599</v>
          </cell>
          <cell r="I11447">
            <v>10302.84</v>
          </cell>
        </row>
        <row r="11448">
          <cell r="C11448" t="str">
            <v>Physdam</v>
          </cell>
          <cell r="E11448">
            <v>44084</v>
          </cell>
          <cell r="F11448">
            <v>44120</v>
          </cell>
          <cell r="G11448">
            <v>44147</v>
          </cell>
          <cell r="H11448">
            <v>13784.805299460801</v>
          </cell>
          <cell r="I11448">
            <v>0</v>
          </cell>
        </row>
        <row r="11449">
          <cell r="C11449" t="str">
            <v>Physdam</v>
          </cell>
          <cell r="E11449">
            <v>44090</v>
          </cell>
          <cell r="F11449">
            <v>44092</v>
          </cell>
          <cell r="G11449">
            <v>44105</v>
          </cell>
          <cell r="H11449">
            <v>7393.6743632687903</v>
          </cell>
          <cell r="I11449">
            <v>7393.67</v>
          </cell>
        </row>
        <row r="11450">
          <cell r="C11450" t="str">
            <v>Physdam</v>
          </cell>
          <cell r="E11450">
            <v>44079</v>
          </cell>
          <cell r="F11450">
            <v>44149</v>
          </cell>
          <cell r="G11450" t="str">
            <v>NA</v>
          </cell>
          <cell r="H11450">
            <v>4871.1171021375767</v>
          </cell>
          <cell r="I11450" t="str">
            <v>NA</v>
          </cell>
        </row>
        <row r="11451">
          <cell r="C11451" t="str">
            <v>Physdam</v>
          </cell>
          <cell r="E11451">
            <v>44101</v>
          </cell>
          <cell r="F11451">
            <v>44158</v>
          </cell>
          <cell r="G11451" t="str">
            <v>NA</v>
          </cell>
          <cell r="H11451">
            <v>8362.9218413131584</v>
          </cell>
          <cell r="I11451" t="str">
            <v>NA</v>
          </cell>
        </row>
        <row r="11452">
          <cell r="C11452" t="str">
            <v>Physdam</v>
          </cell>
          <cell r="E11452">
            <v>44077</v>
          </cell>
          <cell r="F11452">
            <v>44186</v>
          </cell>
          <cell r="G11452" t="str">
            <v>NA</v>
          </cell>
          <cell r="H11452">
            <v>11991.485294549913</v>
          </cell>
          <cell r="I11452" t="str">
            <v>NA</v>
          </cell>
        </row>
        <row r="11453">
          <cell r="C11453" t="str">
            <v>Physdam</v>
          </cell>
          <cell r="E11453">
            <v>44097</v>
          </cell>
          <cell r="F11453">
            <v>44163</v>
          </cell>
          <cell r="G11453">
            <v>44176</v>
          </cell>
          <cell r="H11453">
            <v>11087.2116174683</v>
          </cell>
          <cell r="I11453">
            <v>11087.21</v>
          </cell>
        </row>
        <row r="11454">
          <cell r="C11454" t="str">
            <v>Physdam</v>
          </cell>
          <cell r="E11454">
            <v>44087</v>
          </cell>
          <cell r="F11454">
            <v>44169</v>
          </cell>
          <cell r="G11454">
            <v>44175</v>
          </cell>
          <cell r="H11454">
            <v>11255.0171802442</v>
          </cell>
          <cell r="I11454">
            <v>11255.02</v>
          </cell>
        </row>
        <row r="11455">
          <cell r="C11455" t="str">
            <v>Physdam</v>
          </cell>
          <cell r="E11455">
            <v>44083</v>
          </cell>
          <cell r="F11455">
            <v>44145</v>
          </cell>
          <cell r="G11455">
            <v>44163</v>
          </cell>
          <cell r="H11455">
            <v>11134.2043777533</v>
          </cell>
          <cell r="I11455">
            <v>11134.2</v>
          </cell>
        </row>
        <row r="11456">
          <cell r="C11456" t="str">
            <v>Physdam</v>
          </cell>
          <cell r="E11456">
            <v>44097</v>
          </cell>
          <cell r="F11456">
            <v>44196</v>
          </cell>
          <cell r="G11456" t="str">
            <v>NA</v>
          </cell>
          <cell r="H11456">
            <v>12089.301396664718</v>
          </cell>
          <cell r="I11456" t="str">
            <v>NA</v>
          </cell>
        </row>
        <row r="11457">
          <cell r="C11457" t="str">
            <v>Physdam</v>
          </cell>
          <cell r="E11457">
            <v>44088</v>
          </cell>
          <cell r="F11457">
            <v>44105</v>
          </cell>
          <cell r="G11457">
            <v>44124</v>
          </cell>
          <cell r="H11457">
            <v>8532.8722732555998</v>
          </cell>
          <cell r="I11457">
            <v>8532.8700000000008</v>
          </cell>
        </row>
        <row r="11458">
          <cell r="C11458" t="str">
            <v>Physdam</v>
          </cell>
          <cell r="E11458">
            <v>44090</v>
          </cell>
          <cell r="F11458">
            <v>44153</v>
          </cell>
          <cell r="G11458" t="str">
            <v>NA</v>
          </cell>
          <cell r="H11458">
            <v>9496.6347524114626</v>
          </cell>
          <cell r="I11458" t="str">
            <v>NA</v>
          </cell>
        </row>
        <row r="11459">
          <cell r="C11459" t="str">
            <v>Physdam</v>
          </cell>
          <cell r="E11459">
            <v>44094</v>
          </cell>
          <cell r="F11459">
            <v>44138</v>
          </cell>
          <cell r="G11459">
            <v>44187</v>
          </cell>
          <cell r="H11459">
            <v>10593.750103700901</v>
          </cell>
          <cell r="I11459">
            <v>0</v>
          </cell>
        </row>
        <row r="11460">
          <cell r="C11460" t="str">
            <v>Physdam</v>
          </cell>
          <cell r="E11460">
            <v>44095</v>
          </cell>
          <cell r="F11460">
            <v>44181</v>
          </cell>
          <cell r="G11460">
            <v>44188</v>
          </cell>
          <cell r="H11460">
            <v>8123.15832494185</v>
          </cell>
          <cell r="I11460">
            <v>8123.16</v>
          </cell>
        </row>
        <row r="11461">
          <cell r="C11461" t="str">
            <v>Physdam</v>
          </cell>
          <cell r="E11461">
            <v>44103</v>
          </cell>
          <cell r="F11461">
            <v>44176</v>
          </cell>
          <cell r="G11461" t="str">
            <v>NA</v>
          </cell>
          <cell r="H11461">
            <v>9578.5195428715633</v>
          </cell>
          <cell r="I11461" t="str">
            <v>NA</v>
          </cell>
        </row>
        <row r="11462">
          <cell r="C11462" t="str">
            <v>Physdam</v>
          </cell>
          <cell r="E11462">
            <v>44079</v>
          </cell>
          <cell r="F11462">
            <v>44081</v>
          </cell>
          <cell r="G11462">
            <v>44142</v>
          </cell>
          <cell r="H11462">
            <v>9868.79555301039</v>
          </cell>
          <cell r="I11462">
            <v>9868.7999999999993</v>
          </cell>
        </row>
        <row r="11463">
          <cell r="C11463" t="str">
            <v>Physdam</v>
          </cell>
          <cell r="E11463">
            <v>44092</v>
          </cell>
          <cell r="F11463">
            <v>44162</v>
          </cell>
          <cell r="G11463" t="str">
            <v>NA</v>
          </cell>
          <cell r="H11463">
            <v>9434.8465606548634</v>
          </cell>
          <cell r="I11463" t="str">
            <v>NA</v>
          </cell>
        </row>
        <row r="11464">
          <cell r="C11464" t="str">
            <v>Physdam</v>
          </cell>
          <cell r="E11464">
            <v>44081</v>
          </cell>
          <cell r="F11464">
            <v>44130</v>
          </cell>
          <cell r="G11464">
            <v>44158</v>
          </cell>
          <cell r="H11464">
            <v>11977.159919919201</v>
          </cell>
          <cell r="I11464">
            <v>0</v>
          </cell>
        </row>
        <row r="11465">
          <cell r="C11465" t="str">
            <v>Physdam</v>
          </cell>
          <cell r="E11465">
            <v>44080</v>
          </cell>
          <cell r="F11465">
            <v>44127</v>
          </cell>
          <cell r="G11465" t="str">
            <v>NA</v>
          </cell>
          <cell r="H11465">
            <v>8269.5072414944734</v>
          </cell>
          <cell r="I11465" t="str">
            <v>NA</v>
          </cell>
        </row>
        <row r="11466">
          <cell r="C11466" t="str">
            <v>Physdam</v>
          </cell>
          <cell r="E11466">
            <v>44078</v>
          </cell>
          <cell r="F11466">
            <v>44144</v>
          </cell>
          <cell r="G11466">
            <v>44170</v>
          </cell>
          <cell r="H11466">
            <v>11880.014541950601</v>
          </cell>
          <cell r="I11466">
            <v>11880.01</v>
          </cell>
        </row>
        <row r="11467">
          <cell r="C11467" t="str">
            <v>Physdam</v>
          </cell>
          <cell r="E11467">
            <v>44082</v>
          </cell>
          <cell r="F11467">
            <v>44084</v>
          </cell>
          <cell r="G11467">
            <v>44107</v>
          </cell>
          <cell r="H11467">
            <v>11587.179383545499</v>
          </cell>
          <cell r="I11467">
            <v>11587.18</v>
          </cell>
        </row>
        <row r="11468">
          <cell r="C11468" t="str">
            <v>Physdam</v>
          </cell>
          <cell r="E11468">
            <v>44075</v>
          </cell>
          <cell r="F11468">
            <v>44110</v>
          </cell>
          <cell r="G11468" t="str">
            <v>NA</v>
          </cell>
          <cell r="H11468">
            <v>9960.211992073393</v>
          </cell>
          <cell r="I11468" t="str">
            <v>NA</v>
          </cell>
        </row>
        <row r="11469">
          <cell r="C11469" t="str">
            <v>Physdam</v>
          </cell>
          <cell r="E11469">
            <v>44080</v>
          </cell>
          <cell r="F11469">
            <v>44169</v>
          </cell>
          <cell r="G11469" t="str">
            <v>NA</v>
          </cell>
          <cell r="H11469">
            <v>12608.860127926755</v>
          </cell>
          <cell r="I11469" t="str">
            <v>NA</v>
          </cell>
        </row>
        <row r="11470">
          <cell r="C11470" t="str">
            <v>Physdam</v>
          </cell>
          <cell r="E11470">
            <v>44096</v>
          </cell>
          <cell r="F11470">
            <v>44123</v>
          </cell>
          <cell r="G11470">
            <v>44180</v>
          </cell>
          <cell r="H11470">
            <v>8625.2730549788503</v>
          </cell>
          <cell r="I11470">
            <v>8625.27</v>
          </cell>
        </row>
        <row r="11471">
          <cell r="C11471" t="str">
            <v>Physdam</v>
          </cell>
          <cell r="E11471">
            <v>44093</v>
          </cell>
          <cell r="F11471">
            <v>44134</v>
          </cell>
          <cell r="G11471">
            <v>44142</v>
          </cell>
          <cell r="H11471">
            <v>13792.8702477978</v>
          </cell>
          <cell r="I11471">
            <v>13792.87</v>
          </cell>
        </row>
        <row r="11472">
          <cell r="C11472" t="str">
            <v>Physdam</v>
          </cell>
          <cell r="E11472">
            <v>44086</v>
          </cell>
          <cell r="F11472">
            <v>44128</v>
          </cell>
          <cell r="G11472" t="str">
            <v>NA</v>
          </cell>
          <cell r="H11472">
            <v>9812.9454820810279</v>
          </cell>
          <cell r="I11472" t="str">
            <v>NA</v>
          </cell>
        </row>
        <row r="11473">
          <cell r="C11473" t="str">
            <v>Physdam</v>
          </cell>
          <cell r="E11473">
            <v>44088</v>
          </cell>
          <cell r="F11473">
            <v>44146</v>
          </cell>
          <cell r="G11473" t="str">
            <v>NA</v>
          </cell>
          <cell r="H11473">
            <v>11817.042025771703</v>
          </cell>
          <cell r="I11473" t="str">
            <v>NA</v>
          </cell>
        </row>
        <row r="11474">
          <cell r="C11474" t="str">
            <v>Physdam</v>
          </cell>
          <cell r="E11474">
            <v>44090</v>
          </cell>
          <cell r="F11474">
            <v>44114</v>
          </cell>
          <cell r="G11474">
            <v>44127</v>
          </cell>
          <cell r="H11474">
            <v>10217.197844664001</v>
          </cell>
          <cell r="I11474">
            <v>10217.200000000001</v>
          </cell>
        </row>
        <row r="11475">
          <cell r="C11475" t="str">
            <v>Physdam</v>
          </cell>
          <cell r="E11475">
            <v>44092</v>
          </cell>
          <cell r="F11475">
            <v>44112</v>
          </cell>
          <cell r="G11475">
            <v>44141</v>
          </cell>
          <cell r="H11475">
            <v>14101.8140932564</v>
          </cell>
          <cell r="I11475">
            <v>14101.81</v>
          </cell>
        </row>
        <row r="11476">
          <cell r="C11476" t="str">
            <v>Physdam</v>
          </cell>
          <cell r="E11476">
            <v>44096</v>
          </cell>
          <cell r="F11476">
            <v>44167</v>
          </cell>
          <cell r="G11476" t="str">
            <v>NA</v>
          </cell>
          <cell r="H11476">
            <v>8824.729511008356</v>
          </cell>
          <cell r="I11476" t="str">
            <v>NA</v>
          </cell>
        </row>
        <row r="11477">
          <cell r="C11477" t="str">
            <v>Physdam</v>
          </cell>
          <cell r="E11477">
            <v>44081</v>
          </cell>
          <cell r="F11477">
            <v>44154</v>
          </cell>
          <cell r="G11477">
            <v>44154</v>
          </cell>
          <cell r="H11477">
            <v>9797.6555305077109</v>
          </cell>
          <cell r="I11477">
            <v>9797.66</v>
          </cell>
        </row>
        <row r="11478">
          <cell r="C11478" t="str">
            <v>Physdam</v>
          </cell>
          <cell r="E11478">
            <v>44092</v>
          </cell>
          <cell r="F11478">
            <v>44191</v>
          </cell>
          <cell r="G11478">
            <v>44196</v>
          </cell>
          <cell r="H11478">
            <v>13802.4458499426</v>
          </cell>
          <cell r="I11478">
            <v>13802.45</v>
          </cell>
        </row>
        <row r="11479">
          <cell r="C11479" t="str">
            <v>Physdam</v>
          </cell>
          <cell r="E11479">
            <v>44078</v>
          </cell>
          <cell r="F11479">
            <v>44079</v>
          </cell>
          <cell r="G11479">
            <v>44103</v>
          </cell>
          <cell r="H11479">
            <v>9414.1705617319003</v>
          </cell>
          <cell r="I11479">
            <v>9414.17</v>
          </cell>
        </row>
        <row r="11480">
          <cell r="C11480" t="str">
            <v>Physdam</v>
          </cell>
          <cell r="E11480">
            <v>44082</v>
          </cell>
          <cell r="F11480">
            <v>44136</v>
          </cell>
          <cell r="G11480" t="str">
            <v>NA</v>
          </cell>
          <cell r="H11480">
            <v>12921.605540692046</v>
          </cell>
          <cell r="I11480" t="str">
            <v>NA</v>
          </cell>
        </row>
        <row r="11481">
          <cell r="C11481" t="str">
            <v>Physdam</v>
          </cell>
          <cell r="E11481">
            <v>44077</v>
          </cell>
          <cell r="F11481">
            <v>44088</v>
          </cell>
          <cell r="G11481">
            <v>44095</v>
          </cell>
          <cell r="H11481">
            <v>10512.9161894478</v>
          </cell>
          <cell r="I11481">
            <v>10512.92</v>
          </cell>
        </row>
        <row r="11482">
          <cell r="C11482" t="str">
            <v>Physdam</v>
          </cell>
          <cell r="E11482">
            <v>44110</v>
          </cell>
          <cell r="F11482">
            <v>44180</v>
          </cell>
          <cell r="G11482" t="str">
            <v>NA</v>
          </cell>
          <cell r="H11482">
            <v>10428.03471162658</v>
          </cell>
          <cell r="I11482" t="str">
            <v>NA</v>
          </cell>
        </row>
        <row r="11483">
          <cell r="C11483" t="str">
            <v>Physdam</v>
          </cell>
          <cell r="E11483">
            <v>44113</v>
          </cell>
          <cell r="F11483">
            <v>44172</v>
          </cell>
          <cell r="G11483">
            <v>44177</v>
          </cell>
          <cell r="H11483">
            <v>10341.7490245719</v>
          </cell>
          <cell r="I11483">
            <v>10341.75</v>
          </cell>
        </row>
        <row r="11484">
          <cell r="C11484" t="str">
            <v>Physdam</v>
          </cell>
          <cell r="E11484">
            <v>44132</v>
          </cell>
          <cell r="F11484">
            <v>44161</v>
          </cell>
          <cell r="G11484" t="str">
            <v>NA</v>
          </cell>
          <cell r="H11484">
            <v>11056.431854369277</v>
          </cell>
          <cell r="I11484" t="str">
            <v>NA</v>
          </cell>
        </row>
        <row r="11485">
          <cell r="C11485" t="str">
            <v>Physdam</v>
          </cell>
          <cell r="E11485">
            <v>44114</v>
          </cell>
          <cell r="F11485">
            <v>44122</v>
          </cell>
          <cell r="G11485" t="str">
            <v>NA</v>
          </cell>
          <cell r="H11485">
            <v>8912.4954531004059</v>
          </cell>
          <cell r="I11485" t="str">
            <v>NA</v>
          </cell>
        </row>
        <row r="11486">
          <cell r="C11486" t="str">
            <v>Physdam</v>
          </cell>
          <cell r="E11486">
            <v>44109</v>
          </cell>
          <cell r="F11486">
            <v>44111</v>
          </cell>
          <cell r="G11486" t="str">
            <v>NA</v>
          </cell>
          <cell r="H11486">
            <v>8173.0740787287759</v>
          </cell>
          <cell r="I11486" t="str">
            <v>NA</v>
          </cell>
        </row>
        <row r="11487">
          <cell r="C11487" t="str">
            <v>Physdam</v>
          </cell>
          <cell r="E11487">
            <v>44120</v>
          </cell>
          <cell r="F11487">
            <v>44132</v>
          </cell>
          <cell r="G11487">
            <v>44167</v>
          </cell>
          <cell r="H11487">
            <v>11320.0981364993</v>
          </cell>
          <cell r="I11487">
            <v>11320.1</v>
          </cell>
        </row>
        <row r="11488">
          <cell r="C11488" t="str">
            <v>Physdam</v>
          </cell>
          <cell r="E11488">
            <v>44105</v>
          </cell>
          <cell r="F11488">
            <v>44136</v>
          </cell>
          <cell r="G11488">
            <v>44170</v>
          </cell>
          <cell r="H11488">
            <v>10348.9663191286</v>
          </cell>
          <cell r="I11488">
            <v>10348.969999999999</v>
          </cell>
        </row>
        <row r="11489">
          <cell r="C11489" t="str">
            <v>Physdam</v>
          </cell>
          <cell r="E11489">
            <v>44114</v>
          </cell>
          <cell r="F11489">
            <v>44142</v>
          </cell>
          <cell r="G11489">
            <v>44164</v>
          </cell>
          <cell r="H11489">
            <v>11113.100485147799</v>
          </cell>
          <cell r="I11489">
            <v>11113.1</v>
          </cell>
        </row>
        <row r="11490">
          <cell r="C11490" t="str">
            <v>Physdam</v>
          </cell>
          <cell r="E11490">
            <v>44116</v>
          </cell>
          <cell r="F11490">
            <v>44155</v>
          </cell>
          <cell r="G11490" t="str">
            <v>NA</v>
          </cell>
          <cell r="H11490">
            <v>13822.642784364538</v>
          </cell>
          <cell r="I11490" t="str">
            <v>NA</v>
          </cell>
        </row>
        <row r="11491">
          <cell r="C11491" t="str">
            <v>Physdam</v>
          </cell>
          <cell r="E11491">
            <v>44132</v>
          </cell>
          <cell r="F11491">
            <v>44190</v>
          </cell>
          <cell r="G11491">
            <v>44195</v>
          </cell>
          <cell r="H11491">
            <v>8305.2862561285001</v>
          </cell>
          <cell r="I11491">
            <v>8305.2900000000009</v>
          </cell>
        </row>
        <row r="11492">
          <cell r="C11492" t="str">
            <v>Physdam</v>
          </cell>
          <cell r="E11492">
            <v>44115</v>
          </cell>
          <cell r="F11492">
            <v>44120</v>
          </cell>
          <cell r="G11492" t="str">
            <v>NA</v>
          </cell>
          <cell r="H11492">
            <v>11526.563456140013</v>
          </cell>
          <cell r="I11492" t="str">
            <v>NA</v>
          </cell>
        </row>
        <row r="11493">
          <cell r="C11493" t="str">
            <v>Physdam</v>
          </cell>
          <cell r="E11493">
            <v>44105</v>
          </cell>
          <cell r="F11493">
            <v>44148</v>
          </cell>
          <cell r="G11493" t="str">
            <v>NA</v>
          </cell>
          <cell r="H11493">
            <v>12448.700721450168</v>
          </cell>
          <cell r="I11493" t="str">
            <v>NA</v>
          </cell>
        </row>
        <row r="11494">
          <cell r="C11494" t="str">
            <v>Physdam</v>
          </cell>
          <cell r="E11494">
            <v>44107</v>
          </cell>
          <cell r="F11494">
            <v>44154</v>
          </cell>
          <cell r="G11494" t="str">
            <v>NA</v>
          </cell>
          <cell r="H11494">
            <v>12580.183259328491</v>
          </cell>
          <cell r="I11494" t="str">
            <v>NA</v>
          </cell>
        </row>
        <row r="11495">
          <cell r="C11495" t="str">
            <v>Physdam</v>
          </cell>
          <cell r="E11495">
            <v>44126</v>
          </cell>
          <cell r="F11495">
            <v>44192</v>
          </cell>
          <cell r="G11495" t="str">
            <v>NA</v>
          </cell>
          <cell r="H11495">
            <v>7959.6177787348879</v>
          </cell>
          <cell r="I11495" t="str">
            <v>NA</v>
          </cell>
        </row>
        <row r="11496">
          <cell r="C11496" t="str">
            <v>Physdam</v>
          </cell>
          <cell r="E11496">
            <v>44126</v>
          </cell>
          <cell r="F11496">
            <v>44137</v>
          </cell>
          <cell r="G11496" t="str">
            <v>NA</v>
          </cell>
          <cell r="H11496">
            <v>8852.8321214010866</v>
          </cell>
          <cell r="I11496" t="str">
            <v>NA</v>
          </cell>
        </row>
        <row r="11497">
          <cell r="C11497" t="str">
            <v>Physdam</v>
          </cell>
          <cell r="E11497">
            <v>44115</v>
          </cell>
          <cell r="F11497">
            <v>44174</v>
          </cell>
          <cell r="G11497" t="str">
            <v>NA</v>
          </cell>
          <cell r="H11497">
            <v>11971.246030381835</v>
          </cell>
          <cell r="I11497" t="str">
            <v>NA</v>
          </cell>
        </row>
        <row r="11498">
          <cell r="C11498" t="str">
            <v>Physdam</v>
          </cell>
          <cell r="E11498">
            <v>44109</v>
          </cell>
          <cell r="F11498">
            <v>44126</v>
          </cell>
          <cell r="G11498">
            <v>44169</v>
          </cell>
          <cell r="H11498">
            <v>12210.3959024168</v>
          </cell>
          <cell r="I11498">
            <v>12210.4</v>
          </cell>
        </row>
        <row r="11499">
          <cell r="C11499" t="str">
            <v>Physdam</v>
          </cell>
          <cell r="E11499">
            <v>44107</v>
          </cell>
          <cell r="F11499">
            <v>44127</v>
          </cell>
          <cell r="G11499">
            <v>44160</v>
          </cell>
          <cell r="H11499">
            <v>8653.7413541598307</v>
          </cell>
          <cell r="I11499">
            <v>8653.74</v>
          </cell>
        </row>
        <row r="11500">
          <cell r="C11500" t="str">
            <v>Physdam</v>
          </cell>
          <cell r="E11500">
            <v>44118</v>
          </cell>
          <cell r="F11500">
            <v>44189</v>
          </cell>
          <cell r="G11500" t="str">
            <v>NA</v>
          </cell>
          <cell r="H11500">
            <v>6702.1150779454883</v>
          </cell>
          <cell r="I11500" t="str">
            <v>NA</v>
          </cell>
        </row>
        <row r="11501">
          <cell r="C11501" t="str">
            <v>Physdam</v>
          </cell>
          <cell r="E11501">
            <v>44124</v>
          </cell>
          <cell r="F11501">
            <v>44169</v>
          </cell>
          <cell r="G11501">
            <v>44173</v>
          </cell>
          <cell r="H11501">
            <v>8199.78542492005</v>
          </cell>
          <cell r="I11501">
            <v>8199.7900000000009</v>
          </cell>
        </row>
        <row r="11502">
          <cell r="C11502" t="str">
            <v>Physdam</v>
          </cell>
          <cell r="E11502">
            <v>44129</v>
          </cell>
          <cell r="F11502">
            <v>44167</v>
          </cell>
          <cell r="G11502">
            <v>44178</v>
          </cell>
          <cell r="H11502">
            <v>11434.338728746099</v>
          </cell>
          <cell r="I11502">
            <v>11434.34</v>
          </cell>
        </row>
        <row r="11503">
          <cell r="C11503" t="str">
            <v>Physdam</v>
          </cell>
          <cell r="E11503">
            <v>44132</v>
          </cell>
          <cell r="F11503">
            <v>44135</v>
          </cell>
          <cell r="G11503">
            <v>44148</v>
          </cell>
          <cell r="H11503">
            <v>10800.8413020716</v>
          </cell>
          <cell r="I11503">
            <v>10800.84</v>
          </cell>
        </row>
        <row r="11504">
          <cell r="C11504" t="str">
            <v>Physdam</v>
          </cell>
          <cell r="E11504">
            <v>44117</v>
          </cell>
          <cell r="F11504">
            <v>44176</v>
          </cell>
          <cell r="G11504" t="str">
            <v>NA</v>
          </cell>
          <cell r="H11504">
            <v>10356.675314025615</v>
          </cell>
          <cell r="I11504" t="str">
            <v>NA</v>
          </cell>
        </row>
        <row r="11505">
          <cell r="C11505" t="str">
            <v>Physdam</v>
          </cell>
          <cell r="E11505">
            <v>44108</v>
          </cell>
          <cell r="F11505">
            <v>44166</v>
          </cell>
          <cell r="G11505" t="str">
            <v>NA</v>
          </cell>
          <cell r="H11505">
            <v>11376.509756287982</v>
          </cell>
          <cell r="I11505" t="str">
            <v>NA</v>
          </cell>
        </row>
        <row r="11506">
          <cell r="C11506" t="str">
            <v>Physdam</v>
          </cell>
          <cell r="E11506">
            <v>44120</v>
          </cell>
          <cell r="F11506">
            <v>44145</v>
          </cell>
          <cell r="G11506">
            <v>44186</v>
          </cell>
          <cell r="H11506">
            <v>10833.3361955575</v>
          </cell>
          <cell r="I11506">
            <v>10833.34</v>
          </cell>
        </row>
        <row r="11507">
          <cell r="C11507" t="str">
            <v>Physdam</v>
          </cell>
          <cell r="E11507">
            <v>44117</v>
          </cell>
          <cell r="F11507">
            <v>44185</v>
          </cell>
          <cell r="G11507" t="str">
            <v>NA</v>
          </cell>
          <cell r="H11507">
            <v>8247.9546316407886</v>
          </cell>
          <cell r="I11507" t="str">
            <v>NA</v>
          </cell>
        </row>
        <row r="11508">
          <cell r="C11508" t="str">
            <v>Physdam</v>
          </cell>
          <cell r="E11508">
            <v>44123</v>
          </cell>
          <cell r="F11508">
            <v>44128</v>
          </cell>
          <cell r="G11508">
            <v>44155</v>
          </cell>
          <cell r="H11508">
            <v>13654.9310003724</v>
          </cell>
          <cell r="I11508">
            <v>13654.93</v>
          </cell>
        </row>
        <row r="11509">
          <cell r="C11509" t="str">
            <v>Physdam</v>
          </cell>
          <cell r="E11509">
            <v>44143</v>
          </cell>
          <cell r="F11509">
            <v>44174</v>
          </cell>
          <cell r="G11509">
            <v>44185</v>
          </cell>
          <cell r="H11509">
            <v>9830.6171541429394</v>
          </cell>
          <cell r="I11509">
            <v>9830.6200000000008</v>
          </cell>
        </row>
        <row r="11510">
          <cell r="C11510" t="str">
            <v>Physdam</v>
          </cell>
          <cell r="E11510">
            <v>44156</v>
          </cell>
          <cell r="F11510">
            <v>44192</v>
          </cell>
          <cell r="G11510" t="str">
            <v>NA</v>
          </cell>
          <cell r="H11510">
            <v>11644.457739348771</v>
          </cell>
          <cell r="I11510" t="str">
            <v>NA</v>
          </cell>
        </row>
        <row r="11511">
          <cell r="C11511" t="str">
            <v>Physdam</v>
          </cell>
          <cell r="E11511">
            <v>44145</v>
          </cell>
          <cell r="F11511">
            <v>44148</v>
          </cell>
          <cell r="G11511" t="str">
            <v>NA</v>
          </cell>
          <cell r="H11511">
            <v>11604.815222816163</v>
          </cell>
          <cell r="I11511" t="str">
            <v>NA</v>
          </cell>
        </row>
        <row r="11512">
          <cell r="C11512" t="str">
            <v>Physdam</v>
          </cell>
          <cell r="E11512">
            <v>44146</v>
          </cell>
          <cell r="F11512">
            <v>44148</v>
          </cell>
          <cell r="G11512">
            <v>44154</v>
          </cell>
          <cell r="H11512">
            <v>6558.8222845817299</v>
          </cell>
          <cell r="I11512">
            <v>6558.82</v>
          </cell>
        </row>
        <row r="11513">
          <cell r="C11513" t="str">
            <v>Physdam</v>
          </cell>
          <cell r="E11513">
            <v>44146</v>
          </cell>
          <cell r="F11513">
            <v>44165</v>
          </cell>
          <cell r="G11513">
            <v>44169</v>
          </cell>
          <cell r="H11513">
            <v>8809.4236711522699</v>
          </cell>
          <cell r="I11513">
            <v>8809.42</v>
          </cell>
        </row>
        <row r="11514">
          <cell r="C11514" t="str">
            <v>Physdam</v>
          </cell>
          <cell r="E11514">
            <v>44164</v>
          </cell>
          <cell r="F11514">
            <v>44175</v>
          </cell>
          <cell r="G11514" t="str">
            <v>NA</v>
          </cell>
          <cell r="H11514">
            <v>9006.9481876758528</v>
          </cell>
          <cell r="I11514" t="str">
            <v>NA</v>
          </cell>
        </row>
        <row r="11515">
          <cell r="C11515" t="str">
            <v>Physdam</v>
          </cell>
          <cell r="E11515">
            <v>44159</v>
          </cell>
          <cell r="F11515">
            <v>44162</v>
          </cell>
          <cell r="G11515">
            <v>44172</v>
          </cell>
          <cell r="H11515">
            <v>7281.2085670083898</v>
          </cell>
          <cell r="I11515">
            <v>7281.21</v>
          </cell>
        </row>
        <row r="11516">
          <cell r="C11516" t="str">
            <v>Physdam</v>
          </cell>
          <cell r="E11516">
            <v>44161</v>
          </cell>
          <cell r="F11516">
            <v>44174</v>
          </cell>
          <cell r="G11516" t="str">
            <v>NA</v>
          </cell>
          <cell r="H11516">
            <v>10551.694209520841</v>
          </cell>
          <cell r="I11516" t="str">
            <v>NA</v>
          </cell>
        </row>
        <row r="11517">
          <cell r="C11517" t="str">
            <v>Physdam</v>
          </cell>
          <cell r="E11517">
            <v>44158</v>
          </cell>
          <cell r="F11517">
            <v>44175</v>
          </cell>
          <cell r="G11517" t="str">
            <v>NA</v>
          </cell>
          <cell r="H11517">
            <v>9092.2636118706614</v>
          </cell>
          <cell r="I11517" t="str">
            <v>NA</v>
          </cell>
        </row>
        <row r="11518">
          <cell r="C11518" t="str">
            <v>Physdam</v>
          </cell>
          <cell r="E11518">
            <v>44159</v>
          </cell>
          <cell r="F11518">
            <v>44192</v>
          </cell>
          <cell r="G11518" t="str">
            <v>NA</v>
          </cell>
          <cell r="H11518">
            <v>8866.5289637828519</v>
          </cell>
          <cell r="I11518" t="str">
            <v>NA</v>
          </cell>
        </row>
        <row r="11519">
          <cell r="C11519" t="str">
            <v>Physdam</v>
          </cell>
          <cell r="E11519">
            <v>44151</v>
          </cell>
          <cell r="F11519">
            <v>44180</v>
          </cell>
          <cell r="G11519">
            <v>44188</v>
          </cell>
          <cell r="H11519">
            <v>11511.711812408301</v>
          </cell>
          <cell r="I11519">
            <v>11511.71</v>
          </cell>
        </row>
        <row r="11520">
          <cell r="C11520" t="str">
            <v>Physdam</v>
          </cell>
          <cell r="E11520">
            <v>44141</v>
          </cell>
          <cell r="F11520">
            <v>44168</v>
          </cell>
          <cell r="G11520" t="str">
            <v>NA</v>
          </cell>
          <cell r="H11520">
            <v>13720.452150556084</v>
          </cell>
          <cell r="I11520" t="str">
            <v>NA</v>
          </cell>
        </row>
        <row r="11521">
          <cell r="C11521" t="str">
            <v>Physdam</v>
          </cell>
          <cell r="E11521">
            <v>44138</v>
          </cell>
          <cell r="F11521">
            <v>44178</v>
          </cell>
          <cell r="G11521" t="str">
            <v>NA</v>
          </cell>
          <cell r="H11521">
            <v>8559.2206254996272</v>
          </cell>
          <cell r="I11521" t="str">
            <v>NA</v>
          </cell>
        </row>
        <row r="11522">
          <cell r="C11522" t="str">
            <v>Physdam</v>
          </cell>
          <cell r="E11522">
            <v>44155</v>
          </cell>
          <cell r="F11522">
            <v>44190</v>
          </cell>
          <cell r="G11522" t="str">
            <v>NA</v>
          </cell>
          <cell r="H11522">
            <v>10900.43329233196</v>
          </cell>
          <cell r="I11522" t="str">
            <v>NA</v>
          </cell>
        </row>
        <row r="11523">
          <cell r="C11523" t="str">
            <v>Physdam</v>
          </cell>
          <cell r="E11523">
            <v>44159</v>
          </cell>
          <cell r="F11523">
            <v>44164</v>
          </cell>
          <cell r="G11523" t="str">
            <v>NA</v>
          </cell>
          <cell r="H11523">
            <v>9171.2355494489948</v>
          </cell>
          <cell r="I11523" t="str">
            <v>NA</v>
          </cell>
        </row>
        <row r="11524">
          <cell r="C11524" t="str">
            <v>Physdam</v>
          </cell>
          <cell r="E11524">
            <v>44138</v>
          </cell>
          <cell r="F11524">
            <v>44149</v>
          </cell>
          <cell r="G11524">
            <v>44149</v>
          </cell>
          <cell r="H11524">
            <v>11361.177428534</v>
          </cell>
          <cell r="I11524">
            <v>0</v>
          </cell>
        </row>
        <row r="11525">
          <cell r="C11525" t="str">
            <v>Physdam</v>
          </cell>
          <cell r="E11525">
            <v>44141</v>
          </cell>
          <cell r="F11525">
            <v>44148</v>
          </cell>
          <cell r="G11525" t="str">
            <v>NA</v>
          </cell>
          <cell r="H11525">
            <v>10051.599744201485</v>
          </cell>
          <cell r="I11525" t="str">
            <v>NA</v>
          </cell>
        </row>
        <row r="11526">
          <cell r="C11526" t="str">
            <v>Physdam</v>
          </cell>
          <cell r="E11526">
            <v>44144</v>
          </cell>
          <cell r="F11526">
            <v>44174</v>
          </cell>
          <cell r="G11526" t="str">
            <v>NA</v>
          </cell>
          <cell r="H11526">
            <v>8694.5613095092231</v>
          </cell>
          <cell r="I11526" t="str">
            <v>NA</v>
          </cell>
        </row>
        <row r="11527">
          <cell r="C11527" t="str">
            <v>Physdam</v>
          </cell>
          <cell r="E11527">
            <v>44172</v>
          </cell>
          <cell r="F11527">
            <v>44175</v>
          </cell>
          <cell r="G11527" t="str">
            <v>NA</v>
          </cell>
          <cell r="H11527">
            <v>12766.490855427179</v>
          </cell>
          <cell r="I11527" t="str">
            <v>NA</v>
          </cell>
        </row>
        <row r="11528">
          <cell r="C11528" t="str">
            <v>Physdam</v>
          </cell>
          <cell r="E11528">
            <v>44167</v>
          </cell>
          <cell r="F11528">
            <v>44190</v>
          </cell>
          <cell r="G11528" t="str">
            <v>NA</v>
          </cell>
          <cell r="H11528">
            <v>7402.7621639453073</v>
          </cell>
          <cell r="I11528" t="str">
            <v>NA</v>
          </cell>
        </row>
        <row r="11529">
          <cell r="C11529" t="str">
            <v>Physdam</v>
          </cell>
          <cell r="E11529">
            <v>44181</v>
          </cell>
          <cell r="F11529">
            <v>44189</v>
          </cell>
          <cell r="G11529" t="str">
            <v>NA</v>
          </cell>
          <cell r="H11529">
            <v>9366.9820636009372</v>
          </cell>
          <cell r="I11529" t="str">
            <v>NA</v>
          </cell>
        </row>
        <row r="11530">
          <cell r="C11530" t="str">
            <v>Physdam</v>
          </cell>
          <cell r="E11530">
            <v>44181</v>
          </cell>
          <cell r="F11530">
            <v>44185</v>
          </cell>
          <cell r="G11530" t="str">
            <v>NA</v>
          </cell>
          <cell r="H11530">
            <v>7648.1268231608919</v>
          </cell>
          <cell r="I11530" t="str">
            <v>NA</v>
          </cell>
        </row>
        <row r="11531">
          <cell r="C11531" t="str">
            <v>Physdam</v>
          </cell>
          <cell r="E11531">
            <v>44174</v>
          </cell>
          <cell r="F11531">
            <v>44192</v>
          </cell>
          <cell r="G11531" t="str">
            <v>NA</v>
          </cell>
          <cell r="H11531">
            <v>7881.8136905839583</v>
          </cell>
          <cell r="I11531" t="str">
            <v>NA</v>
          </cell>
        </row>
        <row r="11532">
          <cell r="C11532" t="str">
            <v>Physdam</v>
          </cell>
          <cell r="E11532">
            <v>44169</v>
          </cell>
          <cell r="F11532">
            <v>44196</v>
          </cell>
          <cell r="G11532" t="str">
            <v>NA</v>
          </cell>
          <cell r="H11532">
            <v>7803.7833526354034</v>
          </cell>
          <cell r="I11532" t="str">
            <v>NA</v>
          </cell>
        </row>
        <row r="11533">
          <cell r="C11533" t="str">
            <v>Physdam</v>
          </cell>
          <cell r="E11533">
            <v>44174</v>
          </cell>
          <cell r="F11533">
            <v>44194</v>
          </cell>
          <cell r="G11533" t="str">
            <v>NA</v>
          </cell>
          <cell r="H11533">
            <v>9146.3735931782721</v>
          </cell>
          <cell r="I11533" t="str">
            <v>NA</v>
          </cell>
        </row>
        <row r="11534">
          <cell r="C11534" t="str">
            <v>Physdam</v>
          </cell>
          <cell r="E11534">
            <v>44179</v>
          </cell>
          <cell r="F11534">
            <v>44183</v>
          </cell>
          <cell r="G11534" t="str">
            <v>NA</v>
          </cell>
          <cell r="H11534">
            <v>11010.369622110986</v>
          </cell>
          <cell r="I11534" t="str">
            <v>NA</v>
          </cell>
        </row>
        <row r="11535">
          <cell r="C11535" t="str">
            <v>Liability</v>
          </cell>
          <cell r="E11535">
            <v>40572</v>
          </cell>
          <cell r="F11535">
            <v>40731</v>
          </cell>
          <cell r="G11535">
            <v>40982.053083181971</v>
          </cell>
          <cell r="H11535">
            <v>7.2111250249305234</v>
          </cell>
          <cell r="I11535">
            <v>0</v>
          </cell>
        </row>
        <row r="11536">
          <cell r="C11536" t="str">
            <v>Liability</v>
          </cell>
          <cell r="E11536">
            <v>40566</v>
          </cell>
          <cell r="F11536">
            <v>40656</v>
          </cell>
          <cell r="G11536">
            <v>41518.566672844019</v>
          </cell>
          <cell r="H11536">
            <v>445.71807077137095</v>
          </cell>
          <cell r="I11536">
            <v>511.96</v>
          </cell>
        </row>
        <row r="11537">
          <cell r="C11537" t="str">
            <v>Liability</v>
          </cell>
          <cell r="E11537">
            <v>40546</v>
          </cell>
          <cell r="F11537">
            <v>40660</v>
          </cell>
          <cell r="G11537">
            <v>41159.6149837099</v>
          </cell>
          <cell r="H11537">
            <v>1.1041777982137411</v>
          </cell>
          <cell r="I11537">
            <v>1.29</v>
          </cell>
        </row>
        <row r="11538">
          <cell r="C11538" t="str">
            <v>Liability</v>
          </cell>
          <cell r="E11538">
            <v>40557</v>
          </cell>
          <cell r="F11538">
            <v>41886</v>
          </cell>
          <cell r="G11538">
            <v>42736.78321329342</v>
          </cell>
          <cell r="H11538">
            <v>4380.6483938255205</v>
          </cell>
          <cell r="I11538">
            <v>0</v>
          </cell>
        </row>
        <row r="11539">
          <cell r="C11539" t="str">
            <v>Liability</v>
          </cell>
          <cell r="E11539">
            <v>40562</v>
          </cell>
          <cell r="F11539">
            <v>41454</v>
          </cell>
          <cell r="G11539">
            <v>41484.856254625367</v>
          </cell>
          <cell r="H11539">
            <v>208.37678519565347</v>
          </cell>
          <cell r="I11539">
            <v>222.17</v>
          </cell>
        </row>
        <row r="11540">
          <cell r="C11540" t="str">
            <v>Liability</v>
          </cell>
          <cell r="E11540">
            <v>40561</v>
          </cell>
          <cell r="F11540">
            <v>40619</v>
          </cell>
          <cell r="G11540">
            <v>41528.838710139826</v>
          </cell>
          <cell r="H11540">
            <v>51.381882433607103</v>
          </cell>
          <cell r="I11540">
            <v>59.49</v>
          </cell>
        </row>
        <row r="11541">
          <cell r="C11541" t="str">
            <v>Liability</v>
          </cell>
          <cell r="E11541">
            <v>40573</v>
          </cell>
          <cell r="F11541">
            <v>40654</v>
          </cell>
          <cell r="G11541">
            <v>40831.738219921564</v>
          </cell>
          <cell r="H11541">
            <v>7740.7029965985603</v>
          </cell>
          <cell r="I11541">
            <v>7740.7</v>
          </cell>
        </row>
        <row r="11542">
          <cell r="C11542" t="str">
            <v>Liability</v>
          </cell>
          <cell r="E11542">
            <v>40555</v>
          </cell>
          <cell r="F11542">
            <v>40717</v>
          </cell>
          <cell r="G11542">
            <v>41146.163021901331</v>
          </cell>
          <cell r="H11542">
            <v>1.5273715778229764</v>
          </cell>
          <cell r="I11542">
            <v>1.69</v>
          </cell>
        </row>
        <row r="11543">
          <cell r="C11543" t="str">
            <v>Liability</v>
          </cell>
          <cell r="E11543">
            <v>40553</v>
          </cell>
          <cell r="F11543">
            <v>40648</v>
          </cell>
          <cell r="G11543">
            <v>41172.326899511405</v>
          </cell>
          <cell r="H11543">
            <v>292.93342808799821</v>
          </cell>
          <cell r="I11543">
            <v>308.61</v>
          </cell>
        </row>
        <row r="11544">
          <cell r="C11544" t="str">
            <v>Liability</v>
          </cell>
          <cell r="E11544">
            <v>40570</v>
          </cell>
          <cell r="F11544">
            <v>40630</v>
          </cell>
          <cell r="G11544">
            <v>41018.106082228689</v>
          </cell>
          <cell r="H11544">
            <v>564.69800092877279</v>
          </cell>
          <cell r="I11544">
            <v>678.18</v>
          </cell>
        </row>
        <row r="11545">
          <cell r="C11545" t="str">
            <v>Liability</v>
          </cell>
          <cell r="E11545">
            <v>40562</v>
          </cell>
          <cell r="F11545">
            <v>40731</v>
          </cell>
          <cell r="G11545">
            <v>42008.310498926818</v>
          </cell>
          <cell r="H11545">
            <v>294.29690690410933</v>
          </cell>
          <cell r="I11545">
            <v>334.03</v>
          </cell>
        </row>
        <row r="11546">
          <cell r="C11546" t="str">
            <v>Liability</v>
          </cell>
          <cell r="E11546">
            <v>40567</v>
          </cell>
          <cell r="F11546">
            <v>40907</v>
          </cell>
          <cell r="G11546">
            <v>40911.11899445275</v>
          </cell>
          <cell r="H11546">
            <v>750.8875927339252</v>
          </cell>
          <cell r="I11546">
            <v>855.82</v>
          </cell>
        </row>
        <row r="11547">
          <cell r="C11547" t="str">
            <v>Liability</v>
          </cell>
          <cell r="E11547">
            <v>40554</v>
          </cell>
          <cell r="F11547">
            <v>40710</v>
          </cell>
          <cell r="G11547">
            <v>40981.725487776057</v>
          </cell>
          <cell r="H11547">
            <v>1616128.3223524177</v>
          </cell>
          <cell r="I11547">
            <v>1716550.54</v>
          </cell>
        </row>
        <row r="11548">
          <cell r="C11548" t="str">
            <v>Liability</v>
          </cell>
          <cell r="E11548">
            <v>40559</v>
          </cell>
          <cell r="F11548">
            <v>41581</v>
          </cell>
          <cell r="G11548">
            <v>42197.491763532096</v>
          </cell>
          <cell r="H11548">
            <v>2.8512363617837635</v>
          </cell>
          <cell r="I11548">
            <v>5.05</v>
          </cell>
        </row>
        <row r="11549">
          <cell r="C11549" t="str">
            <v>Liability</v>
          </cell>
          <cell r="E11549">
            <v>40569</v>
          </cell>
          <cell r="F11549">
            <v>40717</v>
          </cell>
          <cell r="G11549">
            <v>41012.793243539934</v>
          </cell>
          <cell r="H11549">
            <v>12595.926874236315</v>
          </cell>
          <cell r="I11549">
            <v>14062.94</v>
          </cell>
        </row>
        <row r="11550">
          <cell r="C11550" t="str">
            <v>Liability</v>
          </cell>
          <cell r="E11550">
            <v>40563</v>
          </cell>
          <cell r="F11550">
            <v>40712</v>
          </cell>
          <cell r="G11550">
            <v>41222.910786488654</v>
          </cell>
          <cell r="H11550">
            <v>109.94419955604214</v>
          </cell>
          <cell r="I11550">
            <v>115.13</v>
          </cell>
        </row>
        <row r="11551">
          <cell r="C11551" t="str">
            <v>Liability</v>
          </cell>
          <cell r="E11551">
            <v>40559</v>
          </cell>
          <cell r="F11551">
            <v>41178</v>
          </cell>
          <cell r="G11551">
            <v>41541.198305886319</v>
          </cell>
          <cell r="H11551">
            <v>3.7133874720286024</v>
          </cell>
          <cell r="I11551">
            <v>4.24</v>
          </cell>
        </row>
        <row r="11552">
          <cell r="C11552" t="str">
            <v>Liability</v>
          </cell>
          <cell r="E11552">
            <v>40551</v>
          </cell>
          <cell r="F11552">
            <v>41302</v>
          </cell>
          <cell r="G11552">
            <v>41541.257813249031</v>
          </cell>
          <cell r="H11552">
            <v>3105.9670010312311</v>
          </cell>
          <cell r="I11552">
            <v>3926.3</v>
          </cell>
        </row>
        <row r="11553">
          <cell r="C11553" t="str">
            <v>Liability</v>
          </cell>
          <cell r="E11553">
            <v>40571</v>
          </cell>
          <cell r="F11553">
            <v>40602</v>
          </cell>
          <cell r="G11553">
            <v>40753.215829089815</v>
          </cell>
          <cell r="H11553">
            <v>0.81895162600417204</v>
          </cell>
          <cell r="I11553">
            <v>0.82</v>
          </cell>
        </row>
        <row r="11554">
          <cell r="C11554" t="str">
            <v>Liability</v>
          </cell>
          <cell r="E11554">
            <v>40567</v>
          </cell>
          <cell r="F11554">
            <v>41801</v>
          </cell>
          <cell r="G11554">
            <v>42044.270257779179</v>
          </cell>
          <cell r="H11554">
            <v>3346.6488162382439</v>
          </cell>
          <cell r="I11554">
            <v>5161.78</v>
          </cell>
        </row>
        <row r="11555">
          <cell r="C11555" t="str">
            <v>Liability</v>
          </cell>
          <cell r="E11555">
            <v>40546</v>
          </cell>
          <cell r="F11555">
            <v>40612</v>
          </cell>
          <cell r="G11555">
            <v>41729.135807072344</v>
          </cell>
          <cell r="H11555">
            <v>0.13965143734587382</v>
          </cell>
          <cell r="I11555">
            <v>0.16</v>
          </cell>
        </row>
        <row r="11556">
          <cell r="C11556" t="str">
            <v>Liability</v>
          </cell>
          <cell r="E11556">
            <v>40552</v>
          </cell>
          <cell r="F11556">
            <v>40628</v>
          </cell>
          <cell r="G11556">
            <v>40933.276414495136</v>
          </cell>
          <cell r="H11556">
            <v>19.240644140160594</v>
          </cell>
          <cell r="I11556">
            <v>24.08</v>
          </cell>
        </row>
        <row r="11557">
          <cell r="C11557" t="str">
            <v>Liability</v>
          </cell>
          <cell r="E11557">
            <v>40564</v>
          </cell>
          <cell r="F11557">
            <v>40582</v>
          </cell>
          <cell r="G11557">
            <v>41066.007174138867</v>
          </cell>
          <cell r="H11557">
            <v>270.49828161127238</v>
          </cell>
          <cell r="I11557">
            <v>295.26</v>
          </cell>
        </row>
        <row r="11558">
          <cell r="C11558" t="str">
            <v>Liability</v>
          </cell>
          <cell r="E11558">
            <v>40573</v>
          </cell>
          <cell r="F11558">
            <v>40710</v>
          </cell>
          <cell r="G11558">
            <v>40984.909344634318</v>
          </cell>
          <cell r="H11558">
            <v>26.167383689546664</v>
          </cell>
          <cell r="I11558">
            <v>32.659999999999997</v>
          </cell>
        </row>
        <row r="11559">
          <cell r="C11559" t="str">
            <v>Liability</v>
          </cell>
          <cell r="E11559">
            <v>40565</v>
          </cell>
          <cell r="F11559">
            <v>40756</v>
          </cell>
          <cell r="G11559">
            <v>41308.995710840405</v>
          </cell>
          <cell r="H11559">
            <v>11.037047917425465</v>
          </cell>
          <cell r="I11559">
            <v>0</v>
          </cell>
        </row>
        <row r="11560">
          <cell r="C11560" t="str">
            <v>Liability</v>
          </cell>
          <cell r="E11560">
            <v>40547</v>
          </cell>
          <cell r="F11560">
            <v>40812</v>
          </cell>
          <cell r="G11560">
            <v>40817.796963049674</v>
          </cell>
          <cell r="H11560">
            <v>101599.384980059</v>
          </cell>
          <cell r="I11560">
            <v>101599.38</v>
          </cell>
        </row>
        <row r="11561">
          <cell r="C11561" t="str">
            <v>Liability</v>
          </cell>
          <cell r="E11561">
            <v>40569</v>
          </cell>
          <cell r="F11561">
            <v>40711</v>
          </cell>
          <cell r="G11561">
            <v>41539.403169012621</v>
          </cell>
          <cell r="H11561">
            <v>2.1504688374725691</v>
          </cell>
          <cell r="I11561">
            <v>2.62</v>
          </cell>
        </row>
        <row r="11562">
          <cell r="C11562" t="str">
            <v>Liability</v>
          </cell>
          <cell r="E11562">
            <v>40567</v>
          </cell>
          <cell r="F11562">
            <v>40904</v>
          </cell>
          <cell r="G11562">
            <v>42285.050841633172</v>
          </cell>
          <cell r="H11562">
            <v>287.81729475558978</v>
          </cell>
          <cell r="I11562">
            <v>341.14</v>
          </cell>
        </row>
        <row r="11563">
          <cell r="C11563" t="str">
            <v>Liability</v>
          </cell>
          <cell r="E11563">
            <v>40576</v>
          </cell>
          <cell r="F11563">
            <v>42250</v>
          </cell>
          <cell r="G11563">
            <v>42304.592332946013</v>
          </cell>
          <cell r="H11563">
            <v>424.34494435130955</v>
          </cell>
          <cell r="I11563">
            <v>452.37</v>
          </cell>
        </row>
        <row r="11564">
          <cell r="C11564" t="str">
            <v>Liability</v>
          </cell>
          <cell r="E11564">
            <v>40590</v>
          </cell>
          <cell r="F11564">
            <v>40626</v>
          </cell>
          <cell r="G11564">
            <v>40641.337361451246</v>
          </cell>
          <cell r="H11564">
            <v>45.604761074119502</v>
          </cell>
          <cell r="I11564">
            <v>45.6</v>
          </cell>
        </row>
        <row r="11565">
          <cell r="C11565" t="str">
            <v>Liability</v>
          </cell>
          <cell r="E11565">
            <v>40584</v>
          </cell>
          <cell r="F11565">
            <v>40751</v>
          </cell>
          <cell r="G11565">
            <v>41585.0559739124</v>
          </cell>
          <cell r="H11565">
            <v>18472.173789593809</v>
          </cell>
          <cell r="I11565">
            <v>19972.990000000002</v>
          </cell>
        </row>
        <row r="11566">
          <cell r="C11566" t="str">
            <v>Liability</v>
          </cell>
          <cell r="E11566">
            <v>40580</v>
          </cell>
          <cell r="F11566">
            <v>40834</v>
          </cell>
          <cell r="G11566">
            <v>41143.760792500565</v>
          </cell>
          <cell r="H11566">
            <v>755.43935556998122</v>
          </cell>
          <cell r="I11566">
            <v>787.54</v>
          </cell>
        </row>
        <row r="11567">
          <cell r="C11567" t="str">
            <v>Liability</v>
          </cell>
          <cell r="E11567">
            <v>40587</v>
          </cell>
          <cell r="F11567">
            <v>41027</v>
          </cell>
          <cell r="G11567">
            <v>41145.100792614037</v>
          </cell>
          <cell r="H11567">
            <v>88.434959146406712</v>
          </cell>
          <cell r="I11567">
            <v>0</v>
          </cell>
        </row>
        <row r="11568">
          <cell r="C11568" t="str">
            <v>Liability</v>
          </cell>
          <cell r="E11568">
            <v>40599</v>
          </cell>
          <cell r="F11568">
            <v>40969</v>
          </cell>
          <cell r="G11568">
            <v>41458.337394091184</v>
          </cell>
          <cell r="H11568">
            <v>82.594573690950639</v>
          </cell>
          <cell r="I11568">
            <v>109.98</v>
          </cell>
        </row>
        <row r="11569">
          <cell r="C11569" t="str">
            <v>Liability</v>
          </cell>
          <cell r="E11569">
            <v>40576</v>
          </cell>
          <cell r="F11569">
            <v>40804</v>
          </cell>
          <cell r="G11569">
            <v>41439.450790184725</v>
          </cell>
          <cell r="H11569">
            <v>72.334039639528129</v>
          </cell>
          <cell r="I11569">
            <v>81.63</v>
          </cell>
        </row>
        <row r="11570">
          <cell r="C11570" t="str">
            <v>Liability</v>
          </cell>
          <cell r="E11570">
            <v>40591</v>
          </cell>
          <cell r="F11570">
            <v>42065</v>
          </cell>
          <cell r="G11570">
            <v>42329.281874376065</v>
          </cell>
          <cell r="H11570">
            <v>4.7046310110368035E-2</v>
          </cell>
          <cell r="I11570">
            <v>0.05</v>
          </cell>
        </row>
        <row r="11571">
          <cell r="C11571" t="str">
            <v>Liability</v>
          </cell>
          <cell r="E11571">
            <v>40599</v>
          </cell>
          <cell r="F11571">
            <v>40886</v>
          </cell>
          <cell r="G11571">
            <v>42819.836695525919</v>
          </cell>
          <cell r="H11571">
            <v>23.410895841253875</v>
          </cell>
          <cell r="I11571">
            <v>33.729999999999997</v>
          </cell>
        </row>
        <row r="11572">
          <cell r="C11572" t="str">
            <v>Liability</v>
          </cell>
          <cell r="E11572">
            <v>40599</v>
          </cell>
          <cell r="F11572">
            <v>40618</v>
          </cell>
          <cell r="G11572">
            <v>41114.150025921917</v>
          </cell>
          <cell r="H11572">
            <v>37.454242969700481</v>
          </cell>
          <cell r="I11572">
            <v>41.89</v>
          </cell>
        </row>
        <row r="11573">
          <cell r="C11573" t="str">
            <v>Liability</v>
          </cell>
          <cell r="E11573">
            <v>40597</v>
          </cell>
          <cell r="F11573">
            <v>40652</v>
          </cell>
          <cell r="G11573">
            <v>42866.438829599727</v>
          </cell>
          <cell r="H11573">
            <v>21.334712635526156</v>
          </cell>
          <cell r="I11573">
            <v>22.76</v>
          </cell>
        </row>
        <row r="11574">
          <cell r="C11574" t="str">
            <v>Liability</v>
          </cell>
          <cell r="E11574">
            <v>40587</v>
          </cell>
          <cell r="F11574">
            <v>40846</v>
          </cell>
          <cell r="G11574">
            <v>41441.194836606548</v>
          </cell>
          <cell r="H11574">
            <v>1507.3851633478098</v>
          </cell>
          <cell r="I11574">
            <v>1595.8</v>
          </cell>
        </row>
        <row r="11575">
          <cell r="C11575" t="str">
            <v>Liability</v>
          </cell>
          <cell r="E11575">
            <v>40593</v>
          </cell>
          <cell r="F11575">
            <v>40758</v>
          </cell>
          <cell r="G11575">
            <v>40893.201448999425</v>
          </cell>
          <cell r="H11575">
            <v>210.08044605700599</v>
          </cell>
          <cell r="I11575">
            <v>210.08</v>
          </cell>
        </row>
        <row r="11576">
          <cell r="C11576" t="str">
            <v>Liability</v>
          </cell>
          <cell r="E11576">
            <v>40580</v>
          </cell>
          <cell r="F11576">
            <v>40646</v>
          </cell>
          <cell r="G11576">
            <v>41148.956472512262</v>
          </cell>
          <cell r="H11576">
            <v>32.834487382671497</v>
          </cell>
          <cell r="I11576">
            <v>33.74</v>
          </cell>
        </row>
        <row r="11577">
          <cell r="C11577" t="str">
            <v>Liability</v>
          </cell>
          <cell r="E11577">
            <v>40600</v>
          </cell>
          <cell r="F11577">
            <v>41134</v>
          </cell>
          <cell r="G11577">
            <v>41836.820492929546</v>
          </cell>
          <cell r="H11577">
            <v>5238.5301359199839</v>
          </cell>
          <cell r="I11577">
            <v>6723.38</v>
          </cell>
        </row>
        <row r="11578">
          <cell r="C11578" t="str">
            <v>Liability</v>
          </cell>
          <cell r="E11578">
            <v>40592</v>
          </cell>
          <cell r="F11578">
            <v>40700</v>
          </cell>
          <cell r="G11578">
            <v>42231.64165662678</v>
          </cell>
          <cell r="H11578">
            <v>202.17488599919758</v>
          </cell>
          <cell r="I11578">
            <v>241.62</v>
          </cell>
        </row>
        <row r="11579">
          <cell r="C11579" t="str">
            <v>Liability</v>
          </cell>
          <cell r="E11579">
            <v>40585</v>
          </cell>
          <cell r="F11579">
            <v>40915</v>
          </cell>
          <cell r="G11579">
            <v>41253.366133439675</v>
          </cell>
          <cell r="H11579">
            <v>234.16153815097738</v>
          </cell>
          <cell r="I11579">
            <v>278.85000000000002</v>
          </cell>
        </row>
        <row r="11580">
          <cell r="C11580" t="str">
            <v>Liability</v>
          </cell>
          <cell r="E11580">
            <v>40596</v>
          </cell>
          <cell r="F11580">
            <v>40628</v>
          </cell>
          <cell r="G11580">
            <v>41294.531778291312</v>
          </cell>
          <cell r="H11580">
            <v>85192.248686497333</v>
          </cell>
          <cell r="I11580">
            <v>104217.86</v>
          </cell>
        </row>
        <row r="11581">
          <cell r="C11581" t="str">
            <v>Liability</v>
          </cell>
          <cell r="E11581">
            <v>40583</v>
          </cell>
          <cell r="F11581">
            <v>40850</v>
          </cell>
          <cell r="G11581">
            <v>41252.247291583175</v>
          </cell>
          <cell r="H11581">
            <v>136.04267311269174</v>
          </cell>
          <cell r="I11581">
            <v>0</v>
          </cell>
        </row>
        <row r="11582">
          <cell r="C11582" t="str">
            <v>Liability</v>
          </cell>
          <cell r="E11582">
            <v>40590</v>
          </cell>
          <cell r="F11582">
            <v>40876</v>
          </cell>
          <cell r="G11582">
            <v>41449.965673285078</v>
          </cell>
          <cell r="H11582">
            <v>1534.1986161251677</v>
          </cell>
          <cell r="I11582">
            <v>1623.17</v>
          </cell>
        </row>
        <row r="11583">
          <cell r="C11583" t="str">
            <v>Liability</v>
          </cell>
          <cell r="E11583">
            <v>40595</v>
          </cell>
          <cell r="F11583">
            <v>42680</v>
          </cell>
          <cell r="G11583">
            <v>42804.515726163365</v>
          </cell>
          <cell r="H11583">
            <v>10.838569107941122</v>
          </cell>
          <cell r="I11583">
            <v>18.829999999999998</v>
          </cell>
        </row>
        <row r="11584">
          <cell r="C11584" t="str">
            <v>Liability</v>
          </cell>
          <cell r="E11584">
            <v>40596</v>
          </cell>
          <cell r="F11584">
            <v>40603</v>
          </cell>
          <cell r="G11584">
            <v>40710.707347175543</v>
          </cell>
          <cell r="H11584">
            <v>120.74959385553601</v>
          </cell>
          <cell r="I11584">
            <v>120.75</v>
          </cell>
        </row>
        <row r="11585">
          <cell r="C11585" t="str">
            <v>Liability</v>
          </cell>
          <cell r="E11585">
            <v>40580</v>
          </cell>
          <cell r="F11585">
            <v>40616</v>
          </cell>
          <cell r="G11585">
            <v>43321.912988287098</v>
          </cell>
          <cell r="H11585">
            <v>48.827781252656074</v>
          </cell>
          <cell r="I11585">
            <v>69.55</v>
          </cell>
        </row>
        <row r="11586">
          <cell r="C11586" t="str">
            <v>Liability</v>
          </cell>
          <cell r="E11586">
            <v>40601</v>
          </cell>
          <cell r="F11586">
            <v>40948</v>
          </cell>
          <cell r="G11586">
            <v>41001.257964957505</v>
          </cell>
          <cell r="H11586">
            <v>61.139400574204451</v>
          </cell>
          <cell r="I11586">
            <v>63.89</v>
          </cell>
        </row>
        <row r="11587">
          <cell r="C11587" t="str">
            <v>Liability</v>
          </cell>
          <cell r="E11587">
            <v>40582</v>
          </cell>
          <cell r="F11587">
            <v>40979</v>
          </cell>
          <cell r="G11587">
            <v>41040.266077430213</v>
          </cell>
          <cell r="H11587">
            <v>68.45272785211472</v>
          </cell>
          <cell r="I11587">
            <v>72.12</v>
          </cell>
        </row>
        <row r="11588">
          <cell r="C11588" t="str">
            <v>Liability</v>
          </cell>
          <cell r="E11588">
            <v>40582</v>
          </cell>
          <cell r="F11588">
            <v>40753</v>
          </cell>
          <cell r="G11588">
            <v>41335.270108694313</v>
          </cell>
          <cell r="H11588">
            <v>94.012894483857522</v>
          </cell>
          <cell r="I11588">
            <v>98.5</v>
          </cell>
        </row>
        <row r="11589">
          <cell r="C11589" t="str">
            <v>Liability</v>
          </cell>
          <cell r="E11589">
            <v>40589</v>
          </cell>
          <cell r="F11589">
            <v>40943</v>
          </cell>
          <cell r="G11589">
            <v>41127.375790688951</v>
          </cell>
          <cell r="H11589">
            <v>964.32772502125385</v>
          </cell>
          <cell r="I11589">
            <v>1069.06</v>
          </cell>
        </row>
        <row r="11590">
          <cell r="C11590" t="str">
            <v>Liability</v>
          </cell>
          <cell r="E11590">
            <v>40579</v>
          </cell>
          <cell r="F11590">
            <v>40675</v>
          </cell>
          <cell r="G11590">
            <v>42243.370624692921</v>
          </cell>
          <cell r="H11590">
            <v>585.95746446110184</v>
          </cell>
          <cell r="I11590">
            <v>700.99</v>
          </cell>
        </row>
        <row r="11591">
          <cell r="C11591" t="str">
            <v>Liability</v>
          </cell>
          <cell r="E11591">
            <v>40595</v>
          </cell>
          <cell r="F11591">
            <v>40934</v>
          </cell>
          <cell r="G11591">
            <v>40935.988808919741</v>
          </cell>
          <cell r="H11591">
            <v>2816.9151279559319</v>
          </cell>
          <cell r="I11591">
            <v>3115.1</v>
          </cell>
        </row>
        <row r="11592">
          <cell r="C11592" t="str">
            <v>Liability</v>
          </cell>
          <cell r="E11592">
            <v>40578</v>
          </cell>
          <cell r="F11592">
            <v>41260</v>
          </cell>
          <cell r="G11592">
            <v>41436.69200237147</v>
          </cell>
          <cell r="H11592">
            <v>1198.0407966101093</v>
          </cell>
          <cell r="I11592">
            <v>2009.94</v>
          </cell>
        </row>
        <row r="11593">
          <cell r="C11593" t="str">
            <v>Liability</v>
          </cell>
          <cell r="E11593">
            <v>40599</v>
          </cell>
          <cell r="F11593">
            <v>40673</v>
          </cell>
          <cell r="G11593">
            <v>41188.874938162</v>
          </cell>
          <cell r="H11593">
            <v>82.706903766547953</v>
          </cell>
          <cell r="I11593">
            <v>90.62</v>
          </cell>
        </row>
        <row r="11594">
          <cell r="C11594" t="str">
            <v>Liability</v>
          </cell>
          <cell r="E11594">
            <v>40595</v>
          </cell>
          <cell r="F11594">
            <v>41099</v>
          </cell>
          <cell r="G11594">
            <v>41946.004035813399</v>
          </cell>
          <cell r="H11594">
            <v>254.45911933707211</v>
          </cell>
          <cell r="I11594">
            <v>319.14</v>
          </cell>
        </row>
        <row r="11595">
          <cell r="C11595" t="str">
            <v>Liability</v>
          </cell>
          <cell r="E11595">
            <v>40589</v>
          </cell>
          <cell r="F11595">
            <v>40670</v>
          </cell>
          <cell r="G11595">
            <v>40818.985308632204</v>
          </cell>
          <cell r="H11595">
            <v>214.325896024401</v>
          </cell>
          <cell r="I11595">
            <v>214.33</v>
          </cell>
        </row>
        <row r="11596">
          <cell r="C11596" t="str">
            <v>Liability</v>
          </cell>
          <cell r="E11596">
            <v>40582</v>
          </cell>
          <cell r="F11596">
            <v>40776</v>
          </cell>
          <cell r="G11596">
            <v>41349.481941609047</v>
          </cell>
          <cell r="H11596">
            <v>196.13659110041559</v>
          </cell>
          <cell r="I11596">
            <v>234.92</v>
          </cell>
        </row>
        <row r="11597">
          <cell r="C11597" t="str">
            <v>Liability</v>
          </cell>
          <cell r="E11597">
            <v>40631</v>
          </cell>
          <cell r="F11597">
            <v>40746</v>
          </cell>
          <cell r="G11597">
            <v>41233.425191794275</v>
          </cell>
          <cell r="H11597">
            <v>10.0812589900119</v>
          </cell>
          <cell r="I11597">
            <v>11.02</v>
          </cell>
        </row>
        <row r="11598">
          <cell r="C11598" t="str">
            <v>Liability</v>
          </cell>
          <cell r="E11598">
            <v>40604</v>
          </cell>
          <cell r="F11598">
            <v>40796</v>
          </cell>
          <cell r="G11598">
            <v>42494.962818982436</v>
          </cell>
          <cell r="H11598">
            <v>1432.0727233797504</v>
          </cell>
          <cell r="I11598">
            <v>2299.83</v>
          </cell>
        </row>
        <row r="11599">
          <cell r="C11599" t="str">
            <v>Liability</v>
          </cell>
          <cell r="E11599">
            <v>40623</v>
          </cell>
          <cell r="F11599">
            <v>41019</v>
          </cell>
          <cell r="G11599">
            <v>41500.275268407</v>
          </cell>
          <cell r="H11599">
            <v>4.4797255047688189</v>
          </cell>
          <cell r="I11599">
            <v>5.08</v>
          </cell>
        </row>
        <row r="11600">
          <cell r="C11600" t="str">
            <v>Liability</v>
          </cell>
          <cell r="E11600">
            <v>40628</v>
          </cell>
          <cell r="F11600">
            <v>40688</v>
          </cell>
          <cell r="G11600">
            <v>41253.616913152327</v>
          </cell>
          <cell r="H11600">
            <v>199.99907718124302</v>
          </cell>
          <cell r="I11600">
            <v>212.46</v>
          </cell>
        </row>
        <row r="11601">
          <cell r="C11601" t="str">
            <v>Liability</v>
          </cell>
          <cell r="E11601">
            <v>40605</v>
          </cell>
          <cell r="F11601">
            <v>41144</v>
          </cell>
          <cell r="G11601">
            <v>41869.021321697197</v>
          </cell>
          <cell r="H11601">
            <v>7.0247430684967567</v>
          </cell>
          <cell r="I11601">
            <v>7.58</v>
          </cell>
        </row>
        <row r="11602">
          <cell r="C11602" t="str">
            <v>Liability</v>
          </cell>
          <cell r="E11602">
            <v>40619</v>
          </cell>
          <cell r="F11602">
            <v>41544</v>
          </cell>
          <cell r="G11602">
            <v>41691.910764158543</v>
          </cell>
          <cell r="H11602">
            <v>148.69238439938118</v>
          </cell>
          <cell r="I11602">
            <v>217.41</v>
          </cell>
        </row>
        <row r="11603">
          <cell r="C11603" t="str">
            <v>Liability</v>
          </cell>
          <cell r="E11603">
            <v>40619</v>
          </cell>
          <cell r="F11603">
            <v>40954</v>
          </cell>
          <cell r="G11603">
            <v>41423.441709342798</v>
          </cell>
          <cell r="H11603">
            <v>79.504085432325937</v>
          </cell>
          <cell r="I11603">
            <v>98.49</v>
          </cell>
        </row>
        <row r="11604">
          <cell r="C11604" t="str">
            <v>Liability</v>
          </cell>
          <cell r="E11604">
            <v>40631</v>
          </cell>
          <cell r="F11604">
            <v>40884</v>
          </cell>
          <cell r="G11604">
            <v>41005.485961063554</v>
          </cell>
          <cell r="H11604">
            <v>385.7358212633826</v>
          </cell>
          <cell r="I11604">
            <v>430.73</v>
          </cell>
        </row>
        <row r="11605">
          <cell r="C11605" t="str">
            <v>Liability</v>
          </cell>
          <cell r="E11605">
            <v>40625</v>
          </cell>
          <cell r="F11605">
            <v>40850</v>
          </cell>
          <cell r="G11605">
            <v>41609.432360155792</v>
          </cell>
          <cell r="H11605">
            <v>222.91616966704169</v>
          </cell>
          <cell r="I11605">
            <v>254.37</v>
          </cell>
        </row>
        <row r="11606">
          <cell r="C11606" t="str">
            <v>Liability</v>
          </cell>
          <cell r="E11606">
            <v>40620</v>
          </cell>
          <cell r="F11606">
            <v>41323</v>
          </cell>
          <cell r="G11606">
            <v>42289.031256164249</v>
          </cell>
          <cell r="H11606">
            <v>2.1209011857161864</v>
          </cell>
          <cell r="I11606">
            <v>3.02</v>
          </cell>
        </row>
        <row r="11607">
          <cell r="C11607" t="str">
            <v>Liability</v>
          </cell>
          <cell r="E11607">
            <v>40617</v>
          </cell>
          <cell r="F11607">
            <v>41271</v>
          </cell>
          <cell r="G11607">
            <v>41698.798158251695</v>
          </cell>
          <cell r="H11607">
            <v>148.11715277071556</v>
          </cell>
          <cell r="I11607">
            <v>194.53</v>
          </cell>
        </row>
        <row r="11608">
          <cell r="C11608" t="str">
            <v>Liability</v>
          </cell>
          <cell r="E11608">
            <v>40617</v>
          </cell>
          <cell r="F11608">
            <v>40720</v>
          </cell>
          <cell r="G11608">
            <v>41006.199447161074</v>
          </cell>
          <cell r="H11608">
            <v>304.24251230392167</v>
          </cell>
          <cell r="I11608">
            <v>318.70999999999998</v>
          </cell>
        </row>
        <row r="11609">
          <cell r="C11609" t="str">
            <v>Liability</v>
          </cell>
          <cell r="E11609">
            <v>40624</v>
          </cell>
          <cell r="F11609">
            <v>41439</v>
          </cell>
          <cell r="G11609" t="str">
            <v>NA</v>
          </cell>
          <cell r="H11609">
            <v>414.14047144370011</v>
          </cell>
          <cell r="I11609" t="str">
            <v>NA</v>
          </cell>
        </row>
        <row r="11610">
          <cell r="C11610" t="str">
            <v>Liability</v>
          </cell>
          <cell r="E11610">
            <v>40615</v>
          </cell>
          <cell r="F11610">
            <v>40852</v>
          </cell>
          <cell r="G11610">
            <v>41493.829644449906</v>
          </cell>
          <cell r="H11610">
            <v>11.23842162488924</v>
          </cell>
          <cell r="I11610">
            <v>14.63</v>
          </cell>
        </row>
        <row r="11611">
          <cell r="C11611" t="str">
            <v>Liability</v>
          </cell>
          <cell r="E11611">
            <v>40606</v>
          </cell>
          <cell r="F11611">
            <v>40791</v>
          </cell>
          <cell r="G11611">
            <v>41533.042643809444</v>
          </cell>
          <cell r="H11611">
            <v>43.634533613898576</v>
          </cell>
          <cell r="I11611">
            <v>55.02</v>
          </cell>
        </row>
        <row r="11612">
          <cell r="C11612" t="str">
            <v>Liability</v>
          </cell>
          <cell r="E11612">
            <v>40607</v>
          </cell>
          <cell r="F11612">
            <v>41331</v>
          </cell>
          <cell r="G11612">
            <v>42410.125042833715</v>
          </cell>
          <cell r="H11612">
            <v>5389.0070248135571</v>
          </cell>
          <cell r="I11612">
            <v>5799.66</v>
          </cell>
        </row>
        <row r="11613">
          <cell r="C11613" t="str">
            <v>Liability</v>
          </cell>
          <cell r="E11613">
            <v>40622</v>
          </cell>
          <cell r="F11613">
            <v>40794</v>
          </cell>
          <cell r="G11613">
            <v>41033.44788070018</v>
          </cell>
          <cell r="H11613">
            <v>317.72096552669763</v>
          </cell>
          <cell r="I11613">
            <v>324.81</v>
          </cell>
        </row>
        <row r="11614">
          <cell r="C11614" t="str">
            <v>Liability</v>
          </cell>
          <cell r="E11614">
            <v>40612</v>
          </cell>
          <cell r="F11614">
            <v>40864</v>
          </cell>
          <cell r="G11614">
            <v>41128.234835041018</v>
          </cell>
          <cell r="H11614">
            <v>22.066545771323398</v>
          </cell>
          <cell r="I11614">
            <v>0</v>
          </cell>
        </row>
        <row r="11615">
          <cell r="C11615" t="str">
            <v>Liability</v>
          </cell>
          <cell r="E11615">
            <v>40619</v>
          </cell>
          <cell r="F11615">
            <v>41094</v>
          </cell>
          <cell r="G11615">
            <v>43308.568756606415</v>
          </cell>
          <cell r="H11615">
            <v>3661.7173649959836</v>
          </cell>
          <cell r="I11615">
            <v>5920.31</v>
          </cell>
        </row>
        <row r="11616">
          <cell r="C11616" t="str">
            <v>Liability</v>
          </cell>
          <cell r="E11616">
            <v>40625</v>
          </cell>
          <cell r="F11616">
            <v>41018</v>
          </cell>
          <cell r="G11616">
            <v>41026.042946985857</v>
          </cell>
          <cell r="H11616">
            <v>28067.50597184768</v>
          </cell>
          <cell r="I11616">
            <v>29588.1</v>
          </cell>
        </row>
        <row r="11617">
          <cell r="C11617" t="str">
            <v>Liability</v>
          </cell>
          <cell r="E11617">
            <v>40618</v>
          </cell>
          <cell r="F11617">
            <v>40870</v>
          </cell>
          <cell r="G11617">
            <v>41499.307778327195</v>
          </cell>
          <cell r="H11617">
            <v>4110.5841961768292</v>
          </cell>
          <cell r="I11617">
            <v>4617.2</v>
          </cell>
        </row>
        <row r="11618">
          <cell r="C11618" t="str">
            <v>Liability</v>
          </cell>
          <cell r="E11618">
            <v>40605</v>
          </cell>
          <cell r="F11618">
            <v>41048</v>
          </cell>
          <cell r="G11618">
            <v>41805.745008223479</v>
          </cell>
          <cell r="H11618">
            <v>1562.0332080389676</v>
          </cell>
          <cell r="I11618">
            <v>2049.21</v>
          </cell>
        </row>
        <row r="11619">
          <cell r="C11619" t="str">
            <v>Liability</v>
          </cell>
          <cell r="E11619">
            <v>40629</v>
          </cell>
          <cell r="F11619">
            <v>40804</v>
          </cell>
          <cell r="G11619">
            <v>41709.432446371342</v>
          </cell>
          <cell r="H11619">
            <v>202.73671839296088</v>
          </cell>
          <cell r="I11619">
            <v>252.38</v>
          </cell>
        </row>
        <row r="11620">
          <cell r="C11620" t="str">
            <v>Liability</v>
          </cell>
          <cell r="E11620">
            <v>40640</v>
          </cell>
          <cell r="F11620">
            <v>40801</v>
          </cell>
          <cell r="G11620">
            <v>41945.051755187924</v>
          </cell>
          <cell r="H11620">
            <v>313.81045247821288</v>
          </cell>
          <cell r="I11620">
            <v>337.55</v>
          </cell>
        </row>
        <row r="11621">
          <cell r="C11621" t="str">
            <v>Liability</v>
          </cell>
          <cell r="E11621">
            <v>40643</v>
          </cell>
          <cell r="F11621">
            <v>40707</v>
          </cell>
          <cell r="G11621">
            <v>42184.032746855089</v>
          </cell>
          <cell r="H11621">
            <v>67.720534138441863</v>
          </cell>
          <cell r="I11621">
            <v>93</v>
          </cell>
        </row>
        <row r="11622">
          <cell r="C11622" t="str">
            <v>Liability</v>
          </cell>
          <cell r="E11622">
            <v>40646</v>
          </cell>
          <cell r="F11622">
            <v>42045</v>
          </cell>
          <cell r="G11622">
            <v>42324.232192456744</v>
          </cell>
          <cell r="H11622">
            <v>22633.302291884451</v>
          </cell>
          <cell r="I11622">
            <v>35020.78</v>
          </cell>
        </row>
        <row r="11623">
          <cell r="C11623" t="str">
            <v>Liability</v>
          </cell>
          <cell r="E11623">
            <v>40662</v>
          </cell>
          <cell r="F11623">
            <v>41912</v>
          </cell>
          <cell r="G11623">
            <v>42117.623555283732</v>
          </cell>
          <cell r="H11623">
            <v>572.91168342760102</v>
          </cell>
          <cell r="I11623">
            <v>819.83</v>
          </cell>
        </row>
        <row r="11624">
          <cell r="C11624" t="str">
            <v>Liability</v>
          </cell>
          <cell r="E11624">
            <v>40645</v>
          </cell>
          <cell r="F11624">
            <v>40706</v>
          </cell>
          <cell r="G11624">
            <v>41236.478158948288</v>
          </cell>
          <cell r="H11624">
            <v>315.22287352627808</v>
          </cell>
          <cell r="I11624">
            <v>337.15</v>
          </cell>
        </row>
        <row r="11625">
          <cell r="C11625" t="str">
            <v>Liability</v>
          </cell>
          <cell r="E11625">
            <v>40659</v>
          </cell>
          <cell r="F11625">
            <v>40827</v>
          </cell>
          <cell r="G11625">
            <v>41485.258619818589</v>
          </cell>
          <cell r="H11625">
            <v>40.79805850723703</v>
          </cell>
          <cell r="I11625">
            <v>51.65</v>
          </cell>
        </row>
        <row r="11626">
          <cell r="C11626" t="str">
            <v>Liability</v>
          </cell>
          <cell r="E11626">
            <v>40634</v>
          </cell>
          <cell r="F11626">
            <v>41138</v>
          </cell>
          <cell r="G11626">
            <v>41232.18780628212</v>
          </cell>
          <cell r="H11626">
            <v>81.236876838208289</v>
          </cell>
          <cell r="I11626">
            <v>90.85</v>
          </cell>
        </row>
        <row r="11627">
          <cell r="C11627" t="str">
            <v>Liability</v>
          </cell>
          <cell r="E11627">
            <v>40661</v>
          </cell>
          <cell r="F11627">
            <v>40677</v>
          </cell>
          <cell r="G11627">
            <v>42271.664007629479</v>
          </cell>
          <cell r="H11627">
            <v>4151.6673236241832</v>
          </cell>
          <cell r="I11627">
            <v>6027.12</v>
          </cell>
        </row>
        <row r="11628">
          <cell r="C11628" t="str">
            <v>Liability</v>
          </cell>
          <cell r="E11628">
            <v>40650</v>
          </cell>
          <cell r="F11628">
            <v>40798</v>
          </cell>
          <cell r="G11628">
            <v>41574.270760442458</v>
          </cell>
          <cell r="H11628">
            <v>33435.189418871669</v>
          </cell>
          <cell r="I11628">
            <v>38707.74</v>
          </cell>
        </row>
        <row r="11629">
          <cell r="C11629" t="str">
            <v>Liability</v>
          </cell>
          <cell r="E11629">
            <v>40651</v>
          </cell>
          <cell r="F11629">
            <v>41306</v>
          </cell>
          <cell r="G11629">
            <v>41664.791600608231</v>
          </cell>
          <cell r="H11629">
            <v>426.7351961212176</v>
          </cell>
          <cell r="I11629">
            <v>544.58000000000004</v>
          </cell>
        </row>
        <row r="11630">
          <cell r="C11630" t="str">
            <v>Liability</v>
          </cell>
          <cell r="E11630">
            <v>40646</v>
          </cell>
          <cell r="F11630">
            <v>41987</v>
          </cell>
          <cell r="G11630">
            <v>43618.783798069802</v>
          </cell>
          <cell r="H11630">
            <v>2.7967235702021727</v>
          </cell>
          <cell r="I11630">
            <v>5</v>
          </cell>
        </row>
        <row r="11631">
          <cell r="C11631" t="str">
            <v>Liability</v>
          </cell>
          <cell r="E11631">
            <v>40637</v>
          </cell>
          <cell r="F11631">
            <v>41123</v>
          </cell>
          <cell r="G11631">
            <v>41643.834186176151</v>
          </cell>
          <cell r="H11631">
            <v>0.37345868909131041</v>
          </cell>
          <cell r="I11631">
            <v>0.53</v>
          </cell>
        </row>
        <row r="11632">
          <cell r="C11632" t="str">
            <v>Liability</v>
          </cell>
          <cell r="E11632">
            <v>40651</v>
          </cell>
          <cell r="F11632">
            <v>40826</v>
          </cell>
          <cell r="G11632">
            <v>40998.852987653947</v>
          </cell>
          <cell r="H11632">
            <v>37.382517704103165</v>
          </cell>
          <cell r="I11632">
            <v>39.909999999999997</v>
          </cell>
        </row>
        <row r="11633">
          <cell r="C11633" t="str">
            <v>Liability</v>
          </cell>
          <cell r="E11633">
            <v>40643</v>
          </cell>
          <cell r="F11633">
            <v>40770</v>
          </cell>
          <cell r="G11633">
            <v>40906.031364014976</v>
          </cell>
          <cell r="H11633">
            <v>517.73834101869704</v>
          </cell>
          <cell r="I11633">
            <v>0</v>
          </cell>
        </row>
        <row r="11634">
          <cell r="C11634" t="str">
            <v>Liability</v>
          </cell>
          <cell r="E11634">
            <v>40652</v>
          </cell>
          <cell r="F11634">
            <v>42136</v>
          </cell>
          <cell r="G11634">
            <v>42284.148466911261</v>
          </cell>
          <cell r="H11634">
            <v>148.30568646508959</v>
          </cell>
          <cell r="I11634">
            <v>247.34</v>
          </cell>
        </row>
        <row r="11635">
          <cell r="C11635" t="str">
            <v>Liability</v>
          </cell>
          <cell r="E11635">
            <v>40652</v>
          </cell>
          <cell r="F11635">
            <v>41137</v>
          </cell>
          <cell r="G11635">
            <v>41457.919283305659</v>
          </cell>
          <cell r="H11635">
            <v>263.36369789125655</v>
          </cell>
          <cell r="I11635">
            <v>290.97000000000003</v>
          </cell>
        </row>
        <row r="11636">
          <cell r="C11636" t="str">
            <v>Liability</v>
          </cell>
          <cell r="E11636">
            <v>40638</v>
          </cell>
          <cell r="F11636">
            <v>40714</v>
          </cell>
          <cell r="G11636">
            <v>41630.021071388197</v>
          </cell>
          <cell r="H11636">
            <v>676.26719537052361</v>
          </cell>
          <cell r="I11636">
            <v>703</v>
          </cell>
        </row>
        <row r="11637">
          <cell r="C11637" t="str">
            <v>Liability</v>
          </cell>
          <cell r="E11637">
            <v>40651</v>
          </cell>
          <cell r="F11637">
            <v>41071</v>
          </cell>
          <cell r="G11637">
            <v>42283.211081239344</v>
          </cell>
          <cell r="H11637">
            <v>777.94667281381942</v>
          </cell>
          <cell r="I11637">
            <v>0</v>
          </cell>
        </row>
        <row r="11638">
          <cell r="C11638" t="str">
            <v>Liability</v>
          </cell>
          <cell r="E11638">
            <v>40638</v>
          </cell>
          <cell r="F11638">
            <v>40982</v>
          </cell>
          <cell r="G11638">
            <v>41817.079667930127</v>
          </cell>
          <cell r="H11638">
            <v>1.8201693000911343</v>
          </cell>
          <cell r="I11638">
            <v>2.2599999999999998</v>
          </cell>
        </row>
        <row r="11639">
          <cell r="C11639" t="str">
            <v>Liability</v>
          </cell>
          <cell r="E11639">
            <v>40653</v>
          </cell>
          <cell r="F11639">
            <v>42042</v>
          </cell>
          <cell r="G11639">
            <v>42374.884891931419</v>
          </cell>
          <cell r="H11639">
            <v>38970.318136175338</v>
          </cell>
          <cell r="I11639">
            <v>50180.56</v>
          </cell>
        </row>
        <row r="11640">
          <cell r="C11640" t="str">
            <v>Liability</v>
          </cell>
          <cell r="E11640">
            <v>40653</v>
          </cell>
          <cell r="F11640">
            <v>41112</v>
          </cell>
          <cell r="G11640">
            <v>41504.824116308562</v>
          </cell>
          <cell r="H11640">
            <v>5352.2007745125493</v>
          </cell>
          <cell r="I11640">
            <v>6379.02</v>
          </cell>
        </row>
        <row r="11641">
          <cell r="C11641" t="str">
            <v>Liability</v>
          </cell>
          <cell r="E11641">
            <v>40691</v>
          </cell>
          <cell r="F11641">
            <v>40866</v>
          </cell>
          <cell r="G11641">
            <v>41293.144023457455</v>
          </cell>
          <cell r="H11641">
            <v>514.6137387573142</v>
          </cell>
          <cell r="I11641">
            <v>607.91999999999996</v>
          </cell>
        </row>
        <row r="11642">
          <cell r="C11642" t="str">
            <v>Liability</v>
          </cell>
          <cell r="E11642">
            <v>40671</v>
          </cell>
          <cell r="F11642">
            <v>40768</v>
          </cell>
          <cell r="G11642">
            <v>41091.329452614365</v>
          </cell>
          <cell r="H11642">
            <v>1964.0183261968996</v>
          </cell>
          <cell r="I11642">
            <v>2265.7199999999998</v>
          </cell>
        </row>
        <row r="11643">
          <cell r="C11643" t="str">
            <v>Liability</v>
          </cell>
          <cell r="E11643">
            <v>40682</v>
          </cell>
          <cell r="F11643">
            <v>41253</v>
          </cell>
          <cell r="G11643">
            <v>42583.034602225278</v>
          </cell>
          <cell r="H11643">
            <v>10084.977962765965</v>
          </cell>
          <cell r="I11643">
            <v>10409.11</v>
          </cell>
        </row>
        <row r="11644">
          <cell r="C11644" t="str">
            <v>Liability</v>
          </cell>
          <cell r="E11644">
            <v>40669</v>
          </cell>
          <cell r="F11644">
            <v>40838</v>
          </cell>
          <cell r="G11644">
            <v>41244.937102351512</v>
          </cell>
          <cell r="H11644">
            <v>0.46581123019983445</v>
          </cell>
          <cell r="I11644">
            <v>0</v>
          </cell>
        </row>
        <row r="11645">
          <cell r="C11645" t="str">
            <v>Liability</v>
          </cell>
          <cell r="E11645">
            <v>40668</v>
          </cell>
          <cell r="F11645">
            <v>41222</v>
          </cell>
          <cell r="G11645">
            <v>41292.525209358246</v>
          </cell>
          <cell r="H11645">
            <v>70.010942363625148</v>
          </cell>
          <cell r="I11645">
            <v>79.260000000000005</v>
          </cell>
        </row>
        <row r="11646">
          <cell r="C11646" t="str">
            <v>Liability</v>
          </cell>
          <cell r="E11646">
            <v>40693</v>
          </cell>
          <cell r="F11646">
            <v>40745</v>
          </cell>
          <cell r="G11646">
            <v>41578.747467317589</v>
          </cell>
          <cell r="H11646">
            <v>276.37781145844571</v>
          </cell>
          <cell r="I11646">
            <v>328.25</v>
          </cell>
        </row>
        <row r="11647">
          <cell r="C11647" t="str">
            <v>Liability</v>
          </cell>
          <cell r="E11647">
            <v>40665</v>
          </cell>
          <cell r="F11647">
            <v>41579</v>
          </cell>
          <cell r="G11647">
            <v>42760.162692306119</v>
          </cell>
          <cell r="H11647">
            <v>8809.0620497813707</v>
          </cell>
          <cell r="I11647">
            <v>11025.04</v>
          </cell>
        </row>
        <row r="11648">
          <cell r="C11648" t="str">
            <v>Liability</v>
          </cell>
          <cell r="E11648">
            <v>40666</v>
          </cell>
          <cell r="F11648">
            <v>40944</v>
          </cell>
          <cell r="G11648">
            <v>42650.79584145821</v>
          </cell>
          <cell r="H11648">
            <v>20987.650411566086</v>
          </cell>
          <cell r="I11648">
            <v>33873.35</v>
          </cell>
        </row>
        <row r="11649">
          <cell r="C11649" t="str">
            <v>Liability</v>
          </cell>
          <cell r="E11649">
            <v>40693</v>
          </cell>
          <cell r="F11649">
            <v>40911</v>
          </cell>
          <cell r="G11649">
            <v>41120.145312821965</v>
          </cell>
          <cell r="H11649">
            <v>2.1366594826583758</v>
          </cell>
          <cell r="I11649">
            <v>2.42</v>
          </cell>
        </row>
        <row r="11650">
          <cell r="C11650" t="str">
            <v>Liability</v>
          </cell>
          <cell r="E11650">
            <v>40682</v>
          </cell>
          <cell r="F11650">
            <v>41471</v>
          </cell>
          <cell r="G11650">
            <v>42079.862714349474</v>
          </cell>
          <cell r="H11650">
            <v>4951.3923903524701</v>
          </cell>
          <cell r="I11650">
            <v>5072.83</v>
          </cell>
        </row>
        <row r="11651">
          <cell r="C11651" t="str">
            <v>Liability</v>
          </cell>
          <cell r="E11651">
            <v>40690</v>
          </cell>
          <cell r="F11651">
            <v>40738</v>
          </cell>
          <cell r="G11651">
            <v>41439.945941452905</v>
          </cell>
          <cell r="H11651">
            <v>1.8041482471088011</v>
          </cell>
          <cell r="I11651">
            <v>2.21</v>
          </cell>
        </row>
        <row r="11652">
          <cell r="C11652" t="str">
            <v>Liability</v>
          </cell>
          <cell r="E11652">
            <v>40692</v>
          </cell>
          <cell r="F11652">
            <v>41162</v>
          </cell>
          <cell r="G11652">
            <v>42588.586114523096</v>
          </cell>
          <cell r="H11652">
            <v>610.88311958297811</v>
          </cell>
          <cell r="I11652">
            <v>684.77</v>
          </cell>
        </row>
        <row r="11653">
          <cell r="C11653" t="str">
            <v>Liability</v>
          </cell>
          <cell r="E11653">
            <v>40684</v>
          </cell>
          <cell r="F11653">
            <v>40930</v>
          </cell>
          <cell r="G11653">
            <v>42131.956397036411</v>
          </cell>
          <cell r="H11653">
            <v>18.999170572247319</v>
          </cell>
          <cell r="I11653">
            <v>29.93</v>
          </cell>
        </row>
        <row r="11654">
          <cell r="C11654" t="str">
            <v>Liability</v>
          </cell>
          <cell r="E11654">
            <v>40686</v>
          </cell>
          <cell r="F11654">
            <v>40787</v>
          </cell>
          <cell r="G11654">
            <v>40893.285827091393</v>
          </cell>
          <cell r="H11654">
            <v>99.113779357844194</v>
          </cell>
          <cell r="I11654">
            <v>99.11</v>
          </cell>
        </row>
        <row r="11655">
          <cell r="C11655" t="str">
            <v>Liability</v>
          </cell>
          <cell r="E11655">
            <v>40672</v>
          </cell>
          <cell r="F11655">
            <v>40956</v>
          </cell>
          <cell r="G11655">
            <v>41359.336697067272</v>
          </cell>
          <cell r="H11655">
            <v>30.884813100600805</v>
          </cell>
          <cell r="I11655">
            <v>33.24</v>
          </cell>
        </row>
        <row r="11656">
          <cell r="C11656" t="str">
            <v>Liability</v>
          </cell>
          <cell r="E11656">
            <v>40689</v>
          </cell>
          <cell r="F11656">
            <v>41502</v>
          </cell>
          <cell r="G11656">
            <v>42362.717855369752</v>
          </cell>
          <cell r="H11656">
            <v>185.10303029769142</v>
          </cell>
          <cell r="I11656">
            <v>0</v>
          </cell>
        </row>
        <row r="11657">
          <cell r="C11657" t="str">
            <v>Liability</v>
          </cell>
          <cell r="E11657">
            <v>40692</v>
          </cell>
          <cell r="F11657">
            <v>41276</v>
          </cell>
          <cell r="G11657">
            <v>41839.356837169114</v>
          </cell>
          <cell r="H11657">
            <v>0.28638904386804392</v>
          </cell>
          <cell r="I11657">
            <v>0.36</v>
          </cell>
        </row>
        <row r="11658">
          <cell r="C11658" t="str">
            <v>Liability</v>
          </cell>
          <cell r="E11658">
            <v>40667</v>
          </cell>
          <cell r="F11658">
            <v>41229</v>
          </cell>
          <cell r="G11658">
            <v>41255.70963186922</v>
          </cell>
          <cell r="H11658">
            <v>17962.366528447634</v>
          </cell>
          <cell r="I11658">
            <v>20124.740000000002</v>
          </cell>
        </row>
        <row r="11659">
          <cell r="C11659" t="str">
            <v>Liability</v>
          </cell>
          <cell r="E11659">
            <v>40685</v>
          </cell>
          <cell r="F11659">
            <v>40716</v>
          </cell>
          <cell r="G11659">
            <v>41817.611253579023</v>
          </cell>
          <cell r="H11659">
            <v>3241.1349441258376</v>
          </cell>
          <cell r="I11659">
            <v>3928.49</v>
          </cell>
        </row>
        <row r="11660">
          <cell r="C11660" t="str">
            <v>Liability</v>
          </cell>
          <cell r="E11660">
            <v>40693</v>
          </cell>
          <cell r="F11660">
            <v>40954</v>
          </cell>
          <cell r="G11660">
            <v>42793.293677664456</v>
          </cell>
          <cell r="H11660">
            <v>254.9898961488677</v>
          </cell>
          <cell r="I11660">
            <v>252.96</v>
          </cell>
        </row>
        <row r="11661">
          <cell r="C11661" t="str">
            <v>Liability</v>
          </cell>
          <cell r="E11661">
            <v>40685</v>
          </cell>
          <cell r="F11661">
            <v>41197</v>
          </cell>
          <cell r="G11661">
            <v>42684.585478355875</v>
          </cell>
          <cell r="H11661">
            <v>4285.3764043172214</v>
          </cell>
          <cell r="I11661">
            <v>5164.28</v>
          </cell>
        </row>
        <row r="11662">
          <cell r="C11662" t="str">
            <v>Liability</v>
          </cell>
          <cell r="E11662">
            <v>40682</v>
          </cell>
          <cell r="F11662">
            <v>40860</v>
          </cell>
          <cell r="G11662">
            <v>41138.955232554435</v>
          </cell>
          <cell r="H11662">
            <v>3630.8318719247045</v>
          </cell>
          <cell r="I11662">
            <v>3998.07</v>
          </cell>
        </row>
        <row r="11663">
          <cell r="C11663" t="str">
            <v>Liability</v>
          </cell>
          <cell r="E11663">
            <v>40684</v>
          </cell>
          <cell r="F11663">
            <v>40710</v>
          </cell>
          <cell r="G11663">
            <v>42022.710056409676</v>
          </cell>
          <cell r="H11663">
            <v>12.561330280159002</v>
          </cell>
          <cell r="I11663">
            <v>18.66</v>
          </cell>
        </row>
        <row r="11664">
          <cell r="C11664" t="str">
            <v>Liability</v>
          </cell>
          <cell r="E11664">
            <v>40691</v>
          </cell>
          <cell r="F11664">
            <v>40894</v>
          </cell>
          <cell r="G11664">
            <v>40906.617614521638</v>
          </cell>
          <cell r="H11664">
            <v>51.389266852633703</v>
          </cell>
          <cell r="I11664">
            <v>51.39</v>
          </cell>
        </row>
        <row r="11665">
          <cell r="C11665" t="str">
            <v>Liability</v>
          </cell>
          <cell r="E11665">
            <v>40685</v>
          </cell>
          <cell r="F11665">
            <v>41715</v>
          </cell>
          <cell r="G11665">
            <v>41907.9042773451</v>
          </cell>
          <cell r="H11665">
            <v>29.516547753157926</v>
          </cell>
          <cell r="I11665">
            <v>0</v>
          </cell>
        </row>
        <row r="11666">
          <cell r="C11666" t="str">
            <v>Liability</v>
          </cell>
          <cell r="E11666">
            <v>40677</v>
          </cell>
          <cell r="F11666">
            <v>41235</v>
          </cell>
          <cell r="G11666">
            <v>42484.230784610983</v>
          </cell>
          <cell r="H11666">
            <v>3267.4104767412377</v>
          </cell>
          <cell r="I11666">
            <v>5138.78</v>
          </cell>
        </row>
        <row r="11667">
          <cell r="C11667" t="str">
            <v>Liability</v>
          </cell>
          <cell r="E11667">
            <v>40670</v>
          </cell>
          <cell r="F11667">
            <v>40796</v>
          </cell>
          <cell r="G11667">
            <v>41444.951586011157</v>
          </cell>
          <cell r="H11667">
            <v>115.80260407678291</v>
          </cell>
          <cell r="I11667">
            <v>141.59</v>
          </cell>
        </row>
        <row r="11668">
          <cell r="C11668" t="str">
            <v>Liability</v>
          </cell>
          <cell r="E11668">
            <v>40668</v>
          </cell>
          <cell r="F11668">
            <v>42032</v>
          </cell>
          <cell r="G11668">
            <v>42123.479434174915</v>
          </cell>
          <cell r="H11668">
            <v>152.45288384127971</v>
          </cell>
          <cell r="I11668">
            <v>172.83</v>
          </cell>
        </row>
        <row r="11669">
          <cell r="C11669" t="str">
            <v>Liability</v>
          </cell>
          <cell r="E11669">
            <v>40688</v>
          </cell>
          <cell r="F11669">
            <v>40801</v>
          </cell>
          <cell r="G11669">
            <v>43916.950764632915</v>
          </cell>
          <cell r="H11669">
            <v>1.6182186967603231</v>
          </cell>
          <cell r="I11669">
            <v>1.75</v>
          </cell>
        </row>
        <row r="11670">
          <cell r="C11670" t="str">
            <v>Liability</v>
          </cell>
          <cell r="E11670">
            <v>40685</v>
          </cell>
          <cell r="F11670">
            <v>40770</v>
          </cell>
          <cell r="G11670">
            <v>42184.199468801424</v>
          </cell>
          <cell r="H11670">
            <v>435.33056007311166</v>
          </cell>
          <cell r="I11670">
            <v>591.07000000000005</v>
          </cell>
        </row>
        <row r="11671">
          <cell r="C11671" t="str">
            <v>Liability</v>
          </cell>
          <cell r="E11671">
            <v>40694</v>
          </cell>
          <cell r="F11671">
            <v>41132</v>
          </cell>
          <cell r="G11671">
            <v>41182.006664143744</v>
          </cell>
          <cell r="H11671">
            <v>13.055668294358611</v>
          </cell>
          <cell r="I11671">
            <v>14.25</v>
          </cell>
        </row>
        <row r="11672">
          <cell r="C11672" t="str">
            <v>Liability</v>
          </cell>
          <cell r="E11672">
            <v>40679</v>
          </cell>
          <cell r="F11672">
            <v>40709</v>
          </cell>
          <cell r="G11672">
            <v>41614.821673687213</v>
          </cell>
          <cell r="H11672">
            <v>6327.9392789872218</v>
          </cell>
          <cell r="I11672">
            <v>7969.16</v>
          </cell>
        </row>
        <row r="11673">
          <cell r="C11673" t="str">
            <v>Liability</v>
          </cell>
          <cell r="E11673">
            <v>40718</v>
          </cell>
          <cell r="F11673">
            <v>40867</v>
          </cell>
          <cell r="G11673">
            <v>41236.94657934775</v>
          </cell>
          <cell r="H11673">
            <v>64.82832708768909</v>
          </cell>
          <cell r="I11673">
            <v>72.8</v>
          </cell>
        </row>
        <row r="11674">
          <cell r="C11674" t="str">
            <v>Liability</v>
          </cell>
          <cell r="E11674">
            <v>40700</v>
          </cell>
          <cell r="F11674">
            <v>40944</v>
          </cell>
          <cell r="G11674">
            <v>41843.461427015922</v>
          </cell>
          <cell r="H11674">
            <v>195.84420744595047</v>
          </cell>
          <cell r="I11674">
            <v>247.16</v>
          </cell>
        </row>
        <row r="11675">
          <cell r="C11675" t="str">
            <v>Liability</v>
          </cell>
          <cell r="E11675">
            <v>40712</v>
          </cell>
          <cell r="F11675">
            <v>40935</v>
          </cell>
          <cell r="G11675">
            <v>41955.079502975925</v>
          </cell>
          <cell r="H11675">
            <v>1.3732368628363369</v>
          </cell>
          <cell r="I11675">
            <v>2.16</v>
          </cell>
        </row>
        <row r="11676">
          <cell r="C11676" t="str">
            <v>Liability</v>
          </cell>
          <cell r="E11676">
            <v>40703</v>
          </cell>
          <cell r="F11676">
            <v>40955</v>
          </cell>
          <cell r="G11676">
            <v>41164.759420891372</v>
          </cell>
          <cell r="H11676">
            <v>50187.461782854953</v>
          </cell>
          <cell r="I11676">
            <v>56551.55</v>
          </cell>
        </row>
        <row r="11677">
          <cell r="C11677" t="str">
            <v>Liability</v>
          </cell>
          <cell r="E11677">
            <v>40707</v>
          </cell>
          <cell r="F11677">
            <v>40889</v>
          </cell>
          <cell r="G11677">
            <v>41344.964769689912</v>
          </cell>
          <cell r="H11677">
            <v>600.4414132369302</v>
          </cell>
          <cell r="I11677">
            <v>716.92</v>
          </cell>
        </row>
        <row r="11678">
          <cell r="C11678" t="str">
            <v>Liability</v>
          </cell>
          <cell r="E11678">
            <v>40712</v>
          </cell>
          <cell r="F11678">
            <v>40904</v>
          </cell>
          <cell r="G11678">
            <v>42179.494574761324</v>
          </cell>
          <cell r="H11678">
            <v>150458.31949682368</v>
          </cell>
          <cell r="I11678">
            <v>189994.79</v>
          </cell>
        </row>
        <row r="11679">
          <cell r="C11679" t="str">
            <v>Liability</v>
          </cell>
          <cell r="E11679">
            <v>40704</v>
          </cell>
          <cell r="F11679">
            <v>40977</v>
          </cell>
          <cell r="G11679">
            <v>41538.300904904041</v>
          </cell>
          <cell r="H11679">
            <v>199.0319611480702</v>
          </cell>
          <cell r="I11679">
            <v>235.36</v>
          </cell>
        </row>
        <row r="11680">
          <cell r="C11680" t="str">
            <v>Liability</v>
          </cell>
          <cell r="E11680">
            <v>40711</v>
          </cell>
          <cell r="F11680">
            <v>42523</v>
          </cell>
          <cell r="G11680">
            <v>43360.529238439551</v>
          </cell>
          <cell r="H11680">
            <v>585.88874608670744</v>
          </cell>
          <cell r="I11680">
            <v>673.22</v>
          </cell>
        </row>
        <row r="11681">
          <cell r="C11681" t="str">
            <v>Liability</v>
          </cell>
          <cell r="E11681">
            <v>40714</v>
          </cell>
          <cell r="F11681">
            <v>41109</v>
          </cell>
          <cell r="G11681">
            <v>42291.585718705923</v>
          </cell>
          <cell r="H11681">
            <v>164.37448253625132</v>
          </cell>
          <cell r="I11681">
            <v>192.15</v>
          </cell>
        </row>
        <row r="11682">
          <cell r="C11682" t="str">
            <v>Liability</v>
          </cell>
          <cell r="E11682">
            <v>40707</v>
          </cell>
          <cell r="F11682">
            <v>41030</v>
          </cell>
          <cell r="G11682">
            <v>41311.968297828229</v>
          </cell>
          <cell r="H11682">
            <v>9.0360048221200238</v>
          </cell>
          <cell r="I11682">
            <v>10.94</v>
          </cell>
        </row>
        <row r="11683">
          <cell r="C11683" t="str">
            <v>Liability</v>
          </cell>
          <cell r="E11683">
            <v>40706</v>
          </cell>
          <cell r="F11683">
            <v>41406</v>
          </cell>
          <cell r="G11683">
            <v>41670.267982708559</v>
          </cell>
          <cell r="H11683">
            <v>34432.605064477197</v>
          </cell>
          <cell r="I11683">
            <v>36536.42</v>
          </cell>
        </row>
        <row r="11684">
          <cell r="C11684" t="str">
            <v>Liability</v>
          </cell>
          <cell r="E11684">
            <v>40712</v>
          </cell>
          <cell r="F11684">
            <v>40775</v>
          </cell>
          <cell r="G11684">
            <v>41324.290326967297</v>
          </cell>
          <cell r="H11684">
            <v>44606.264460092432</v>
          </cell>
          <cell r="I11684">
            <v>55422.8</v>
          </cell>
        </row>
        <row r="11685">
          <cell r="C11685" t="str">
            <v>Liability</v>
          </cell>
          <cell r="E11685">
            <v>40708</v>
          </cell>
          <cell r="F11685">
            <v>41330</v>
          </cell>
          <cell r="G11685">
            <v>41785.848654592948</v>
          </cell>
          <cell r="H11685">
            <v>10908.496173096482</v>
          </cell>
          <cell r="I11685">
            <v>13525.8</v>
          </cell>
        </row>
        <row r="11686">
          <cell r="C11686" t="str">
            <v>Liability</v>
          </cell>
          <cell r="E11686">
            <v>40695</v>
          </cell>
          <cell r="F11686">
            <v>41454</v>
          </cell>
          <cell r="G11686">
            <v>42180.078412126917</v>
          </cell>
          <cell r="H11686">
            <v>842.80972802292501</v>
          </cell>
          <cell r="I11686">
            <v>0</v>
          </cell>
        </row>
        <row r="11687">
          <cell r="C11687" t="str">
            <v>Liability</v>
          </cell>
          <cell r="E11687">
            <v>40709</v>
          </cell>
          <cell r="F11687">
            <v>40784</v>
          </cell>
          <cell r="G11687">
            <v>40788.33749569075</v>
          </cell>
          <cell r="H11687">
            <v>16.2847489089697</v>
          </cell>
          <cell r="I11687">
            <v>16.28</v>
          </cell>
        </row>
        <row r="11688">
          <cell r="C11688" t="str">
            <v>Liability</v>
          </cell>
          <cell r="E11688">
            <v>40723</v>
          </cell>
          <cell r="F11688">
            <v>40723</v>
          </cell>
          <cell r="G11688">
            <v>40926.298863247364</v>
          </cell>
          <cell r="H11688">
            <v>47.041880866713456</v>
          </cell>
          <cell r="I11688">
            <v>52.09</v>
          </cell>
        </row>
        <row r="11689">
          <cell r="C11689" t="str">
            <v>Liability</v>
          </cell>
          <cell r="E11689">
            <v>40700</v>
          </cell>
          <cell r="F11689">
            <v>41287</v>
          </cell>
          <cell r="G11689">
            <v>41536.533349822959</v>
          </cell>
          <cell r="H11689">
            <v>325659.66425765946</v>
          </cell>
          <cell r="I11689">
            <v>0</v>
          </cell>
        </row>
        <row r="11690">
          <cell r="C11690" t="str">
            <v>Liability</v>
          </cell>
          <cell r="E11690">
            <v>40704</v>
          </cell>
          <cell r="F11690">
            <v>41482</v>
          </cell>
          <cell r="G11690">
            <v>42188.203401989376</v>
          </cell>
          <cell r="H11690">
            <v>291.34029788043733</v>
          </cell>
          <cell r="I11690">
            <v>455.1</v>
          </cell>
        </row>
        <row r="11691">
          <cell r="C11691" t="str">
            <v>Liability</v>
          </cell>
          <cell r="E11691">
            <v>40721</v>
          </cell>
          <cell r="F11691">
            <v>40894</v>
          </cell>
          <cell r="G11691">
            <v>41432.624529906025</v>
          </cell>
          <cell r="H11691">
            <v>20788.622999624407</v>
          </cell>
          <cell r="I11691">
            <v>27963.58</v>
          </cell>
        </row>
        <row r="11692">
          <cell r="C11692" t="str">
            <v>Liability</v>
          </cell>
          <cell r="E11692">
            <v>40723</v>
          </cell>
          <cell r="F11692">
            <v>41001</v>
          </cell>
          <cell r="G11692">
            <v>41631.82632939086</v>
          </cell>
          <cell r="H11692">
            <v>2.1710351305385385</v>
          </cell>
          <cell r="I11692">
            <v>2.29</v>
          </cell>
        </row>
        <row r="11693">
          <cell r="C11693" t="str">
            <v>Liability</v>
          </cell>
          <cell r="E11693">
            <v>40706</v>
          </cell>
          <cell r="F11693">
            <v>41298</v>
          </cell>
          <cell r="G11693">
            <v>41473.875920937833</v>
          </cell>
          <cell r="H11693">
            <v>1001.2798333912156</v>
          </cell>
          <cell r="I11693">
            <v>1131.02</v>
          </cell>
        </row>
        <row r="11694">
          <cell r="C11694" t="str">
            <v>Liability</v>
          </cell>
          <cell r="E11694">
            <v>40712</v>
          </cell>
          <cell r="F11694">
            <v>41391</v>
          </cell>
          <cell r="G11694">
            <v>41789.830277904337</v>
          </cell>
          <cell r="H11694">
            <v>262.71210258027838</v>
          </cell>
          <cell r="I11694">
            <v>340.9</v>
          </cell>
        </row>
        <row r="11695">
          <cell r="C11695" t="str">
            <v>Liability</v>
          </cell>
          <cell r="E11695">
            <v>40706</v>
          </cell>
          <cell r="F11695">
            <v>40940</v>
          </cell>
          <cell r="G11695">
            <v>41825.528940782628</v>
          </cell>
          <cell r="H11695">
            <v>2361.2393264372572</v>
          </cell>
          <cell r="I11695">
            <v>3147.23</v>
          </cell>
        </row>
        <row r="11696">
          <cell r="C11696" t="str">
            <v>Liability</v>
          </cell>
          <cell r="E11696">
            <v>40717</v>
          </cell>
          <cell r="F11696">
            <v>40980</v>
          </cell>
          <cell r="G11696">
            <v>41487.060444214374</v>
          </cell>
          <cell r="H11696">
            <v>445.36727775774619</v>
          </cell>
          <cell r="I11696">
            <v>532.79999999999995</v>
          </cell>
        </row>
        <row r="11697">
          <cell r="C11697" t="str">
            <v>Liability</v>
          </cell>
          <cell r="E11697">
            <v>40697</v>
          </cell>
          <cell r="F11697">
            <v>42740</v>
          </cell>
          <cell r="G11697">
            <v>43997.120251318098</v>
          </cell>
          <cell r="H11697">
            <v>2.6970188587841637</v>
          </cell>
          <cell r="I11697">
            <v>4.76</v>
          </cell>
        </row>
        <row r="11698">
          <cell r="C11698" t="str">
            <v>Liability</v>
          </cell>
          <cell r="E11698">
            <v>40748</v>
          </cell>
          <cell r="F11698">
            <v>40982</v>
          </cell>
          <cell r="G11698">
            <v>41093.825474925397</v>
          </cell>
          <cell r="H11698">
            <v>0.64973807262475747</v>
          </cell>
          <cell r="I11698">
            <v>0.77</v>
          </cell>
        </row>
        <row r="11699">
          <cell r="C11699" t="str">
            <v>Liability</v>
          </cell>
          <cell r="E11699">
            <v>40740</v>
          </cell>
          <cell r="F11699">
            <v>41971</v>
          </cell>
          <cell r="G11699">
            <v>42061.20751627734</v>
          </cell>
          <cell r="H11699">
            <v>767.29107079528512</v>
          </cell>
          <cell r="I11699">
            <v>1076.77</v>
          </cell>
        </row>
        <row r="11700">
          <cell r="C11700" t="str">
            <v>Liability</v>
          </cell>
          <cell r="E11700">
            <v>40741</v>
          </cell>
          <cell r="F11700">
            <v>43237</v>
          </cell>
          <cell r="G11700" t="str">
            <v>NA</v>
          </cell>
          <cell r="H11700">
            <v>13.471682677461409</v>
          </cell>
          <cell r="I11700" t="str">
            <v>NA</v>
          </cell>
        </row>
        <row r="11701">
          <cell r="C11701" t="str">
            <v>Liability</v>
          </cell>
          <cell r="E11701">
            <v>40736</v>
          </cell>
          <cell r="F11701">
            <v>41008</v>
          </cell>
          <cell r="G11701">
            <v>41389.35714588796</v>
          </cell>
          <cell r="H11701">
            <v>65.328148303292821</v>
          </cell>
          <cell r="I11701">
            <v>76.849999999999994</v>
          </cell>
        </row>
        <row r="11702">
          <cell r="C11702" t="str">
            <v>Liability</v>
          </cell>
          <cell r="E11702">
            <v>40753</v>
          </cell>
          <cell r="F11702">
            <v>41161</v>
          </cell>
          <cell r="G11702">
            <v>41212.509368755847</v>
          </cell>
          <cell r="H11702">
            <v>7472.3031549329189</v>
          </cell>
          <cell r="I11702">
            <v>8131.3</v>
          </cell>
        </row>
        <row r="11703">
          <cell r="C11703" t="str">
            <v>Liability</v>
          </cell>
          <cell r="E11703">
            <v>40749</v>
          </cell>
          <cell r="F11703">
            <v>41418</v>
          </cell>
          <cell r="G11703">
            <v>43044.349400674349</v>
          </cell>
          <cell r="H11703">
            <v>62.619012429919572</v>
          </cell>
          <cell r="I11703">
            <v>92.17</v>
          </cell>
        </row>
        <row r="11704">
          <cell r="C11704" t="str">
            <v>Liability</v>
          </cell>
          <cell r="E11704">
            <v>40753</v>
          </cell>
          <cell r="F11704">
            <v>41063</v>
          </cell>
          <cell r="G11704">
            <v>41412.144937293146</v>
          </cell>
          <cell r="H11704">
            <v>135.28437216566874</v>
          </cell>
          <cell r="I11704">
            <v>171.13</v>
          </cell>
        </row>
        <row r="11705">
          <cell r="C11705" t="str">
            <v>Liability</v>
          </cell>
          <cell r="E11705">
            <v>40738</v>
          </cell>
          <cell r="F11705">
            <v>40979</v>
          </cell>
          <cell r="G11705">
            <v>41957.66045128891</v>
          </cell>
          <cell r="H11705">
            <v>2.4011432356046931E-2</v>
          </cell>
          <cell r="I11705">
            <v>0.03</v>
          </cell>
        </row>
        <row r="11706">
          <cell r="C11706" t="str">
            <v>Liability</v>
          </cell>
          <cell r="E11706">
            <v>40731</v>
          </cell>
          <cell r="F11706">
            <v>40814</v>
          </cell>
          <cell r="G11706">
            <v>41040.351129849718</v>
          </cell>
          <cell r="H11706">
            <v>13.844264804681821</v>
          </cell>
          <cell r="I11706">
            <v>15.56</v>
          </cell>
        </row>
        <row r="11707">
          <cell r="C11707" t="str">
            <v>Liability</v>
          </cell>
          <cell r="E11707">
            <v>40736</v>
          </cell>
          <cell r="F11707">
            <v>40943</v>
          </cell>
          <cell r="G11707">
            <v>41174.260858786947</v>
          </cell>
          <cell r="H11707">
            <v>6750.2977418475975</v>
          </cell>
          <cell r="I11707">
            <v>7269.45</v>
          </cell>
        </row>
        <row r="11708">
          <cell r="C11708" t="str">
            <v>Liability</v>
          </cell>
          <cell r="E11708">
            <v>40744</v>
          </cell>
          <cell r="F11708">
            <v>42057</v>
          </cell>
          <cell r="G11708">
            <v>42394.645186924245</v>
          </cell>
          <cell r="H11708">
            <v>742.60568822380446</v>
          </cell>
          <cell r="I11708">
            <v>1057.42</v>
          </cell>
        </row>
        <row r="11709">
          <cell r="C11709" t="str">
            <v>Liability</v>
          </cell>
          <cell r="E11709">
            <v>40750</v>
          </cell>
          <cell r="F11709">
            <v>40893</v>
          </cell>
          <cell r="G11709">
            <v>41414.934437562966</v>
          </cell>
          <cell r="H11709">
            <v>255.29748678209421</v>
          </cell>
          <cell r="I11709">
            <v>312</v>
          </cell>
        </row>
        <row r="11710">
          <cell r="C11710" t="str">
            <v>Liability</v>
          </cell>
          <cell r="E11710">
            <v>40751</v>
          </cell>
          <cell r="F11710">
            <v>40869</v>
          </cell>
          <cell r="G11710">
            <v>41812.995147468784</v>
          </cell>
          <cell r="H11710">
            <v>623.7044414859447</v>
          </cell>
          <cell r="I11710">
            <v>882.19</v>
          </cell>
        </row>
        <row r="11711">
          <cell r="C11711" t="str">
            <v>Liability</v>
          </cell>
          <cell r="E11711">
            <v>40746</v>
          </cell>
          <cell r="F11711">
            <v>42359</v>
          </cell>
          <cell r="G11711">
            <v>43011.714072850824</v>
          </cell>
          <cell r="H11711">
            <v>110737.25803590771</v>
          </cell>
          <cell r="I11711">
            <v>150001.54999999999</v>
          </cell>
        </row>
        <row r="11712">
          <cell r="C11712" t="str">
            <v>Liability</v>
          </cell>
          <cell r="E11712">
            <v>40754</v>
          </cell>
          <cell r="F11712">
            <v>41373</v>
          </cell>
          <cell r="G11712">
            <v>41398.141949684672</v>
          </cell>
          <cell r="H11712">
            <v>685.22438043122077</v>
          </cell>
          <cell r="I11712">
            <v>703.8</v>
          </cell>
        </row>
        <row r="11713">
          <cell r="C11713" t="str">
            <v>Liability</v>
          </cell>
          <cell r="E11713">
            <v>40750</v>
          </cell>
          <cell r="F11713">
            <v>40818</v>
          </cell>
          <cell r="G11713">
            <v>40920.209366273324</v>
          </cell>
          <cell r="H11713">
            <v>4.7636884662642176</v>
          </cell>
          <cell r="I11713">
            <v>4.9000000000000004</v>
          </cell>
        </row>
        <row r="11714">
          <cell r="C11714" t="str">
            <v>Liability</v>
          </cell>
          <cell r="E11714">
            <v>40742</v>
          </cell>
          <cell r="F11714">
            <v>40808</v>
          </cell>
          <cell r="G11714">
            <v>40917.481823994181</v>
          </cell>
          <cell r="H11714">
            <v>33.662446099271747</v>
          </cell>
          <cell r="I11714">
            <v>37.369999999999997</v>
          </cell>
        </row>
        <row r="11715">
          <cell r="C11715" t="str">
            <v>Liability</v>
          </cell>
          <cell r="E11715">
            <v>40747</v>
          </cell>
          <cell r="F11715">
            <v>40765</v>
          </cell>
          <cell r="G11715">
            <v>41147.241268409598</v>
          </cell>
          <cell r="H11715">
            <v>291.98172779884425</v>
          </cell>
          <cell r="I11715">
            <v>344.08</v>
          </cell>
        </row>
        <row r="11716">
          <cell r="C11716" t="str">
            <v>Liability</v>
          </cell>
          <cell r="E11716">
            <v>40743</v>
          </cell>
          <cell r="F11716">
            <v>40885</v>
          </cell>
          <cell r="G11716">
            <v>41371.740332873567</v>
          </cell>
          <cell r="H11716">
            <v>90.650747216736292</v>
          </cell>
          <cell r="I11716">
            <v>100.21</v>
          </cell>
        </row>
        <row r="11717">
          <cell r="C11717" t="str">
            <v>Liability</v>
          </cell>
          <cell r="E11717">
            <v>40739</v>
          </cell>
          <cell r="F11717">
            <v>40780</v>
          </cell>
          <cell r="G11717">
            <v>40815.576431831796</v>
          </cell>
          <cell r="H11717">
            <v>9.2391430735784308</v>
          </cell>
          <cell r="I11717">
            <v>9.24</v>
          </cell>
        </row>
        <row r="11718">
          <cell r="C11718" t="str">
            <v>Liability</v>
          </cell>
          <cell r="E11718">
            <v>40750</v>
          </cell>
          <cell r="F11718">
            <v>41017</v>
          </cell>
          <cell r="G11718">
            <v>41303.69327782272</v>
          </cell>
          <cell r="H11718">
            <v>8009.497844255262</v>
          </cell>
          <cell r="I11718">
            <v>9952.36</v>
          </cell>
        </row>
        <row r="11719">
          <cell r="C11719" t="str">
            <v>Liability</v>
          </cell>
          <cell r="E11719">
            <v>40738</v>
          </cell>
          <cell r="F11719">
            <v>41097</v>
          </cell>
          <cell r="G11719">
            <v>42040.931915454516</v>
          </cell>
          <cell r="H11719">
            <v>28.582958910904544</v>
          </cell>
          <cell r="I11719">
            <v>39.6</v>
          </cell>
        </row>
        <row r="11720">
          <cell r="C11720" t="str">
            <v>Liability</v>
          </cell>
          <cell r="E11720">
            <v>40739</v>
          </cell>
          <cell r="F11720">
            <v>41810</v>
          </cell>
          <cell r="G11720">
            <v>41924.607591404463</v>
          </cell>
          <cell r="H11720">
            <v>2999.5398968359677</v>
          </cell>
          <cell r="I11720">
            <v>0</v>
          </cell>
        </row>
        <row r="11721">
          <cell r="C11721" t="str">
            <v>Liability</v>
          </cell>
          <cell r="E11721">
            <v>40730</v>
          </cell>
          <cell r="F11721">
            <v>41102</v>
          </cell>
          <cell r="G11721">
            <v>42195.417450421577</v>
          </cell>
          <cell r="H11721">
            <v>874.88124610351053</v>
          </cell>
          <cell r="I11721">
            <v>1248.69</v>
          </cell>
        </row>
        <row r="11722">
          <cell r="C11722" t="str">
            <v>Liability</v>
          </cell>
          <cell r="E11722">
            <v>40742</v>
          </cell>
          <cell r="F11722">
            <v>40833</v>
          </cell>
          <cell r="G11722">
            <v>41013.550347718912</v>
          </cell>
          <cell r="H11722">
            <v>935.09704163044012</v>
          </cell>
          <cell r="I11722">
            <v>0</v>
          </cell>
        </row>
        <row r="11723">
          <cell r="C11723" t="str">
            <v>Liability</v>
          </cell>
          <cell r="E11723">
            <v>40774</v>
          </cell>
          <cell r="F11723">
            <v>42002</v>
          </cell>
          <cell r="G11723">
            <v>42315.505606797175</v>
          </cell>
          <cell r="H11723">
            <v>577.58046904029595</v>
          </cell>
          <cell r="I11723">
            <v>0</v>
          </cell>
        </row>
        <row r="11724">
          <cell r="C11724" t="str">
            <v>Liability</v>
          </cell>
          <cell r="E11724">
            <v>40779</v>
          </cell>
          <cell r="F11724">
            <v>42403</v>
          </cell>
          <cell r="G11724">
            <v>42970.883890662284</v>
          </cell>
          <cell r="H11724">
            <v>512.84636715889235</v>
          </cell>
          <cell r="I11724">
            <v>605.29999999999995</v>
          </cell>
        </row>
        <row r="11725">
          <cell r="C11725" t="str">
            <v>Liability</v>
          </cell>
          <cell r="E11725">
            <v>40780</v>
          </cell>
          <cell r="F11725">
            <v>40850</v>
          </cell>
          <cell r="G11725">
            <v>40899.254982592807</v>
          </cell>
          <cell r="H11725">
            <v>12.7219460768434</v>
          </cell>
          <cell r="I11725">
            <v>12.72</v>
          </cell>
        </row>
        <row r="11726">
          <cell r="C11726" t="str">
            <v>Liability</v>
          </cell>
          <cell r="E11726">
            <v>40773</v>
          </cell>
          <cell r="F11726">
            <v>42010</v>
          </cell>
          <cell r="G11726">
            <v>42148.881104496737</v>
          </cell>
          <cell r="H11726">
            <v>24.118367492948195</v>
          </cell>
          <cell r="I11726">
            <v>0</v>
          </cell>
        </row>
        <row r="11727">
          <cell r="C11727" t="str">
            <v>Liability</v>
          </cell>
          <cell r="E11727">
            <v>40760</v>
          </cell>
          <cell r="F11727">
            <v>40788</v>
          </cell>
          <cell r="G11727">
            <v>40826.908229950452</v>
          </cell>
          <cell r="H11727">
            <v>1033.3437743685099</v>
          </cell>
          <cell r="I11727">
            <v>0</v>
          </cell>
        </row>
        <row r="11728">
          <cell r="C11728" t="str">
            <v>Liability</v>
          </cell>
          <cell r="E11728">
            <v>40767</v>
          </cell>
          <cell r="F11728">
            <v>42296</v>
          </cell>
          <cell r="G11728">
            <v>43501.625604551562</v>
          </cell>
          <cell r="H11728">
            <v>464.94816835619417</v>
          </cell>
          <cell r="I11728">
            <v>882.2</v>
          </cell>
        </row>
        <row r="11729">
          <cell r="C11729" t="str">
            <v>Liability</v>
          </cell>
          <cell r="E11729">
            <v>40763</v>
          </cell>
          <cell r="F11729">
            <v>41136</v>
          </cell>
          <cell r="G11729">
            <v>42666.986016413684</v>
          </cell>
          <cell r="H11729">
            <v>5.718653854472838</v>
          </cell>
          <cell r="I11729">
            <v>5.76</v>
          </cell>
        </row>
        <row r="11730">
          <cell r="C11730" t="str">
            <v>Liability</v>
          </cell>
          <cell r="E11730">
            <v>40768</v>
          </cell>
          <cell r="F11730">
            <v>41420</v>
          </cell>
          <cell r="G11730">
            <v>41778.614641768087</v>
          </cell>
          <cell r="H11730">
            <v>1485.8522031255598</v>
          </cell>
          <cell r="I11730">
            <v>1942.93</v>
          </cell>
        </row>
        <row r="11731">
          <cell r="C11731" t="str">
            <v>Liability</v>
          </cell>
          <cell r="E11731">
            <v>40761</v>
          </cell>
          <cell r="F11731">
            <v>40822</v>
          </cell>
          <cell r="G11731">
            <v>43200.502280708279</v>
          </cell>
          <cell r="H11731">
            <v>4.66232743860576</v>
          </cell>
          <cell r="I11731">
            <v>7.95</v>
          </cell>
        </row>
        <row r="11732">
          <cell r="C11732" t="str">
            <v>Liability</v>
          </cell>
          <cell r="E11732">
            <v>40761</v>
          </cell>
          <cell r="F11732">
            <v>41064</v>
          </cell>
          <cell r="G11732">
            <v>41707.699296780702</v>
          </cell>
          <cell r="H11732">
            <v>1.405879416438774</v>
          </cell>
          <cell r="I11732">
            <v>1.55</v>
          </cell>
        </row>
        <row r="11733">
          <cell r="C11733" t="str">
            <v>Liability</v>
          </cell>
          <cell r="E11733">
            <v>40767</v>
          </cell>
          <cell r="F11733">
            <v>41980</v>
          </cell>
          <cell r="G11733">
            <v>43452.272186653798</v>
          </cell>
          <cell r="H11733">
            <v>20.35776926589714</v>
          </cell>
          <cell r="I11733">
            <v>33.46</v>
          </cell>
        </row>
        <row r="11734">
          <cell r="C11734" t="str">
            <v>Liability</v>
          </cell>
          <cell r="E11734">
            <v>40763</v>
          </cell>
          <cell r="F11734">
            <v>41344</v>
          </cell>
          <cell r="G11734">
            <v>41655.343310460441</v>
          </cell>
          <cell r="H11734">
            <v>261.53403288601726</v>
          </cell>
          <cell r="I11734">
            <v>287.22000000000003</v>
          </cell>
        </row>
        <row r="11735">
          <cell r="C11735" t="str">
            <v>Liability</v>
          </cell>
          <cell r="E11735">
            <v>40775</v>
          </cell>
          <cell r="F11735">
            <v>40818</v>
          </cell>
          <cell r="G11735">
            <v>43216.284068272056</v>
          </cell>
          <cell r="H11735">
            <v>5.9131526573054041</v>
          </cell>
          <cell r="I11735">
            <v>8.9</v>
          </cell>
        </row>
        <row r="11736">
          <cell r="C11736" t="str">
            <v>Liability</v>
          </cell>
          <cell r="E11736">
            <v>40767</v>
          </cell>
          <cell r="F11736">
            <v>41129</v>
          </cell>
          <cell r="G11736">
            <v>41148.789598954754</v>
          </cell>
          <cell r="H11736">
            <v>650.91814563034984</v>
          </cell>
          <cell r="I11736">
            <v>0</v>
          </cell>
        </row>
        <row r="11737">
          <cell r="C11737" t="str">
            <v>Liability</v>
          </cell>
          <cell r="E11737">
            <v>40778</v>
          </cell>
          <cell r="F11737">
            <v>41287</v>
          </cell>
          <cell r="G11737">
            <v>41681.211217383126</v>
          </cell>
          <cell r="H11737">
            <v>369.34593147987619</v>
          </cell>
          <cell r="I11737">
            <v>432.17</v>
          </cell>
        </row>
        <row r="11738">
          <cell r="C11738" t="str">
            <v>Liability</v>
          </cell>
          <cell r="E11738">
            <v>40764</v>
          </cell>
          <cell r="F11738">
            <v>41153</v>
          </cell>
          <cell r="G11738">
            <v>41760.24372062333</v>
          </cell>
          <cell r="H11738">
            <v>210.17883397898029</v>
          </cell>
          <cell r="I11738">
            <v>285.89999999999998</v>
          </cell>
        </row>
        <row r="11739">
          <cell r="C11739" t="str">
            <v>Liability</v>
          </cell>
          <cell r="E11739">
            <v>40769</v>
          </cell>
          <cell r="F11739">
            <v>42661</v>
          </cell>
          <cell r="G11739">
            <v>42678.163156874711</v>
          </cell>
          <cell r="H11739">
            <v>105.68694950208177</v>
          </cell>
          <cell r="I11739">
            <v>114.98</v>
          </cell>
        </row>
        <row r="11740">
          <cell r="C11740" t="str">
            <v>Liability</v>
          </cell>
          <cell r="E11740">
            <v>40784</v>
          </cell>
          <cell r="F11740">
            <v>43020</v>
          </cell>
          <cell r="G11740">
            <v>43639.280070824709</v>
          </cell>
          <cell r="H11740">
            <v>34257.496845338384</v>
          </cell>
          <cell r="I11740">
            <v>37657.379999999997</v>
          </cell>
        </row>
        <row r="11741">
          <cell r="C11741" t="str">
            <v>Liability</v>
          </cell>
          <cell r="E11741">
            <v>40772</v>
          </cell>
          <cell r="F11741">
            <v>40796</v>
          </cell>
          <cell r="G11741">
            <v>40907.623835236409</v>
          </cell>
          <cell r="H11741">
            <v>2178.8984520080598</v>
          </cell>
          <cell r="I11741">
            <v>2178.9</v>
          </cell>
        </row>
        <row r="11742">
          <cell r="C11742" t="str">
            <v>Liability</v>
          </cell>
          <cell r="E11742">
            <v>40763</v>
          </cell>
          <cell r="F11742">
            <v>40830</v>
          </cell>
          <cell r="G11742">
            <v>42182.644295466736</v>
          </cell>
          <cell r="H11742">
            <v>0.92003918397722617</v>
          </cell>
          <cell r="I11742">
            <v>1.64</v>
          </cell>
        </row>
        <row r="11743">
          <cell r="C11743" t="str">
            <v>Liability</v>
          </cell>
          <cell r="E11743">
            <v>40782</v>
          </cell>
          <cell r="F11743">
            <v>40936</v>
          </cell>
          <cell r="G11743">
            <v>41304.937289028006</v>
          </cell>
          <cell r="H11743">
            <v>752.9853331298217</v>
          </cell>
          <cell r="I11743">
            <v>901.33</v>
          </cell>
        </row>
        <row r="11744">
          <cell r="C11744" t="str">
            <v>Liability</v>
          </cell>
          <cell r="E11744">
            <v>40760</v>
          </cell>
          <cell r="F11744">
            <v>41303</v>
          </cell>
          <cell r="G11744">
            <v>41831.159406626844</v>
          </cell>
          <cell r="H11744">
            <v>457.60401527896789</v>
          </cell>
          <cell r="I11744">
            <v>768.49</v>
          </cell>
        </row>
        <row r="11745">
          <cell r="C11745" t="str">
            <v>Liability</v>
          </cell>
          <cell r="E11745">
            <v>40785</v>
          </cell>
          <cell r="F11745">
            <v>40810</v>
          </cell>
          <cell r="G11745">
            <v>41109.310954045759</v>
          </cell>
          <cell r="H11745">
            <v>24.56879172805375</v>
          </cell>
          <cell r="I11745">
            <v>25.13</v>
          </cell>
        </row>
        <row r="11746">
          <cell r="C11746" t="str">
            <v>Liability</v>
          </cell>
          <cell r="E11746">
            <v>40762</v>
          </cell>
          <cell r="F11746">
            <v>40996</v>
          </cell>
          <cell r="G11746">
            <v>41117.055838008986</v>
          </cell>
          <cell r="H11746">
            <v>48.725085247244813</v>
          </cell>
          <cell r="I11746">
            <v>57.92</v>
          </cell>
        </row>
        <row r="11747">
          <cell r="C11747" t="str">
            <v>Liability</v>
          </cell>
          <cell r="E11747">
            <v>40803</v>
          </cell>
          <cell r="F11747">
            <v>40890</v>
          </cell>
          <cell r="G11747">
            <v>41415.551725685866</v>
          </cell>
          <cell r="H11747">
            <v>45.742369958913322</v>
          </cell>
          <cell r="I11747">
            <v>52.82</v>
          </cell>
        </row>
        <row r="11748">
          <cell r="C11748" t="str">
            <v>Liability</v>
          </cell>
          <cell r="E11748">
            <v>40801</v>
          </cell>
          <cell r="F11748">
            <v>41034</v>
          </cell>
          <cell r="G11748">
            <v>41783.292079021456</v>
          </cell>
          <cell r="H11748">
            <v>545902.97732183698</v>
          </cell>
          <cell r="I11748">
            <v>761179.82</v>
          </cell>
        </row>
        <row r="11749">
          <cell r="C11749" t="str">
            <v>Liability</v>
          </cell>
          <cell r="E11749">
            <v>40801</v>
          </cell>
          <cell r="F11749">
            <v>41176</v>
          </cell>
          <cell r="G11749">
            <v>41353.969898333708</v>
          </cell>
          <cell r="H11749">
            <v>2887.9694626692308</v>
          </cell>
          <cell r="I11749">
            <v>3329.47</v>
          </cell>
        </row>
        <row r="11750">
          <cell r="C11750" t="str">
            <v>Liability</v>
          </cell>
          <cell r="E11750">
            <v>40803</v>
          </cell>
          <cell r="F11750">
            <v>40942</v>
          </cell>
          <cell r="G11750">
            <v>42744.834664262846</v>
          </cell>
          <cell r="H11750">
            <v>14.228819152380023</v>
          </cell>
          <cell r="I11750">
            <v>14.51</v>
          </cell>
        </row>
        <row r="11751">
          <cell r="C11751" t="str">
            <v>Liability</v>
          </cell>
          <cell r="E11751">
            <v>40815</v>
          </cell>
          <cell r="F11751">
            <v>41180</v>
          </cell>
          <cell r="G11751">
            <v>42572.501339250499</v>
          </cell>
          <cell r="H11751">
            <v>89.959268265757089</v>
          </cell>
          <cell r="I11751">
            <v>101.75</v>
          </cell>
        </row>
        <row r="11752">
          <cell r="C11752" t="str">
            <v>Liability</v>
          </cell>
          <cell r="E11752">
            <v>40808</v>
          </cell>
          <cell r="F11752">
            <v>42732</v>
          </cell>
          <cell r="G11752">
            <v>43227.58646895775</v>
          </cell>
          <cell r="H11752">
            <v>779.810308206022</v>
          </cell>
          <cell r="I11752">
            <v>855.82</v>
          </cell>
        </row>
        <row r="11753">
          <cell r="C11753" t="str">
            <v>Liability</v>
          </cell>
          <cell r="E11753">
            <v>40797</v>
          </cell>
          <cell r="F11753">
            <v>43009</v>
          </cell>
          <cell r="G11753">
            <v>43662.495718372375</v>
          </cell>
          <cell r="H11753">
            <v>2166.7189640550082</v>
          </cell>
          <cell r="I11753">
            <v>3493.63</v>
          </cell>
        </row>
        <row r="11754">
          <cell r="C11754" t="str">
            <v>Liability</v>
          </cell>
          <cell r="E11754">
            <v>40799</v>
          </cell>
          <cell r="F11754">
            <v>42387</v>
          </cell>
          <cell r="G11754">
            <v>42801.921916736224</v>
          </cell>
          <cell r="H11754">
            <v>130.91366673628082</v>
          </cell>
          <cell r="I11754">
            <v>141.47</v>
          </cell>
        </row>
        <row r="11755">
          <cell r="C11755" t="str">
            <v>Liability</v>
          </cell>
          <cell r="E11755">
            <v>40813</v>
          </cell>
          <cell r="F11755">
            <v>41345</v>
          </cell>
          <cell r="G11755">
            <v>42366.840011511187</v>
          </cell>
          <cell r="H11755">
            <v>2.021006103060198</v>
          </cell>
          <cell r="I11755">
            <v>3.34</v>
          </cell>
        </row>
        <row r="11756">
          <cell r="C11756" t="str">
            <v>Liability</v>
          </cell>
          <cell r="E11756">
            <v>40805</v>
          </cell>
          <cell r="F11756">
            <v>41170</v>
          </cell>
          <cell r="G11756">
            <v>41680.531527227809</v>
          </cell>
          <cell r="H11756">
            <v>2964.8796537451844</v>
          </cell>
          <cell r="I11756">
            <v>3198.84</v>
          </cell>
        </row>
        <row r="11757">
          <cell r="C11757" t="str">
            <v>Liability</v>
          </cell>
          <cell r="E11757">
            <v>40787</v>
          </cell>
          <cell r="F11757">
            <v>40911</v>
          </cell>
          <cell r="G11757">
            <v>40946.581930730878</v>
          </cell>
          <cell r="H11757">
            <v>49.522410023780537</v>
          </cell>
          <cell r="I11757">
            <v>54.46</v>
          </cell>
        </row>
        <row r="11758">
          <cell r="C11758" t="str">
            <v>Liability</v>
          </cell>
          <cell r="E11758">
            <v>40793</v>
          </cell>
          <cell r="F11758">
            <v>41883</v>
          </cell>
          <cell r="G11758">
            <v>42283.221087816062</v>
          </cell>
          <cell r="H11758">
            <v>427.82696764049342</v>
          </cell>
          <cell r="I11758">
            <v>585.23</v>
          </cell>
        </row>
        <row r="11759">
          <cell r="C11759" t="str">
            <v>Liability</v>
          </cell>
          <cell r="E11759">
            <v>40803</v>
          </cell>
          <cell r="F11759">
            <v>41085</v>
          </cell>
          <cell r="G11759">
            <v>41737.921573408232</v>
          </cell>
          <cell r="H11759">
            <v>11.593326584229667</v>
          </cell>
          <cell r="I11759">
            <v>14.11</v>
          </cell>
        </row>
        <row r="11760">
          <cell r="C11760" t="str">
            <v>Liability</v>
          </cell>
          <cell r="E11760">
            <v>40793</v>
          </cell>
          <cell r="F11760">
            <v>40849</v>
          </cell>
          <cell r="G11760">
            <v>41930.047633618517</v>
          </cell>
          <cell r="H11760">
            <v>16.082931328102333</v>
          </cell>
          <cell r="I11760">
            <v>19.48</v>
          </cell>
        </row>
        <row r="11761">
          <cell r="C11761" t="str">
            <v>Liability</v>
          </cell>
          <cell r="E11761">
            <v>40799</v>
          </cell>
          <cell r="F11761">
            <v>41220</v>
          </cell>
          <cell r="G11761">
            <v>41787.698077783207</v>
          </cell>
          <cell r="H11761">
            <v>48.701688584591402</v>
          </cell>
          <cell r="I11761">
            <v>65.53</v>
          </cell>
        </row>
        <row r="11762">
          <cell r="C11762" t="str">
            <v>Liability</v>
          </cell>
          <cell r="E11762">
            <v>40813</v>
          </cell>
          <cell r="F11762">
            <v>40824</v>
          </cell>
          <cell r="G11762">
            <v>41053.370366883209</v>
          </cell>
          <cell r="H11762">
            <v>54.737412290695652</v>
          </cell>
          <cell r="I11762">
            <v>65.739999999999995</v>
          </cell>
        </row>
        <row r="11763">
          <cell r="C11763" t="str">
            <v>Liability</v>
          </cell>
          <cell r="E11763">
            <v>40790</v>
          </cell>
          <cell r="F11763">
            <v>40827</v>
          </cell>
          <cell r="G11763">
            <v>41351.468783156313</v>
          </cell>
          <cell r="H11763">
            <v>3167.6601508790022</v>
          </cell>
          <cell r="I11763">
            <v>3544.21</v>
          </cell>
        </row>
        <row r="11764">
          <cell r="C11764" t="str">
            <v>Liability</v>
          </cell>
          <cell r="E11764">
            <v>40815</v>
          </cell>
          <cell r="F11764">
            <v>40897</v>
          </cell>
          <cell r="G11764">
            <v>42670.70307204534</v>
          </cell>
          <cell r="H11764">
            <v>26290.822446085902</v>
          </cell>
          <cell r="I11764">
            <v>0</v>
          </cell>
        </row>
        <row r="11765">
          <cell r="C11765" t="str">
            <v>Liability</v>
          </cell>
          <cell r="E11765">
            <v>40788</v>
          </cell>
          <cell r="F11765">
            <v>40929</v>
          </cell>
          <cell r="G11765">
            <v>41288.387019472997</v>
          </cell>
          <cell r="H11765">
            <v>3.1635191205060518</v>
          </cell>
          <cell r="I11765">
            <v>3.45</v>
          </cell>
        </row>
        <row r="11766">
          <cell r="C11766" t="str">
            <v>Liability</v>
          </cell>
          <cell r="E11766">
            <v>40791</v>
          </cell>
          <cell r="F11766">
            <v>40795</v>
          </cell>
          <cell r="G11766">
            <v>41750.454946725054</v>
          </cell>
          <cell r="H11766">
            <v>1.029078389760625</v>
          </cell>
          <cell r="I11766">
            <v>1.34</v>
          </cell>
        </row>
        <row r="11767">
          <cell r="C11767" t="str">
            <v>Liability</v>
          </cell>
          <cell r="E11767">
            <v>40813</v>
          </cell>
          <cell r="F11767">
            <v>42700</v>
          </cell>
          <cell r="G11767">
            <v>43780.346772764147</v>
          </cell>
          <cell r="H11767">
            <v>1286.7358485063703</v>
          </cell>
          <cell r="I11767">
            <v>1836.81</v>
          </cell>
        </row>
        <row r="11768">
          <cell r="C11768" t="str">
            <v>Liability</v>
          </cell>
          <cell r="E11768">
            <v>40792</v>
          </cell>
          <cell r="F11768">
            <v>41378</v>
          </cell>
          <cell r="G11768">
            <v>41496.694877685324</v>
          </cell>
          <cell r="H11768">
            <v>71.396091500875983</v>
          </cell>
          <cell r="I11768">
            <v>86.61</v>
          </cell>
        </row>
        <row r="11769">
          <cell r="C11769" t="str">
            <v>Liability</v>
          </cell>
          <cell r="E11769">
            <v>40791</v>
          </cell>
          <cell r="F11769">
            <v>40826</v>
          </cell>
          <cell r="G11769">
            <v>42793.160955186388</v>
          </cell>
          <cell r="H11769">
            <v>111715.8821521144</v>
          </cell>
          <cell r="I11769">
            <v>183127.15</v>
          </cell>
        </row>
        <row r="11770">
          <cell r="C11770" t="str">
            <v>Liability</v>
          </cell>
          <cell r="E11770">
            <v>40819</v>
          </cell>
          <cell r="F11770">
            <v>40822</v>
          </cell>
          <cell r="G11770">
            <v>41400.111421983136</v>
          </cell>
          <cell r="H11770">
            <v>5.9690745743043543</v>
          </cell>
          <cell r="I11770">
            <v>0</v>
          </cell>
        </row>
        <row r="11771">
          <cell r="C11771" t="str">
            <v>Liability</v>
          </cell>
          <cell r="E11771">
            <v>40832</v>
          </cell>
          <cell r="F11771">
            <v>41130</v>
          </cell>
          <cell r="G11771">
            <v>41948.519469142491</v>
          </cell>
          <cell r="H11771">
            <v>15.205024220130364</v>
          </cell>
          <cell r="I11771">
            <v>23.1</v>
          </cell>
        </row>
        <row r="11772">
          <cell r="C11772" t="str">
            <v>Liability</v>
          </cell>
          <cell r="E11772">
            <v>40834</v>
          </cell>
          <cell r="F11772">
            <v>41343</v>
          </cell>
          <cell r="G11772">
            <v>41358.561605700474</v>
          </cell>
          <cell r="H11772">
            <v>260.77465486782552</v>
          </cell>
          <cell r="I11772">
            <v>283.26</v>
          </cell>
        </row>
        <row r="11773">
          <cell r="C11773" t="str">
            <v>Liability</v>
          </cell>
          <cell r="E11773">
            <v>40845</v>
          </cell>
          <cell r="F11773">
            <v>41191</v>
          </cell>
          <cell r="G11773">
            <v>42132.592411797654</v>
          </cell>
          <cell r="H11773">
            <v>10.404668541546789</v>
          </cell>
          <cell r="I11773">
            <v>12.32</v>
          </cell>
        </row>
        <row r="11774">
          <cell r="C11774" t="str">
            <v>Liability</v>
          </cell>
          <cell r="E11774">
            <v>40839</v>
          </cell>
          <cell r="F11774">
            <v>41361</v>
          </cell>
          <cell r="G11774">
            <v>41747.596696934437</v>
          </cell>
          <cell r="H11774">
            <v>226.64546620985715</v>
          </cell>
          <cell r="I11774">
            <v>245.16</v>
          </cell>
        </row>
        <row r="11775">
          <cell r="C11775" t="str">
            <v>Liability</v>
          </cell>
          <cell r="E11775">
            <v>40832</v>
          </cell>
          <cell r="F11775">
            <v>41040</v>
          </cell>
          <cell r="G11775">
            <v>41327.856317323502</v>
          </cell>
          <cell r="H11775">
            <v>6.5930430600173002</v>
          </cell>
          <cell r="I11775">
            <v>7.06</v>
          </cell>
        </row>
        <row r="11776">
          <cell r="C11776" t="str">
            <v>Liability</v>
          </cell>
          <cell r="E11776">
            <v>40830</v>
          </cell>
          <cell r="F11776">
            <v>40844</v>
          </cell>
          <cell r="G11776">
            <v>40952.086092002668</v>
          </cell>
          <cell r="H11776">
            <v>18.216856404199564</v>
          </cell>
          <cell r="I11776">
            <v>20.079999999999998</v>
          </cell>
        </row>
        <row r="11777">
          <cell r="C11777" t="str">
            <v>Liability</v>
          </cell>
          <cell r="E11777">
            <v>40822</v>
          </cell>
          <cell r="F11777">
            <v>41916</v>
          </cell>
          <cell r="G11777">
            <v>42143.354177708308</v>
          </cell>
          <cell r="H11777">
            <v>3.6622489175929478</v>
          </cell>
          <cell r="I11777">
            <v>4.1399999999999997</v>
          </cell>
        </row>
        <row r="11778">
          <cell r="C11778" t="str">
            <v>Liability</v>
          </cell>
          <cell r="E11778">
            <v>40825</v>
          </cell>
          <cell r="F11778">
            <v>41002</v>
          </cell>
          <cell r="G11778">
            <v>41241.895056164365</v>
          </cell>
          <cell r="H11778">
            <v>659.93015942073089</v>
          </cell>
          <cell r="I11778">
            <v>734.6</v>
          </cell>
        </row>
        <row r="11779">
          <cell r="C11779" t="str">
            <v>Liability</v>
          </cell>
          <cell r="E11779">
            <v>40838</v>
          </cell>
          <cell r="F11779">
            <v>41020</v>
          </cell>
          <cell r="G11779">
            <v>41153.402748408116</v>
          </cell>
          <cell r="H11779">
            <v>206.32427240998811</v>
          </cell>
          <cell r="I11779">
            <v>221.98</v>
          </cell>
        </row>
        <row r="11780">
          <cell r="C11780" t="str">
            <v>Liability</v>
          </cell>
          <cell r="E11780">
            <v>40821</v>
          </cell>
          <cell r="F11780">
            <v>42045</v>
          </cell>
          <cell r="G11780">
            <v>42063.210039583879</v>
          </cell>
          <cell r="H11780">
            <v>4909.7429596989223</v>
          </cell>
          <cell r="I11780">
            <v>6651.52</v>
          </cell>
        </row>
        <row r="11781">
          <cell r="C11781" t="str">
            <v>Liability</v>
          </cell>
          <cell r="E11781">
            <v>40841</v>
          </cell>
          <cell r="F11781">
            <v>42883</v>
          </cell>
          <cell r="G11781">
            <v>43638.116880378548</v>
          </cell>
          <cell r="H11781">
            <v>3273.5389639547302</v>
          </cell>
          <cell r="I11781">
            <v>6245.99</v>
          </cell>
        </row>
        <row r="11782">
          <cell r="C11782" t="str">
            <v>Liability</v>
          </cell>
          <cell r="E11782">
            <v>40841</v>
          </cell>
          <cell r="F11782">
            <v>42650</v>
          </cell>
          <cell r="G11782">
            <v>42851.044085035945</v>
          </cell>
          <cell r="H11782">
            <v>215.6273404715553</v>
          </cell>
          <cell r="I11782">
            <v>211.53</v>
          </cell>
        </row>
        <row r="11783">
          <cell r="C11783" t="str">
            <v>Liability</v>
          </cell>
          <cell r="E11783">
            <v>40842</v>
          </cell>
          <cell r="F11783">
            <v>41961</v>
          </cell>
          <cell r="G11783">
            <v>43020.939181761321</v>
          </cell>
          <cell r="H11783">
            <v>212.58600695174707</v>
          </cell>
          <cell r="I11783">
            <v>298.08999999999997</v>
          </cell>
        </row>
        <row r="11784">
          <cell r="C11784" t="str">
            <v>Liability</v>
          </cell>
          <cell r="E11784">
            <v>40837</v>
          </cell>
          <cell r="F11784">
            <v>41264</v>
          </cell>
          <cell r="G11784">
            <v>41292.494104924634</v>
          </cell>
          <cell r="H11784">
            <v>887.56070560361081</v>
          </cell>
          <cell r="I11784">
            <v>942.24</v>
          </cell>
        </row>
        <row r="11785">
          <cell r="C11785" t="str">
            <v>Liability</v>
          </cell>
          <cell r="E11785">
            <v>40843</v>
          </cell>
          <cell r="F11785">
            <v>40866</v>
          </cell>
          <cell r="G11785">
            <v>41254.678839422879</v>
          </cell>
          <cell r="H11785">
            <v>357.44834055062825</v>
          </cell>
          <cell r="I11785">
            <v>408.53</v>
          </cell>
        </row>
        <row r="11786">
          <cell r="C11786" t="str">
            <v>Liability</v>
          </cell>
          <cell r="E11786">
            <v>40823</v>
          </cell>
          <cell r="F11786">
            <v>41047</v>
          </cell>
          <cell r="G11786" t="str">
            <v>NA</v>
          </cell>
          <cell r="H11786">
            <v>48.082181493234287</v>
          </cell>
          <cell r="I11786" t="str">
            <v>NA</v>
          </cell>
        </row>
        <row r="11787">
          <cell r="C11787" t="str">
            <v>Liability</v>
          </cell>
          <cell r="E11787">
            <v>40837</v>
          </cell>
          <cell r="F11787">
            <v>40946</v>
          </cell>
          <cell r="G11787">
            <v>41261.759572662872</v>
          </cell>
          <cell r="H11787">
            <v>106.99319541499393</v>
          </cell>
          <cell r="I11787">
            <v>119.31</v>
          </cell>
        </row>
        <row r="11788">
          <cell r="C11788" t="str">
            <v>Liability</v>
          </cell>
          <cell r="E11788">
            <v>40839</v>
          </cell>
          <cell r="F11788">
            <v>42330</v>
          </cell>
          <cell r="G11788">
            <v>42555.048777489428</v>
          </cell>
          <cell r="H11788">
            <v>36.986485756819256</v>
          </cell>
          <cell r="I11788">
            <v>56.72</v>
          </cell>
        </row>
        <row r="11789">
          <cell r="C11789" t="str">
            <v>Liability</v>
          </cell>
          <cell r="E11789">
            <v>40842</v>
          </cell>
          <cell r="F11789">
            <v>41012</v>
          </cell>
          <cell r="G11789">
            <v>42081.27428453778</v>
          </cell>
          <cell r="H11789">
            <v>18869.267877493396</v>
          </cell>
          <cell r="I11789">
            <v>23138.79</v>
          </cell>
        </row>
        <row r="11790">
          <cell r="C11790" t="str">
            <v>Liability</v>
          </cell>
          <cell r="E11790">
            <v>40821</v>
          </cell>
          <cell r="F11790">
            <v>41273</v>
          </cell>
          <cell r="G11790">
            <v>41665.95876421799</v>
          </cell>
          <cell r="H11790">
            <v>42.736454861549802</v>
          </cell>
          <cell r="I11790">
            <v>51.07</v>
          </cell>
        </row>
        <row r="11791">
          <cell r="C11791" t="str">
            <v>Liability</v>
          </cell>
          <cell r="E11791">
            <v>40821</v>
          </cell>
          <cell r="F11791">
            <v>41213</v>
          </cell>
          <cell r="G11791">
            <v>41276.036917161102</v>
          </cell>
          <cell r="H11791">
            <v>241.04489453640599</v>
          </cell>
          <cell r="I11791">
            <v>295.38</v>
          </cell>
        </row>
        <row r="11792">
          <cell r="C11792" t="str">
            <v>Liability</v>
          </cell>
          <cell r="E11792">
            <v>40833</v>
          </cell>
          <cell r="F11792">
            <v>41676</v>
          </cell>
          <cell r="G11792">
            <v>42894.162983864568</v>
          </cell>
          <cell r="H11792">
            <v>75.979984805972578</v>
          </cell>
          <cell r="I11792">
            <v>104.57</v>
          </cell>
        </row>
        <row r="11793">
          <cell r="C11793" t="str">
            <v>Liability</v>
          </cell>
          <cell r="E11793">
            <v>40820</v>
          </cell>
          <cell r="F11793">
            <v>41485</v>
          </cell>
          <cell r="G11793">
            <v>43146.901926084378</v>
          </cell>
          <cell r="H11793">
            <v>1.9775353275488734</v>
          </cell>
          <cell r="I11793">
            <v>2.66</v>
          </cell>
        </row>
        <row r="11794">
          <cell r="C11794" t="str">
            <v>Liability</v>
          </cell>
          <cell r="E11794">
            <v>40826</v>
          </cell>
          <cell r="F11794">
            <v>41764</v>
          </cell>
          <cell r="G11794">
            <v>42900.434010982368</v>
          </cell>
          <cell r="H11794">
            <v>14.700052876628728</v>
          </cell>
          <cell r="I11794">
            <v>21.15</v>
          </cell>
        </row>
        <row r="11795">
          <cell r="C11795" t="str">
            <v>Liability</v>
          </cell>
          <cell r="E11795">
            <v>40817</v>
          </cell>
          <cell r="F11795">
            <v>41189</v>
          </cell>
          <cell r="G11795">
            <v>41422.650454338713</v>
          </cell>
          <cell r="H11795">
            <v>58.986933147359579</v>
          </cell>
          <cell r="I11795">
            <v>67.89</v>
          </cell>
        </row>
        <row r="11796">
          <cell r="C11796" t="str">
            <v>Liability</v>
          </cell>
          <cell r="E11796">
            <v>40836</v>
          </cell>
          <cell r="F11796">
            <v>41440</v>
          </cell>
          <cell r="G11796">
            <v>42406.120627300021</v>
          </cell>
          <cell r="H11796">
            <v>61.129526098895525</v>
          </cell>
          <cell r="I11796">
            <v>76.37</v>
          </cell>
        </row>
        <row r="11797">
          <cell r="C11797" t="str">
            <v>Liability</v>
          </cell>
          <cell r="E11797">
            <v>40871</v>
          </cell>
          <cell r="F11797">
            <v>41460</v>
          </cell>
          <cell r="G11797">
            <v>41970.090815868913</v>
          </cell>
          <cell r="H11797">
            <v>17.506714605120056</v>
          </cell>
          <cell r="I11797">
            <v>24.86</v>
          </cell>
        </row>
        <row r="11798">
          <cell r="C11798" t="str">
            <v>Liability</v>
          </cell>
          <cell r="E11798">
            <v>40868</v>
          </cell>
          <cell r="F11798">
            <v>41010</v>
          </cell>
          <cell r="G11798">
            <v>41436.41286093714</v>
          </cell>
          <cell r="H11798">
            <v>27.671656780795065</v>
          </cell>
          <cell r="I11798">
            <v>32.14</v>
          </cell>
        </row>
        <row r="11799">
          <cell r="C11799" t="str">
            <v>Liability</v>
          </cell>
          <cell r="E11799">
            <v>40860</v>
          </cell>
          <cell r="F11799">
            <v>40988</v>
          </cell>
          <cell r="G11799">
            <v>41175.827111235893</v>
          </cell>
          <cell r="H11799">
            <v>148.56028520012316</v>
          </cell>
          <cell r="I11799">
            <v>158.07</v>
          </cell>
        </row>
        <row r="11800">
          <cell r="C11800" t="str">
            <v>Liability</v>
          </cell>
          <cell r="E11800">
            <v>40859</v>
          </cell>
          <cell r="F11800">
            <v>41271</v>
          </cell>
          <cell r="G11800">
            <v>41292.753571872905</v>
          </cell>
          <cell r="H11800">
            <v>154.67437992022795</v>
          </cell>
          <cell r="I11800">
            <v>177.26</v>
          </cell>
        </row>
        <row r="11801">
          <cell r="C11801" t="str">
            <v>Liability</v>
          </cell>
          <cell r="E11801">
            <v>40866</v>
          </cell>
          <cell r="F11801">
            <v>40918</v>
          </cell>
          <cell r="G11801">
            <v>41096.500264388349</v>
          </cell>
          <cell r="H11801">
            <v>32.467368173445941</v>
          </cell>
          <cell r="I11801">
            <v>34.08</v>
          </cell>
        </row>
        <row r="11802">
          <cell r="C11802" t="str">
            <v>Liability</v>
          </cell>
          <cell r="E11802">
            <v>40867</v>
          </cell>
          <cell r="F11802">
            <v>41472</v>
          </cell>
          <cell r="G11802">
            <v>42672.364107612164</v>
          </cell>
          <cell r="H11802">
            <v>114.80564516846141</v>
          </cell>
          <cell r="I11802">
            <v>150.88999999999999</v>
          </cell>
        </row>
        <row r="11803">
          <cell r="C11803" t="str">
            <v>Liability</v>
          </cell>
          <cell r="E11803">
            <v>40872</v>
          </cell>
          <cell r="F11803">
            <v>41003</v>
          </cell>
          <cell r="G11803">
            <v>41976.552020769705</v>
          </cell>
          <cell r="H11803">
            <v>5.7208216399103176</v>
          </cell>
          <cell r="I11803">
            <v>6.85</v>
          </cell>
        </row>
        <row r="11804">
          <cell r="C11804" t="str">
            <v>Liability</v>
          </cell>
          <cell r="E11804">
            <v>40864</v>
          </cell>
          <cell r="F11804">
            <v>41480</v>
          </cell>
          <cell r="G11804">
            <v>41964.703617606901</v>
          </cell>
          <cell r="H11804">
            <v>72.343346471077638</v>
          </cell>
          <cell r="I11804">
            <v>82.02</v>
          </cell>
        </row>
        <row r="11805">
          <cell r="C11805" t="str">
            <v>Liability</v>
          </cell>
          <cell r="E11805">
            <v>40876</v>
          </cell>
          <cell r="F11805">
            <v>41451</v>
          </cell>
          <cell r="G11805">
            <v>42105.946918345959</v>
          </cell>
          <cell r="H11805">
            <v>3.0380033066138541</v>
          </cell>
          <cell r="I11805">
            <v>4.05</v>
          </cell>
        </row>
        <row r="11806">
          <cell r="C11806" t="str">
            <v>Liability</v>
          </cell>
          <cell r="E11806">
            <v>40864</v>
          </cell>
          <cell r="F11806">
            <v>41477</v>
          </cell>
          <cell r="G11806">
            <v>41681.541455504157</v>
          </cell>
          <cell r="H11806">
            <v>6.8971910306806787</v>
          </cell>
          <cell r="I11806">
            <v>8.49</v>
          </cell>
        </row>
        <row r="11807">
          <cell r="C11807" t="str">
            <v>Liability</v>
          </cell>
          <cell r="E11807">
            <v>40861</v>
          </cell>
          <cell r="F11807">
            <v>41322</v>
          </cell>
          <cell r="G11807">
            <v>41353.84940100633</v>
          </cell>
          <cell r="H11807">
            <v>44.717533280239302</v>
          </cell>
          <cell r="I11807">
            <v>0</v>
          </cell>
        </row>
        <row r="11808">
          <cell r="C11808" t="str">
            <v>Liability</v>
          </cell>
          <cell r="E11808">
            <v>40865</v>
          </cell>
          <cell r="F11808">
            <v>41476</v>
          </cell>
          <cell r="G11808">
            <v>41628.112450444525</v>
          </cell>
          <cell r="H11808">
            <v>3.1401850776610263</v>
          </cell>
          <cell r="I11808">
            <v>3.38</v>
          </cell>
        </row>
        <row r="11809">
          <cell r="C11809" t="str">
            <v>Liability</v>
          </cell>
          <cell r="E11809">
            <v>40850</v>
          </cell>
          <cell r="F11809">
            <v>40864</v>
          </cell>
          <cell r="G11809">
            <v>40927.001378761641</v>
          </cell>
          <cell r="H11809">
            <v>2850.7706522979615</v>
          </cell>
          <cell r="I11809">
            <v>3053.39</v>
          </cell>
        </row>
        <row r="11810">
          <cell r="C11810" t="str">
            <v>Liability</v>
          </cell>
          <cell r="E11810">
            <v>40870</v>
          </cell>
          <cell r="F11810">
            <v>41221</v>
          </cell>
          <cell r="G11810">
            <v>42247.114056732949</v>
          </cell>
          <cell r="H11810">
            <v>2707.8963302995062</v>
          </cell>
          <cell r="I11810">
            <v>0</v>
          </cell>
        </row>
        <row r="11811">
          <cell r="C11811" t="str">
            <v>Liability</v>
          </cell>
          <cell r="E11811">
            <v>40862</v>
          </cell>
          <cell r="F11811">
            <v>41334</v>
          </cell>
          <cell r="G11811">
            <v>41453.703077359256</v>
          </cell>
          <cell r="H11811">
            <v>12.005754507954062</v>
          </cell>
          <cell r="I11811">
            <v>0</v>
          </cell>
        </row>
        <row r="11812">
          <cell r="C11812" t="str">
            <v>Liability</v>
          </cell>
          <cell r="E11812">
            <v>40849</v>
          </cell>
          <cell r="F11812">
            <v>41164</v>
          </cell>
          <cell r="G11812">
            <v>41184.754293812737</v>
          </cell>
          <cell r="H11812">
            <v>9.3966161937955963</v>
          </cell>
          <cell r="I11812">
            <v>9.86</v>
          </cell>
        </row>
        <row r="11813">
          <cell r="C11813" t="str">
            <v>Liability</v>
          </cell>
          <cell r="E11813">
            <v>40860</v>
          </cell>
          <cell r="F11813">
            <v>42765</v>
          </cell>
          <cell r="G11813">
            <v>43886.817480715334</v>
          </cell>
          <cell r="H11813">
            <v>1994.2423834921337</v>
          </cell>
          <cell r="I11813">
            <v>5248.9</v>
          </cell>
        </row>
        <row r="11814">
          <cell r="C11814" t="str">
            <v>Liability</v>
          </cell>
          <cell r="E11814">
            <v>40852</v>
          </cell>
          <cell r="F11814">
            <v>41868</v>
          </cell>
          <cell r="G11814">
            <v>42228.91748811087</v>
          </cell>
          <cell r="H11814">
            <v>70.177714302991902</v>
          </cell>
          <cell r="I11814">
            <v>78.62</v>
          </cell>
        </row>
        <row r="11815">
          <cell r="C11815" t="str">
            <v>Liability</v>
          </cell>
          <cell r="E11815">
            <v>40863</v>
          </cell>
          <cell r="F11815">
            <v>41377</v>
          </cell>
          <cell r="G11815">
            <v>42608.463677518426</v>
          </cell>
          <cell r="H11815">
            <v>1028.573677886932</v>
          </cell>
          <cell r="I11815">
            <v>1336.71</v>
          </cell>
        </row>
        <row r="11816">
          <cell r="C11816" t="str">
            <v>Liability</v>
          </cell>
          <cell r="E11816">
            <v>40859</v>
          </cell>
          <cell r="F11816">
            <v>40889</v>
          </cell>
          <cell r="G11816">
            <v>41806.354246686482</v>
          </cell>
          <cell r="H11816">
            <v>20.048523479804111</v>
          </cell>
          <cell r="I11816">
            <v>30.81</v>
          </cell>
        </row>
        <row r="11817">
          <cell r="C11817" t="str">
            <v>Liability</v>
          </cell>
          <cell r="E11817">
            <v>40864</v>
          </cell>
          <cell r="F11817">
            <v>41620</v>
          </cell>
          <cell r="G11817">
            <v>42117.144638107879</v>
          </cell>
          <cell r="H11817">
            <v>20.36329208179459</v>
          </cell>
          <cell r="I11817">
            <v>0</v>
          </cell>
        </row>
        <row r="11818">
          <cell r="C11818" t="str">
            <v>Liability</v>
          </cell>
          <cell r="E11818">
            <v>40854</v>
          </cell>
          <cell r="F11818">
            <v>40941</v>
          </cell>
          <cell r="G11818">
            <v>41438.008494472277</v>
          </cell>
          <cell r="H11818">
            <v>151.28382355941457</v>
          </cell>
          <cell r="I11818">
            <v>181.84</v>
          </cell>
        </row>
        <row r="11819">
          <cell r="C11819" t="str">
            <v>Liability</v>
          </cell>
          <cell r="E11819">
            <v>40871</v>
          </cell>
          <cell r="F11819">
            <v>41112</v>
          </cell>
          <cell r="G11819">
            <v>41130.008749007095</v>
          </cell>
          <cell r="H11819">
            <v>45273.755938534305</v>
          </cell>
          <cell r="I11819">
            <v>47310.07</v>
          </cell>
        </row>
        <row r="11820">
          <cell r="C11820" t="str">
            <v>Liability</v>
          </cell>
          <cell r="E11820">
            <v>40862</v>
          </cell>
          <cell r="F11820">
            <v>41509</v>
          </cell>
          <cell r="G11820" t="str">
            <v>NA</v>
          </cell>
          <cell r="H11820">
            <v>9.8552454867853712</v>
          </cell>
          <cell r="I11820" t="str">
            <v>NA</v>
          </cell>
        </row>
        <row r="11821">
          <cell r="C11821" t="str">
            <v>Liability</v>
          </cell>
          <cell r="E11821">
            <v>40858</v>
          </cell>
          <cell r="F11821">
            <v>41184</v>
          </cell>
          <cell r="G11821">
            <v>41483.013591882147</v>
          </cell>
          <cell r="H11821">
            <v>26.62515636529314</v>
          </cell>
          <cell r="I11821">
            <v>0</v>
          </cell>
        </row>
        <row r="11822">
          <cell r="C11822" t="str">
            <v>Liability</v>
          </cell>
          <cell r="E11822">
            <v>40872</v>
          </cell>
          <cell r="F11822">
            <v>42427</v>
          </cell>
          <cell r="G11822">
            <v>43789.486322269826</v>
          </cell>
          <cell r="H11822">
            <v>605.85814202268762</v>
          </cell>
          <cell r="I11822">
            <v>738.05</v>
          </cell>
        </row>
        <row r="11823">
          <cell r="C11823" t="str">
            <v>Liability</v>
          </cell>
          <cell r="E11823">
            <v>40862</v>
          </cell>
          <cell r="F11823">
            <v>41617</v>
          </cell>
          <cell r="G11823">
            <v>43316.472627983116</v>
          </cell>
          <cell r="H11823">
            <v>6.3591032318155865</v>
          </cell>
          <cell r="I11823">
            <v>10.52</v>
          </cell>
        </row>
        <row r="11824">
          <cell r="C11824" t="str">
            <v>Liability</v>
          </cell>
          <cell r="E11824">
            <v>40850</v>
          </cell>
          <cell r="F11824">
            <v>41508</v>
          </cell>
          <cell r="G11824">
            <v>41511.671778021497</v>
          </cell>
          <cell r="H11824">
            <v>34.077587840134804</v>
          </cell>
          <cell r="I11824">
            <v>34.83</v>
          </cell>
        </row>
        <row r="11825">
          <cell r="C11825" t="str">
            <v>Liability</v>
          </cell>
          <cell r="E11825">
            <v>40851</v>
          </cell>
          <cell r="F11825">
            <v>41009</v>
          </cell>
          <cell r="G11825">
            <v>41257.799306992529</v>
          </cell>
          <cell r="H11825">
            <v>25.211550511274869</v>
          </cell>
          <cell r="I11825">
            <v>30.3</v>
          </cell>
        </row>
        <row r="11826">
          <cell r="C11826" t="str">
            <v>Liability</v>
          </cell>
          <cell r="E11826">
            <v>40850</v>
          </cell>
          <cell r="F11826">
            <v>40905</v>
          </cell>
          <cell r="G11826">
            <v>43787.874233093651</v>
          </cell>
          <cell r="H11826">
            <v>10.523574072603706</v>
          </cell>
          <cell r="I11826">
            <v>18.39</v>
          </cell>
        </row>
        <row r="11827">
          <cell r="C11827" t="str">
            <v>Liability</v>
          </cell>
          <cell r="E11827">
            <v>40857</v>
          </cell>
          <cell r="F11827">
            <v>41301</v>
          </cell>
          <cell r="G11827">
            <v>41627.811767114414</v>
          </cell>
          <cell r="H11827">
            <v>3334.618598162348</v>
          </cell>
          <cell r="I11827">
            <v>3842.44</v>
          </cell>
        </row>
        <row r="11828">
          <cell r="C11828" t="str">
            <v>Liability</v>
          </cell>
          <cell r="E11828">
            <v>40854</v>
          </cell>
          <cell r="F11828">
            <v>41499</v>
          </cell>
          <cell r="G11828">
            <v>41688.194069727033</v>
          </cell>
          <cell r="H11828">
            <v>5.0820694899782826</v>
          </cell>
          <cell r="I11828">
            <v>6.49</v>
          </cell>
        </row>
        <row r="11829">
          <cell r="C11829" t="str">
            <v>Liability</v>
          </cell>
          <cell r="E11829">
            <v>40904</v>
          </cell>
          <cell r="F11829">
            <v>41449</v>
          </cell>
          <cell r="G11829">
            <v>41594.893814149596</v>
          </cell>
          <cell r="H11829">
            <v>1131.2485893673743</v>
          </cell>
          <cell r="I11829">
            <v>1321.79</v>
          </cell>
        </row>
        <row r="11830">
          <cell r="C11830" t="str">
            <v>Liability</v>
          </cell>
          <cell r="E11830">
            <v>40894</v>
          </cell>
          <cell r="F11830">
            <v>40954</v>
          </cell>
          <cell r="G11830">
            <v>42387.462223320399</v>
          </cell>
          <cell r="H11830">
            <v>136.21718759148766</v>
          </cell>
          <cell r="I11830">
            <v>167.4</v>
          </cell>
        </row>
        <row r="11831">
          <cell r="C11831" t="str">
            <v>Liability</v>
          </cell>
          <cell r="E11831">
            <v>40904</v>
          </cell>
          <cell r="F11831">
            <v>41337</v>
          </cell>
          <cell r="G11831">
            <v>41686.771637759033</v>
          </cell>
          <cell r="H11831">
            <v>4094.35297992184</v>
          </cell>
          <cell r="I11831">
            <v>6329.34</v>
          </cell>
        </row>
        <row r="11832">
          <cell r="C11832" t="str">
            <v>Liability</v>
          </cell>
          <cell r="E11832">
            <v>40884</v>
          </cell>
          <cell r="F11832">
            <v>41354</v>
          </cell>
          <cell r="G11832">
            <v>42062.171330224701</v>
          </cell>
          <cell r="H11832">
            <v>8.1136986150909038</v>
          </cell>
          <cell r="I11832">
            <v>9.58</v>
          </cell>
        </row>
        <row r="11833">
          <cell r="C11833" t="str">
            <v>Liability</v>
          </cell>
          <cell r="E11833">
            <v>40906</v>
          </cell>
          <cell r="F11833">
            <v>42487</v>
          </cell>
          <cell r="G11833">
            <v>43116.312799575986</v>
          </cell>
          <cell r="H11833">
            <v>1277.1360372977904</v>
          </cell>
          <cell r="I11833">
            <v>1617.64</v>
          </cell>
        </row>
        <row r="11834">
          <cell r="C11834" t="str">
            <v>Liability</v>
          </cell>
          <cell r="E11834">
            <v>40899</v>
          </cell>
          <cell r="F11834">
            <v>41861</v>
          </cell>
          <cell r="G11834">
            <v>42200.310167604708</v>
          </cell>
          <cell r="H11834">
            <v>200.3899912774512</v>
          </cell>
          <cell r="I11834">
            <v>225.52</v>
          </cell>
        </row>
        <row r="11835">
          <cell r="C11835" t="str">
            <v>Liability</v>
          </cell>
          <cell r="E11835">
            <v>40896</v>
          </cell>
          <cell r="F11835">
            <v>41419</v>
          </cell>
          <cell r="G11835">
            <v>41959.033372466074</v>
          </cell>
          <cell r="H11835">
            <v>54.798784632000391</v>
          </cell>
          <cell r="I11835">
            <v>69.8</v>
          </cell>
        </row>
        <row r="11836">
          <cell r="C11836" t="str">
            <v>Liability</v>
          </cell>
          <cell r="E11836">
            <v>40879</v>
          </cell>
          <cell r="F11836">
            <v>41698</v>
          </cell>
          <cell r="G11836">
            <v>42151.158523069411</v>
          </cell>
          <cell r="H11836">
            <v>7.297243811444452</v>
          </cell>
          <cell r="I11836">
            <v>10.119999999999999</v>
          </cell>
        </row>
        <row r="11837">
          <cell r="C11837" t="str">
            <v>Liability</v>
          </cell>
          <cell r="E11837">
            <v>40887</v>
          </cell>
          <cell r="F11837">
            <v>41684</v>
          </cell>
          <cell r="G11837">
            <v>42159.337098951597</v>
          </cell>
          <cell r="H11837">
            <v>130.83528260527211</v>
          </cell>
          <cell r="I11837">
            <v>153.51</v>
          </cell>
        </row>
        <row r="11838">
          <cell r="C11838" t="str">
            <v>Liability</v>
          </cell>
          <cell r="E11838">
            <v>40904</v>
          </cell>
          <cell r="F11838">
            <v>40905</v>
          </cell>
          <cell r="G11838">
            <v>42249.279168416608</v>
          </cell>
          <cell r="H11838">
            <v>34.720733112547912</v>
          </cell>
          <cell r="I11838">
            <v>43.48</v>
          </cell>
        </row>
        <row r="11839">
          <cell r="C11839" t="str">
            <v>Liability</v>
          </cell>
          <cell r="E11839">
            <v>40878</v>
          </cell>
          <cell r="F11839">
            <v>42424</v>
          </cell>
          <cell r="G11839">
            <v>42493.621185556134</v>
          </cell>
          <cell r="H11839">
            <v>1175.8070220003467</v>
          </cell>
          <cell r="I11839">
            <v>1696.66</v>
          </cell>
        </row>
        <row r="11840">
          <cell r="C11840" t="str">
            <v>Liability</v>
          </cell>
          <cell r="E11840">
            <v>40887</v>
          </cell>
          <cell r="F11840">
            <v>41549</v>
          </cell>
          <cell r="G11840">
            <v>41753.848631230161</v>
          </cell>
          <cell r="H11840">
            <v>0.81774231925768281</v>
          </cell>
          <cell r="I11840">
            <v>0</v>
          </cell>
        </row>
        <row r="11841">
          <cell r="C11841" t="str">
            <v>Liability</v>
          </cell>
          <cell r="E11841">
            <v>40891</v>
          </cell>
          <cell r="F11841">
            <v>43017</v>
          </cell>
          <cell r="G11841">
            <v>43394.264700550972</v>
          </cell>
          <cell r="H11841">
            <v>6228.7382050209662</v>
          </cell>
          <cell r="I11841">
            <v>9135.59</v>
          </cell>
        </row>
        <row r="11842">
          <cell r="C11842" t="str">
            <v>Liability</v>
          </cell>
          <cell r="E11842">
            <v>40896</v>
          </cell>
          <cell r="F11842">
            <v>41127</v>
          </cell>
          <cell r="G11842">
            <v>41203.456497685336</v>
          </cell>
          <cell r="H11842">
            <v>10533.636593629213</v>
          </cell>
          <cell r="I11842">
            <v>11527.7</v>
          </cell>
        </row>
        <row r="11843">
          <cell r="C11843" t="str">
            <v>Liability</v>
          </cell>
          <cell r="E11843">
            <v>40907</v>
          </cell>
          <cell r="F11843">
            <v>41066</v>
          </cell>
          <cell r="G11843">
            <v>41709.633824742712</v>
          </cell>
          <cell r="H11843">
            <v>379.3022063354789</v>
          </cell>
          <cell r="I11843">
            <v>521.55999999999995</v>
          </cell>
        </row>
        <row r="11844">
          <cell r="C11844" t="str">
            <v>Liability</v>
          </cell>
          <cell r="E11844">
            <v>40885</v>
          </cell>
          <cell r="F11844">
            <v>41297</v>
          </cell>
          <cell r="G11844">
            <v>42180.118456554919</v>
          </cell>
          <cell r="H11844">
            <v>603.97950278168628</v>
          </cell>
          <cell r="I11844">
            <v>675.43</v>
          </cell>
        </row>
        <row r="11845">
          <cell r="C11845" t="str">
            <v>Liability</v>
          </cell>
          <cell r="E11845">
            <v>40879</v>
          </cell>
          <cell r="F11845">
            <v>41146</v>
          </cell>
          <cell r="G11845">
            <v>41496.850108794257</v>
          </cell>
          <cell r="H11845">
            <v>37.044114032312592</v>
          </cell>
          <cell r="I11845">
            <v>51.72</v>
          </cell>
        </row>
        <row r="11846">
          <cell r="C11846" t="str">
            <v>Liability</v>
          </cell>
          <cell r="E11846">
            <v>40881</v>
          </cell>
          <cell r="F11846">
            <v>41265</v>
          </cell>
          <cell r="G11846">
            <v>41469.927905197554</v>
          </cell>
          <cell r="H11846">
            <v>60.153482685368942</v>
          </cell>
          <cell r="I11846">
            <v>80.680000000000007</v>
          </cell>
        </row>
        <row r="11847">
          <cell r="C11847" t="str">
            <v>Liability</v>
          </cell>
          <cell r="E11847">
            <v>40899</v>
          </cell>
          <cell r="F11847">
            <v>41661</v>
          </cell>
          <cell r="G11847">
            <v>41768.611654688022</v>
          </cell>
          <cell r="H11847">
            <v>3638.7319693217801</v>
          </cell>
          <cell r="I11847">
            <v>3700.15</v>
          </cell>
        </row>
        <row r="11848">
          <cell r="C11848" t="str">
            <v>Liability</v>
          </cell>
          <cell r="E11848">
            <v>40903</v>
          </cell>
          <cell r="F11848">
            <v>41110</v>
          </cell>
          <cell r="G11848">
            <v>42821.248335141281</v>
          </cell>
          <cell r="H11848">
            <v>272.7360081231916</v>
          </cell>
          <cell r="I11848">
            <v>0</v>
          </cell>
        </row>
        <row r="11849">
          <cell r="C11849" t="str">
            <v>Liability</v>
          </cell>
          <cell r="E11849">
            <v>40897</v>
          </cell>
          <cell r="F11849">
            <v>41195</v>
          </cell>
          <cell r="G11849">
            <v>41297.516183722793</v>
          </cell>
          <cell r="H11849">
            <v>35294.607023465294</v>
          </cell>
          <cell r="I11849">
            <v>37212.29</v>
          </cell>
        </row>
        <row r="11850">
          <cell r="C11850" t="str">
            <v>Liability</v>
          </cell>
          <cell r="E11850">
            <v>40890</v>
          </cell>
          <cell r="F11850">
            <v>41709</v>
          </cell>
          <cell r="G11850">
            <v>41759.514225252184</v>
          </cell>
          <cell r="H11850">
            <v>820.00514059651096</v>
          </cell>
          <cell r="I11850">
            <v>1067.1400000000001</v>
          </cell>
        </row>
        <row r="11851">
          <cell r="C11851" t="str">
            <v>Liability</v>
          </cell>
          <cell r="E11851">
            <v>40887</v>
          </cell>
          <cell r="F11851">
            <v>41000</v>
          </cell>
          <cell r="G11851">
            <v>41225.06462704872</v>
          </cell>
          <cell r="H11851">
            <v>7718.0488683746944</v>
          </cell>
          <cell r="I11851">
            <v>8651.08</v>
          </cell>
        </row>
        <row r="11852">
          <cell r="C11852" t="str">
            <v>Liability</v>
          </cell>
          <cell r="E11852">
            <v>40887</v>
          </cell>
          <cell r="F11852">
            <v>41258</v>
          </cell>
          <cell r="G11852">
            <v>41288.826770026288</v>
          </cell>
          <cell r="H11852">
            <v>0.57379049353527856</v>
          </cell>
          <cell r="I11852">
            <v>0.63</v>
          </cell>
        </row>
        <row r="11853">
          <cell r="C11853" t="str">
            <v>Liability</v>
          </cell>
          <cell r="E11853">
            <v>40900</v>
          </cell>
          <cell r="F11853">
            <v>41234</v>
          </cell>
          <cell r="G11853">
            <v>41566.561498457457</v>
          </cell>
          <cell r="H11853">
            <v>756.10718970772905</v>
          </cell>
          <cell r="I11853">
            <v>863.07</v>
          </cell>
        </row>
        <row r="11854">
          <cell r="C11854" t="str">
            <v>Liability</v>
          </cell>
          <cell r="E11854">
            <v>40888</v>
          </cell>
          <cell r="F11854">
            <v>41005</v>
          </cell>
          <cell r="G11854">
            <v>41036.620112616532</v>
          </cell>
          <cell r="H11854">
            <v>9.467112358527066</v>
          </cell>
          <cell r="I11854">
            <v>0</v>
          </cell>
        </row>
        <row r="11855">
          <cell r="C11855" t="str">
            <v>Liability</v>
          </cell>
          <cell r="E11855">
            <v>40899</v>
          </cell>
          <cell r="F11855">
            <v>41425</v>
          </cell>
          <cell r="G11855">
            <v>41675.961812728208</v>
          </cell>
          <cell r="H11855">
            <v>7.8018648807420279</v>
          </cell>
          <cell r="I11855">
            <v>9.7200000000000006</v>
          </cell>
        </row>
        <row r="11856">
          <cell r="C11856" t="str">
            <v>Liability</v>
          </cell>
          <cell r="E11856">
            <v>40881</v>
          </cell>
          <cell r="F11856">
            <v>42375</v>
          </cell>
          <cell r="G11856" t="str">
            <v>NA</v>
          </cell>
          <cell r="H11856">
            <v>324.2330325532991</v>
          </cell>
          <cell r="I11856" t="str">
            <v>NA</v>
          </cell>
        </row>
        <row r="11857">
          <cell r="C11857" t="str">
            <v>Liability</v>
          </cell>
          <cell r="E11857">
            <v>40897</v>
          </cell>
          <cell r="F11857">
            <v>40957</v>
          </cell>
          <cell r="G11857">
            <v>41038.580276999397</v>
          </cell>
          <cell r="H11857">
            <v>1.8276131430135134</v>
          </cell>
          <cell r="I11857">
            <v>2.0299999999999998</v>
          </cell>
        </row>
        <row r="11858">
          <cell r="C11858" t="str">
            <v>Liability</v>
          </cell>
          <cell r="E11858">
            <v>40895</v>
          </cell>
          <cell r="F11858">
            <v>41107</v>
          </cell>
          <cell r="G11858">
            <v>43351.803790794009</v>
          </cell>
          <cell r="H11858">
            <v>86.628363475161365</v>
          </cell>
          <cell r="I11858">
            <v>95.09</v>
          </cell>
        </row>
        <row r="11859">
          <cell r="C11859" t="str">
            <v>Liability</v>
          </cell>
          <cell r="E11859">
            <v>40904</v>
          </cell>
          <cell r="F11859">
            <v>41622</v>
          </cell>
          <cell r="G11859">
            <v>41630.683371019091</v>
          </cell>
          <cell r="H11859">
            <v>2828.6048813122889</v>
          </cell>
          <cell r="I11859">
            <v>3340.62</v>
          </cell>
        </row>
        <row r="11860">
          <cell r="C11860" t="str">
            <v>Liability</v>
          </cell>
          <cell r="E11860">
            <v>40878</v>
          </cell>
          <cell r="F11860">
            <v>41287</v>
          </cell>
          <cell r="G11860">
            <v>41324.168814061377</v>
          </cell>
          <cell r="H11860">
            <v>351.68941735126879</v>
          </cell>
          <cell r="I11860">
            <v>396.15</v>
          </cell>
        </row>
        <row r="11861">
          <cell r="C11861" t="str">
            <v>Liability</v>
          </cell>
          <cell r="E11861">
            <v>40939</v>
          </cell>
          <cell r="F11861">
            <v>42151</v>
          </cell>
          <cell r="G11861">
            <v>42430.571427365649</v>
          </cell>
          <cell r="H11861">
            <v>180.96143692955903</v>
          </cell>
          <cell r="I11861">
            <v>0</v>
          </cell>
        </row>
        <row r="11862">
          <cell r="C11862" t="str">
            <v>Liability</v>
          </cell>
          <cell r="E11862">
            <v>40925</v>
          </cell>
          <cell r="F11862">
            <v>41744</v>
          </cell>
          <cell r="G11862">
            <v>42217.034947331216</v>
          </cell>
          <cell r="H11862">
            <v>693.30191831236402</v>
          </cell>
          <cell r="I11862">
            <v>853.7</v>
          </cell>
        </row>
        <row r="11863">
          <cell r="C11863" t="str">
            <v>Liability</v>
          </cell>
          <cell r="E11863">
            <v>40934</v>
          </cell>
          <cell r="F11863">
            <v>41014</v>
          </cell>
          <cell r="G11863">
            <v>41794.824616271719</v>
          </cell>
          <cell r="H11863">
            <v>56.164093669542034</v>
          </cell>
          <cell r="I11863">
            <v>75.39</v>
          </cell>
        </row>
        <row r="11864">
          <cell r="C11864" t="str">
            <v>Liability</v>
          </cell>
          <cell r="E11864">
            <v>40932</v>
          </cell>
          <cell r="F11864">
            <v>42296</v>
          </cell>
          <cell r="G11864">
            <v>42530.954633833069</v>
          </cell>
          <cell r="H11864">
            <v>181.1906164234052</v>
          </cell>
          <cell r="I11864">
            <v>198.91</v>
          </cell>
        </row>
        <row r="11865">
          <cell r="C11865" t="str">
            <v>Liability</v>
          </cell>
          <cell r="E11865">
            <v>40911</v>
          </cell>
          <cell r="F11865">
            <v>41252</v>
          </cell>
          <cell r="G11865">
            <v>41979.018446392103</v>
          </cell>
          <cell r="H11865">
            <v>39.796305261090204</v>
          </cell>
          <cell r="I11865">
            <v>48.59</v>
          </cell>
        </row>
        <row r="11866">
          <cell r="C11866" t="str">
            <v>Liability</v>
          </cell>
          <cell r="E11866">
            <v>40932</v>
          </cell>
          <cell r="F11866">
            <v>41026</v>
          </cell>
          <cell r="G11866">
            <v>42260.211034336622</v>
          </cell>
          <cell r="H11866">
            <v>0.31925540755228693</v>
          </cell>
          <cell r="I11866">
            <v>0.44</v>
          </cell>
        </row>
        <row r="11867">
          <cell r="C11867" t="str">
            <v>Liability</v>
          </cell>
          <cell r="E11867">
            <v>40913</v>
          </cell>
          <cell r="F11867">
            <v>41008</v>
          </cell>
          <cell r="G11867">
            <v>41559.88610579988</v>
          </cell>
          <cell r="H11867">
            <v>710.96571226365995</v>
          </cell>
          <cell r="I11867">
            <v>0</v>
          </cell>
        </row>
        <row r="11868">
          <cell r="C11868" t="str">
            <v>Liability</v>
          </cell>
          <cell r="E11868">
            <v>40921</v>
          </cell>
          <cell r="F11868">
            <v>41045</v>
          </cell>
          <cell r="G11868">
            <v>43427.607576060058</v>
          </cell>
          <cell r="H11868">
            <v>763.6490919475051</v>
          </cell>
          <cell r="I11868">
            <v>839.25</v>
          </cell>
        </row>
        <row r="11869">
          <cell r="C11869" t="str">
            <v>Liability</v>
          </cell>
          <cell r="E11869">
            <v>40936</v>
          </cell>
          <cell r="F11869">
            <v>42336</v>
          </cell>
          <cell r="G11869">
            <v>42662.015410076259</v>
          </cell>
          <cell r="H11869">
            <v>4.4665053258362706</v>
          </cell>
          <cell r="I11869">
            <v>6.25</v>
          </cell>
        </row>
        <row r="11870">
          <cell r="C11870" t="str">
            <v>Liability</v>
          </cell>
          <cell r="E11870">
            <v>40924</v>
          </cell>
          <cell r="F11870">
            <v>41250</v>
          </cell>
          <cell r="G11870">
            <v>41369.889001525902</v>
          </cell>
          <cell r="H11870">
            <v>9947.1998709916697</v>
          </cell>
          <cell r="I11870">
            <v>10935.59</v>
          </cell>
        </row>
        <row r="11871">
          <cell r="C11871" t="str">
            <v>Liability</v>
          </cell>
          <cell r="E11871">
            <v>40912</v>
          </cell>
          <cell r="F11871">
            <v>41126</v>
          </cell>
          <cell r="G11871">
            <v>41285.131486851809</v>
          </cell>
          <cell r="H11871">
            <v>6.3481266935298786</v>
          </cell>
          <cell r="I11871">
            <v>6.57</v>
          </cell>
        </row>
        <row r="11872">
          <cell r="C11872" t="str">
            <v>Liability</v>
          </cell>
          <cell r="E11872">
            <v>40910</v>
          </cell>
          <cell r="F11872">
            <v>41870</v>
          </cell>
          <cell r="G11872">
            <v>42456.904472875518</v>
          </cell>
          <cell r="H11872">
            <v>77.112635610002584</v>
          </cell>
          <cell r="I11872">
            <v>110.88</v>
          </cell>
        </row>
        <row r="11873">
          <cell r="C11873" t="str">
            <v>Liability</v>
          </cell>
          <cell r="E11873">
            <v>40926</v>
          </cell>
          <cell r="F11873">
            <v>41339</v>
          </cell>
          <cell r="G11873">
            <v>42952.802818740165</v>
          </cell>
          <cell r="H11873">
            <v>219.00828054844928</v>
          </cell>
          <cell r="I11873">
            <v>273.35000000000002</v>
          </cell>
        </row>
        <row r="11874">
          <cell r="C11874" t="str">
            <v>Liability</v>
          </cell>
          <cell r="E11874">
            <v>40922</v>
          </cell>
          <cell r="F11874">
            <v>42973</v>
          </cell>
          <cell r="G11874">
            <v>43007.093599579552</v>
          </cell>
          <cell r="H11874">
            <v>2122.8898283376739</v>
          </cell>
          <cell r="I11874">
            <v>3383.81</v>
          </cell>
        </row>
        <row r="11875">
          <cell r="C11875" t="str">
            <v>Liability</v>
          </cell>
          <cell r="E11875">
            <v>40912</v>
          </cell>
          <cell r="F11875">
            <v>41045</v>
          </cell>
          <cell r="G11875">
            <v>41077.378814362091</v>
          </cell>
          <cell r="H11875">
            <v>513.16125788217903</v>
          </cell>
          <cell r="I11875">
            <v>513.16</v>
          </cell>
        </row>
        <row r="11876">
          <cell r="C11876" t="str">
            <v>Liability</v>
          </cell>
          <cell r="E11876">
            <v>40930</v>
          </cell>
          <cell r="F11876">
            <v>41654</v>
          </cell>
          <cell r="G11876">
            <v>41976.959462991719</v>
          </cell>
          <cell r="H11876">
            <v>87461.354733984364</v>
          </cell>
          <cell r="I11876">
            <v>102159.61</v>
          </cell>
        </row>
        <row r="11877">
          <cell r="C11877" t="str">
            <v>Liability</v>
          </cell>
          <cell r="E11877">
            <v>40924</v>
          </cell>
          <cell r="F11877">
            <v>41018</v>
          </cell>
          <cell r="G11877">
            <v>41821.401487227951</v>
          </cell>
          <cell r="H11877">
            <v>0.63906062357972115</v>
          </cell>
          <cell r="I11877">
            <v>0</v>
          </cell>
        </row>
        <row r="11878">
          <cell r="C11878" t="str">
            <v>Liability</v>
          </cell>
          <cell r="E11878">
            <v>40918</v>
          </cell>
          <cell r="F11878">
            <v>41191</v>
          </cell>
          <cell r="G11878">
            <v>41998.526622284597</v>
          </cell>
          <cell r="H11878">
            <v>13.849019463184952</v>
          </cell>
          <cell r="I11878">
            <v>18.16</v>
          </cell>
        </row>
        <row r="11879">
          <cell r="C11879" t="str">
            <v>Liability</v>
          </cell>
          <cell r="E11879">
            <v>40939</v>
          </cell>
          <cell r="F11879">
            <v>42515</v>
          </cell>
          <cell r="G11879">
            <v>42632.078729020504</v>
          </cell>
          <cell r="H11879">
            <v>32846.280468602032</v>
          </cell>
          <cell r="I11879">
            <v>36914.97</v>
          </cell>
        </row>
        <row r="11880">
          <cell r="C11880" t="str">
            <v>Liability</v>
          </cell>
          <cell r="E11880">
            <v>40937</v>
          </cell>
          <cell r="F11880">
            <v>41053</v>
          </cell>
          <cell r="G11880">
            <v>41643.087547536503</v>
          </cell>
          <cell r="H11880">
            <v>7.2426410758251158</v>
          </cell>
          <cell r="I11880">
            <v>7.82</v>
          </cell>
        </row>
        <row r="11881">
          <cell r="C11881" t="str">
            <v>Liability</v>
          </cell>
          <cell r="E11881">
            <v>40930</v>
          </cell>
          <cell r="F11881">
            <v>41031</v>
          </cell>
          <cell r="G11881">
            <v>41409.117992590625</v>
          </cell>
          <cell r="H11881">
            <v>29.956961133965049</v>
          </cell>
          <cell r="I11881">
            <v>32.520000000000003</v>
          </cell>
        </row>
        <row r="11882">
          <cell r="C11882" t="str">
            <v>Liability</v>
          </cell>
          <cell r="E11882">
            <v>40926</v>
          </cell>
          <cell r="F11882">
            <v>41002</v>
          </cell>
          <cell r="G11882">
            <v>41021.806409774559</v>
          </cell>
          <cell r="H11882">
            <v>361.46037928573799</v>
          </cell>
          <cell r="I11882">
            <v>361.46</v>
          </cell>
        </row>
        <row r="11883">
          <cell r="C11883" t="str">
            <v>Liability</v>
          </cell>
          <cell r="E11883">
            <v>40921</v>
          </cell>
          <cell r="F11883">
            <v>41227</v>
          </cell>
          <cell r="G11883">
            <v>41511.358608493065</v>
          </cell>
          <cell r="H11883">
            <v>13.170125437356301</v>
          </cell>
          <cell r="I11883">
            <v>14.45</v>
          </cell>
        </row>
        <row r="11884">
          <cell r="C11884" t="str">
            <v>Liability</v>
          </cell>
          <cell r="E11884">
            <v>40916</v>
          </cell>
          <cell r="F11884">
            <v>41277</v>
          </cell>
          <cell r="G11884">
            <v>41456.014988097086</v>
          </cell>
          <cell r="H11884">
            <v>52.072566940100813</v>
          </cell>
          <cell r="I11884">
            <v>0</v>
          </cell>
        </row>
        <row r="11885">
          <cell r="C11885" t="str">
            <v>Liability</v>
          </cell>
          <cell r="E11885">
            <v>40925</v>
          </cell>
          <cell r="F11885">
            <v>41188</v>
          </cell>
          <cell r="G11885">
            <v>41590.078061572596</v>
          </cell>
          <cell r="H11885">
            <v>10.287180045393171</v>
          </cell>
          <cell r="I11885">
            <v>13.13</v>
          </cell>
        </row>
        <row r="11886">
          <cell r="C11886" t="str">
            <v>Liability</v>
          </cell>
          <cell r="E11886">
            <v>40939</v>
          </cell>
          <cell r="F11886">
            <v>41641</v>
          </cell>
          <cell r="G11886">
            <v>42239.711102214344</v>
          </cell>
          <cell r="H11886">
            <v>251.57385872238581</v>
          </cell>
          <cell r="I11886">
            <v>345.06</v>
          </cell>
        </row>
        <row r="11887">
          <cell r="C11887" t="str">
            <v>Liability</v>
          </cell>
          <cell r="E11887">
            <v>40923</v>
          </cell>
          <cell r="F11887">
            <v>42067</v>
          </cell>
          <cell r="G11887">
            <v>42090.051010290379</v>
          </cell>
          <cell r="H11887">
            <v>7.2970767488791628</v>
          </cell>
          <cell r="I11887">
            <v>9.1999999999999993</v>
          </cell>
        </row>
        <row r="11888">
          <cell r="C11888" t="str">
            <v>Liability</v>
          </cell>
          <cell r="E11888">
            <v>40920</v>
          </cell>
          <cell r="F11888">
            <v>41494</v>
          </cell>
          <cell r="G11888">
            <v>41820.115504389578</v>
          </cell>
          <cell r="H11888">
            <v>7.4790952465980123</v>
          </cell>
          <cell r="I11888">
            <v>8.14</v>
          </cell>
        </row>
        <row r="11889">
          <cell r="C11889" t="str">
            <v>Liability</v>
          </cell>
          <cell r="E11889">
            <v>40919</v>
          </cell>
          <cell r="F11889">
            <v>41933</v>
          </cell>
          <cell r="G11889">
            <v>42538.290753168185</v>
          </cell>
          <cell r="H11889">
            <v>7.2245515378216707</v>
          </cell>
          <cell r="I11889">
            <v>8.6300000000000008</v>
          </cell>
        </row>
        <row r="11890">
          <cell r="C11890" t="str">
            <v>Liability</v>
          </cell>
          <cell r="E11890">
            <v>40921</v>
          </cell>
          <cell r="F11890">
            <v>41111</v>
          </cell>
          <cell r="G11890">
            <v>41184.204112440784</v>
          </cell>
          <cell r="H11890">
            <v>9.8507273483257496</v>
          </cell>
          <cell r="I11890">
            <v>9.85</v>
          </cell>
        </row>
        <row r="11891">
          <cell r="C11891" t="str">
            <v>Liability</v>
          </cell>
          <cell r="E11891">
            <v>40954</v>
          </cell>
          <cell r="F11891">
            <v>41996</v>
          </cell>
          <cell r="G11891">
            <v>42892.348311514696</v>
          </cell>
          <cell r="H11891">
            <v>351.02751739305961</v>
          </cell>
          <cell r="I11891">
            <v>387.91</v>
          </cell>
        </row>
        <row r="11892">
          <cell r="C11892" t="str">
            <v>Liability</v>
          </cell>
          <cell r="E11892">
            <v>40941</v>
          </cell>
          <cell r="F11892">
            <v>41127</v>
          </cell>
          <cell r="G11892">
            <v>41157.321207123074</v>
          </cell>
          <cell r="H11892">
            <v>0.62510912304435595</v>
          </cell>
          <cell r="I11892">
            <v>0.63</v>
          </cell>
        </row>
        <row r="11893">
          <cell r="C11893" t="str">
            <v>Liability</v>
          </cell>
          <cell r="E11893">
            <v>40945</v>
          </cell>
          <cell r="F11893">
            <v>41002</v>
          </cell>
          <cell r="G11893">
            <v>42806.771823926269</v>
          </cell>
          <cell r="H11893">
            <v>48.023062173184947</v>
          </cell>
          <cell r="I11893">
            <v>82.5</v>
          </cell>
        </row>
        <row r="11894">
          <cell r="C11894" t="str">
            <v>Liability</v>
          </cell>
          <cell r="E11894">
            <v>40964</v>
          </cell>
          <cell r="F11894">
            <v>41292</v>
          </cell>
          <cell r="G11894" t="str">
            <v>NA</v>
          </cell>
          <cell r="H11894">
            <v>128.30657276887732</v>
          </cell>
          <cell r="I11894" t="str">
            <v>NA</v>
          </cell>
        </row>
        <row r="11895">
          <cell r="C11895" t="str">
            <v>Liability</v>
          </cell>
          <cell r="E11895">
            <v>40960</v>
          </cell>
          <cell r="F11895">
            <v>41414</v>
          </cell>
          <cell r="G11895">
            <v>41678.404918549553</v>
          </cell>
          <cell r="H11895">
            <v>309.28742579761166</v>
          </cell>
          <cell r="I11895">
            <v>0</v>
          </cell>
        </row>
        <row r="11896">
          <cell r="C11896" t="str">
            <v>Liability</v>
          </cell>
          <cell r="E11896">
            <v>40958</v>
          </cell>
          <cell r="F11896">
            <v>40992</v>
          </cell>
          <cell r="G11896">
            <v>41163.586008350117</v>
          </cell>
          <cell r="H11896">
            <v>8.1878763086192503</v>
          </cell>
          <cell r="I11896">
            <v>8.19</v>
          </cell>
        </row>
        <row r="11897">
          <cell r="C11897" t="str">
            <v>Liability</v>
          </cell>
          <cell r="E11897">
            <v>40965</v>
          </cell>
          <cell r="F11897">
            <v>41249</v>
          </cell>
          <cell r="G11897">
            <v>43223.098229873467</v>
          </cell>
          <cell r="H11897">
            <v>21.215983785722262</v>
          </cell>
          <cell r="I11897">
            <v>24.08</v>
          </cell>
        </row>
        <row r="11898">
          <cell r="C11898" t="str">
            <v>Liability</v>
          </cell>
          <cell r="E11898">
            <v>40950</v>
          </cell>
          <cell r="F11898">
            <v>41041</v>
          </cell>
          <cell r="G11898">
            <v>41346.206203869973</v>
          </cell>
          <cell r="H11898">
            <v>67.216553749259134</v>
          </cell>
          <cell r="I11898">
            <v>80.22</v>
          </cell>
        </row>
        <row r="11899">
          <cell r="C11899" t="str">
            <v>Liability</v>
          </cell>
          <cell r="E11899">
            <v>40941</v>
          </cell>
          <cell r="F11899">
            <v>41087</v>
          </cell>
          <cell r="G11899">
            <v>42248.751226330445</v>
          </cell>
          <cell r="H11899">
            <v>615.43282566763799</v>
          </cell>
          <cell r="I11899">
            <v>785.4</v>
          </cell>
        </row>
        <row r="11900">
          <cell r="C11900" t="str">
            <v>Liability</v>
          </cell>
          <cell r="E11900">
            <v>40947</v>
          </cell>
          <cell r="F11900">
            <v>41424</v>
          </cell>
          <cell r="G11900">
            <v>41586.455688776121</v>
          </cell>
          <cell r="H11900">
            <v>261.18380986852162</v>
          </cell>
          <cell r="I11900">
            <v>303.68</v>
          </cell>
        </row>
        <row r="11901">
          <cell r="C11901" t="str">
            <v>Liability</v>
          </cell>
          <cell r="E11901">
            <v>40944</v>
          </cell>
          <cell r="F11901">
            <v>41904</v>
          </cell>
          <cell r="G11901">
            <v>41907.289473416364</v>
          </cell>
          <cell r="H11901">
            <v>3.1054458452430471</v>
          </cell>
          <cell r="I11901">
            <v>3.28</v>
          </cell>
        </row>
        <row r="11902">
          <cell r="C11902" t="str">
            <v>Liability</v>
          </cell>
          <cell r="E11902">
            <v>40949</v>
          </cell>
          <cell r="F11902">
            <v>41212</v>
          </cell>
          <cell r="G11902">
            <v>41407.315379442007</v>
          </cell>
          <cell r="H11902">
            <v>142.18202116473819</v>
          </cell>
          <cell r="I11902">
            <v>164.15</v>
          </cell>
        </row>
        <row r="11903">
          <cell r="C11903" t="str">
            <v>Liability</v>
          </cell>
          <cell r="E11903">
            <v>40949</v>
          </cell>
          <cell r="F11903">
            <v>40990</v>
          </cell>
          <cell r="G11903">
            <v>41186.466526591335</v>
          </cell>
          <cell r="H11903">
            <v>0.154253133191042</v>
          </cell>
          <cell r="I11903">
            <v>0.15</v>
          </cell>
        </row>
        <row r="11904">
          <cell r="C11904" t="str">
            <v>Liability</v>
          </cell>
          <cell r="E11904">
            <v>40947</v>
          </cell>
          <cell r="F11904">
            <v>41121</v>
          </cell>
          <cell r="G11904">
            <v>41404.84658281476</v>
          </cell>
          <cell r="H11904">
            <v>9852.1686712119899</v>
          </cell>
          <cell r="I11904">
            <v>10607.11</v>
          </cell>
        </row>
        <row r="11905">
          <cell r="C11905" t="str">
            <v>Liability</v>
          </cell>
          <cell r="E11905">
            <v>40951</v>
          </cell>
          <cell r="F11905">
            <v>41223</v>
          </cell>
          <cell r="G11905">
            <v>41300.319341505812</v>
          </cell>
          <cell r="H11905">
            <v>92.162896983278301</v>
          </cell>
          <cell r="I11905">
            <v>106.51</v>
          </cell>
        </row>
        <row r="11906">
          <cell r="C11906" t="str">
            <v>Liability</v>
          </cell>
          <cell r="E11906">
            <v>40964</v>
          </cell>
          <cell r="F11906">
            <v>41234</v>
          </cell>
          <cell r="G11906">
            <v>41463.654177951517</v>
          </cell>
          <cell r="H11906">
            <v>6.7916817262256801</v>
          </cell>
          <cell r="I11906">
            <v>0</v>
          </cell>
        </row>
        <row r="11907">
          <cell r="C11907" t="str">
            <v>Liability</v>
          </cell>
          <cell r="E11907">
            <v>40951</v>
          </cell>
          <cell r="F11907">
            <v>41314</v>
          </cell>
          <cell r="G11907">
            <v>41806.49657208164</v>
          </cell>
          <cell r="H11907">
            <v>203384.58076199191</v>
          </cell>
          <cell r="I11907">
            <v>209968.19</v>
          </cell>
        </row>
        <row r="11908">
          <cell r="C11908" t="str">
            <v>Liability</v>
          </cell>
          <cell r="E11908">
            <v>40958</v>
          </cell>
          <cell r="F11908">
            <v>41751</v>
          </cell>
          <cell r="G11908">
            <v>41818.933804210836</v>
          </cell>
          <cell r="H11908">
            <v>19087.217032414988</v>
          </cell>
          <cell r="I11908">
            <v>21520.53</v>
          </cell>
        </row>
        <row r="11909">
          <cell r="C11909" t="str">
            <v>Liability</v>
          </cell>
          <cell r="E11909">
            <v>40951</v>
          </cell>
          <cell r="F11909">
            <v>41139</v>
          </cell>
          <cell r="G11909">
            <v>42500.69925183685</v>
          </cell>
          <cell r="H11909">
            <v>1.7474444895681926</v>
          </cell>
          <cell r="I11909">
            <v>2.21</v>
          </cell>
        </row>
        <row r="11910">
          <cell r="C11910" t="str">
            <v>Liability</v>
          </cell>
          <cell r="E11910">
            <v>40945</v>
          </cell>
          <cell r="F11910">
            <v>41058</v>
          </cell>
          <cell r="G11910">
            <v>41148.491395428558</v>
          </cell>
          <cell r="H11910">
            <v>20.1429105497118</v>
          </cell>
          <cell r="I11910">
            <v>0</v>
          </cell>
        </row>
        <row r="11911">
          <cell r="C11911" t="str">
            <v>Liability</v>
          </cell>
          <cell r="E11911">
            <v>40948</v>
          </cell>
          <cell r="F11911">
            <v>41176</v>
          </cell>
          <cell r="G11911">
            <v>41412.551213992301</v>
          </cell>
          <cell r="H11911">
            <v>160.28673909549391</v>
          </cell>
          <cell r="I11911">
            <v>173.64</v>
          </cell>
        </row>
        <row r="11912">
          <cell r="C11912" t="str">
            <v>Liability</v>
          </cell>
          <cell r="E11912">
            <v>40962</v>
          </cell>
          <cell r="F11912">
            <v>41275</v>
          </cell>
          <cell r="G11912">
            <v>41289.891916626737</v>
          </cell>
          <cell r="H11912">
            <v>12951.185188806441</v>
          </cell>
          <cell r="I11912">
            <v>13595.39</v>
          </cell>
        </row>
        <row r="11913">
          <cell r="C11913" t="str">
            <v>Liability</v>
          </cell>
          <cell r="E11913">
            <v>40947</v>
          </cell>
          <cell r="F11913">
            <v>41433</v>
          </cell>
          <cell r="G11913">
            <v>41632.68031025715</v>
          </cell>
          <cell r="H11913">
            <v>40.776973364937568</v>
          </cell>
          <cell r="I11913">
            <v>43.09</v>
          </cell>
        </row>
        <row r="11914">
          <cell r="C11914" t="str">
            <v>Liability</v>
          </cell>
          <cell r="E11914">
            <v>40951</v>
          </cell>
          <cell r="F11914">
            <v>41501</v>
          </cell>
          <cell r="G11914">
            <v>42278.557512645086</v>
          </cell>
          <cell r="H11914">
            <v>141451.24112315194</v>
          </cell>
          <cell r="I11914">
            <v>0</v>
          </cell>
        </row>
        <row r="11915">
          <cell r="C11915" t="str">
            <v>Liability</v>
          </cell>
          <cell r="E11915">
            <v>40954</v>
          </cell>
          <cell r="F11915">
            <v>40982</v>
          </cell>
          <cell r="G11915">
            <v>41891.110648086731</v>
          </cell>
          <cell r="H11915">
            <v>394.08242370732404</v>
          </cell>
          <cell r="I11915">
            <v>428.35</v>
          </cell>
        </row>
        <row r="11916">
          <cell r="C11916" t="str">
            <v>Liability</v>
          </cell>
          <cell r="E11916">
            <v>40961</v>
          </cell>
          <cell r="F11916">
            <v>41566</v>
          </cell>
          <cell r="G11916">
            <v>42495.31993167309</v>
          </cell>
          <cell r="H11916">
            <v>17.797581752223664</v>
          </cell>
          <cell r="I11916">
            <v>0</v>
          </cell>
        </row>
        <row r="11917">
          <cell r="C11917" t="str">
            <v>Liability</v>
          </cell>
          <cell r="E11917">
            <v>40961</v>
          </cell>
          <cell r="F11917">
            <v>41447</v>
          </cell>
          <cell r="G11917">
            <v>42091.346570516762</v>
          </cell>
          <cell r="H11917">
            <v>5.1555377058927414</v>
          </cell>
          <cell r="I11917">
            <v>5.66</v>
          </cell>
        </row>
        <row r="11918">
          <cell r="C11918" t="str">
            <v>Liability</v>
          </cell>
          <cell r="E11918">
            <v>40946</v>
          </cell>
          <cell r="F11918">
            <v>41487</v>
          </cell>
          <cell r="G11918">
            <v>41711.631089190378</v>
          </cell>
          <cell r="H11918">
            <v>2.5081007497563337</v>
          </cell>
          <cell r="I11918">
            <v>2.67</v>
          </cell>
        </row>
        <row r="11919">
          <cell r="C11919" t="str">
            <v>Liability</v>
          </cell>
          <cell r="E11919">
            <v>40957</v>
          </cell>
          <cell r="F11919">
            <v>41026</v>
          </cell>
          <cell r="G11919">
            <v>41519.989481749108</v>
          </cell>
          <cell r="H11919">
            <v>249.25634769006106</v>
          </cell>
          <cell r="I11919">
            <v>278.14999999999998</v>
          </cell>
        </row>
        <row r="11920">
          <cell r="C11920" t="str">
            <v>Liability</v>
          </cell>
          <cell r="E11920">
            <v>40944</v>
          </cell>
          <cell r="F11920">
            <v>41136</v>
          </cell>
          <cell r="G11920">
            <v>42855.323560675904</v>
          </cell>
          <cell r="H11920">
            <v>7.6045745142455932</v>
          </cell>
          <cell r="I11920">
            <v>12.51</v>
          </cell>
        </row>
        <row r="11921">
          <cell r="C11921" t="str">
            <v>Liability</v>
          </cell>
          <cell r="E11921">
            <v>40955</v>
          </cell>
          <cell r="F11921">
            <v>41525</v>
          </cell>
          <cell r="G11921">
            <v>42003.246147202939</v>
          </cell>
          <cell r="H11921">
            <v>496.56504757916235</v>
          </cell>
          <cell r="I11921">
            <v>579.51</v>
          </cell>
        </row>
        <row r="11922">
          <cell r="C11922" t="str">
            <v>Liability</v>
          </cell>
          <cell r="E11922">
            <v>40945</v>
          </cell>
          <cell r="F11922">
            <v>41429</v>
          </cell>
          <cell r="G11922">
            <v>41883.278249871677</v>
          </cell>
          <cell r="H11922">
            <v>213.84945632823192</v>
          </cell>
          <cell r="I11922">
            <v>246.18</v>
          </cell>
        </row>
        <row r="11923">
          <cell r="C11923" t="str">
            <v>Liability</v>
          </cell>
          <cell r="E11923">
            <v>40950</v>
          </cell>
          <cell r="F11923">
            <v>41351</v>
          </cell>
          <cell r="G11923">
            <v>42834.599878767563</v>
          </cell>
          <cell r="H11923">
            <v>2.3210285757576454E-2</v>
          </cell>
          <cell r="I11923">
            <v>0</v>
          </cell>
        </row>
        <row r="11924">
          <cell r="C11924" t="str">
            <v>Liability</v>
          </cell>
          <cell r="E11924">
            <v>40944</v>
          </cell>
          <cell r="F11924">
            <v>41939</v>
          </cell>
          <cell r="G11924" t="str">
            <v>NA</v>
          </cell>
          <cell r="H11924">
            <v>212.66597524519074</v>
          </cell>
          <cell r="I11924" t="str">
            <v>NA</v>
          </cell>
        </row>
        <row r="11925">
          <cell r="C11925" t="str">
            <v>Liability</v>
          </cell>
          <cell r="E11925">
            <v>40963</v>
          </cell>
          <cell r="F11925">
            <v>41464</v>
          </cell>
          <cell r="G11925">
            <v>41669.506370560804</v>
          </cell>
          <cell r="H11925">
            <v>25.213875017872429</v>
          </cell>
          <cell r="I11925">
            <v>31.86</v>
          </cell>
        </row>
        <row r="11926">
          <cell r="C11926" t="str">
            <v>Liability</v>
          </cell>
          <cell r="E11926">
            <v>40978</v>
          </cell>
          <cell r="F11926">
            <v>41885</v>
          </cell>
          <cell r="G11926" t="str">
            <v>NA</v>
          </cell>
          <cell r="H11926">
            <v>4.4136174930087151</v>
          </cell>
          <cell r="I11926" t="str">
            <v>NA</v>
          </cell>
        </row>
        <row r="11927">
          <cell r="C11927" t="str">
            <v>Liability</v>
          </cell>
          <cell r="E11927">
            <v>40981</v>
          </cell>
          <cell r="F11927">
            <v>42713</v>
          </cell>
          <cell r="G11927" t="str">
            <v>NA</v>
          </cell>
          <cell r="H11927">
            <v>5.0280555476193918</v>
          </cell>
          <cell r="I11927" t="str">
            <v>NA</v>
          </cell>
        </row>
        <row r="11928">
          <cell r="C11928" t="str">
            <v>Liability</v>
          </cell>
          <cell r="E11928">
            <v>40988</v>
          </cell>
          <cell r="F11928">
            <v>41124</v>
          </cell>
          <cell r="G11928">
            <v>41285.223902510035</v>
          </cell>
          <cell r="H11928">
            <v>734.64320120143134</v>
          </cell>
          <cell r="I11928">
            <v>814.44</v>
          </cell>
        </row>
        <row r="11929">
          <cell r="C11929" t="str">
            <v>Liability</v>
          </cell>
          <cell r="E11929">
            <v>40989</v>
          </cell>
          <cell r="F11929">
            <v>41337</v>
          </cell>
          <cell r="G11929">
            <v>42205.424944307284</v>
          </cell>
          <cell r="H11929">
            <v>822.20936042419339</v>
          </cell>
          <cell r="I11929">
            <v>874.44</v>
          </cell>
        </row>
        <row r="11930">
          <cell r="C11930" t="str">
            <v>Liability</v>
          </cell>
          <cell r="E11930">
            <v>40991</v>
          </cell>
          <cell r="F11930">
            <v>40999</v>
          </cell>
          <cell r="G11930">
            <v>41186.740497197585</v>
          </cell>
          <cell r="H11930">
            <v>76.345496770566498</v>
          </cell>
          <cell r="I11930">
            <v>0</v>
          </cell>
        </row>
        <row r="11931">
          <cell r="C11931" t="str">
            <v>Liability</v>
          </cell>
          <cell r="E11931">
            <v>40988</v>
          </cell>
          <cell r="F11931">
            <v>41020</v>
          </cell>
          <cell r="G11931">
            <v>41059.113477653358</v>
          </cell>
          <cell r="H11931">
            <v>12119.168745792</v>
          </cell>
          <cell r="I11931">
            <v>12119.17</v>
          </cell>
        </row>
        <row r="11932">
          <cell r="C11932" t="str">
            <v>Liability</v>
          </cell>
          <cell r="E11932">
            <v>40997</v>
          </cell>
          <cell r="F11932">
            <v>41486</v>
          </cell>
          <cell r="G11932">
            <v>41791.733390347596</v>
          </cell>
          <cell r="H11932">
            <v>21.251014638633283</v>
          </cell>
          <cell r="I11932">
            <v>31.03</v>
          </cell>
        </row>
        <row r="11933">
          <cell r="C11933" t="str">
            <v>Liability</v>
          </cell>
          <cell r="E11933">
            <v>40999</v>
          </cell>
          <cell r="F11933">
            <v>41331</v>
          </cell>
          <cell r="G11933">
            <v>41789.5489603436</v>
          </cell>
          <cell r="H11933">
            <v>615.09254108211519</v>
          </cell>
          <cell r="I11933">
            <v>725.32</v>
          </cell>
        </row>
        <row r="11934">
          <cell r="C11934" t="str">
            <v>Liability</v>
          </cell>
          <cell r="E11934">
            <v>40991</v>
          </cell>
          <cell r="F11934">
            <v>41123</v>
          </cell>
          <cell r="G11934">
            <v>41143.103395382888</v>
          </cell>
          <cell r="H11934">
            <v>13.3752171630949</v>
          </cell>
          <cell r="I11934">
            <v>13.38</v>
          </cell>
        </row>
        <row r="11935">
          <cell r="C11935" t="str">
            <v>Liability</v>
          </cell>
          <cell r="E11935">
            <v>40970</v>
          </cell>
          <cell r="F11935">
            <v>41292</v>
          </cell>
          <cell r="G11935">
            <v>42432.475110964289</v>
          </cell>
          <cell r="H11935">
            <v>101841.06753023379</v>
          </cell>
          <cell r="I11935">
            <v>133818.26</v>
          </cell>
        </row>
        <row r="11936">
          <cell r="C11936" t="str">
            <v>Liability</v>
          </cell>
          <cell r="E11936">
            <v>40996</v>
          </cell>
          <cell r="F11936">
            <v>41091</v>
          </cell>
          <cell r="G11936">
            <v>42529.698352457905</v>
          </cell>
          <cell r="H11936">
            <v>1913.1567484576024</v>
          </cell>
          <cell r="I11936">
            <v>4000.48</v>
          </cell>
        </row>
        <row r="11937">
          <cell r="C11937" t="str">
            <v>Liability</v>
          </cell>
          <cell r="E11937">
            <v>40995</v>
          </cell>
          <cell r="F11937">
            <v>41036</v>
          </cell>
          <cell r="G11937">
            <v>41689.130716633372</v>
          </cell>
          <cell r="H11937">
            <v>25.010017153830443</v>
          </cell>
          <cell r="I11937">
            <v>27.06</v>
          </cell>
        </row>
        <row r="11938">
          <cell r="C11938" t="str">
            <v>Liability</v>
          </cell>
          <cell r="E11938">
            <v>40996</v>
          </cell>
          <cell r="F11938">
            <v>41295</v>
          </cell>
          <cell r="G11938">
            <v>42201.556632867192</v>
          </cell>
          <cell r="H11938">
            <v>342.04774831357497</v>
          </cell>
          <cell r="I11938">
            <v>426.16</v>
          </cell>
        </row>
        <row r="11939">
          <cell r="C11939" t="str">
            <v>Liability</v>
          </cell>
          <cell r="E11939">
            <v>40995</v>
          </cell>
          <cell r="F11939">
            <v>41221</v>
          </cell>
          <cell r="G11939">
            <v>41792.158632655279</v>
          </cell>
          <cell r="H11939">
            <v>42.578035368153394</v>
          </cell>
          <cell r="I11939">
            <v>49.68</v>
          </cell>
        </row>
        <row r="11940">
          <cell r="C11940" t="str">
            <v>Liability</v>
          </cell>
          <cell r="E11940">
            <v>40970</v>
          </cell>
          <cell r="F11940">
            <v>41718</v>
          </cell>
          <cell r="G11940">
            <v>42488.38028953629</v>
          </cell>
          <cell r="H11940">
            <v>150.22576303627395</v>
          </cell>
          <cell r="I11940">
            <v>201.64</v>
          </cell>
        </row>
        <row r="11941">
          <cell r="C11941" t="str">
            <v>Liability</v>
          </cell>
          <cell r="E11941">
            <v>40991</v>
          </cell>
          <cell r="F11941">
            <v>41113</v>
          </cell>
          <cell r="G11941">
            <v>41209.206727241486</v>
          </cell>
          <cell r="H11941">
            <v>40035.638003444597</v>
          </cell>
          <cell r="I11941">
            <v>40035.64</v>
          </cell>
        </row>
        <row r="11942">
          <cell r="C11942" t="str">
            <v>Liability</v>
          </cell>
          <cell r="E11942">
            <v>40986</v>
          </cell>
          <cell r="F11942">
            <v>41456</v>
          </cell>
          <cell r="G11942">
            <v>41675.998908995985</v>
          </cell>
          <cell r="H11942">
            <v>940.94971070272857</v>
          </cell>
          <cell r="I11942">
            <v>1136.05</v>
          </cell>
        </row>
        <row r="11943">
          <cell r="C11943" t="str">
            <v>Liability</v>
          </cell>
          <cell r="E11943">
            <v>40972</v>
          </cell>
          <cell r="F11943">
            <v>41149</v>
          </cell>
          <cell r="G11943">
            <v>41444.74317093072</v>
          </cell>
          <cell r="H11943">
            <v>52.424342746314132</v>
          </cell>
          <cell r="I11943">
            <v>60.61</v>
          </cell>
        </row>
        <row r="11944">
          <cell r="C11944" t="str">
            <v>Liability</v>
          </cell>
          <cell r="E11944">
            <v>40998</v>
          </cell>
          <cell r="F11944">
            <v>41224</v>
          </cell>
          <cell r="G11944">
            <v>41412.295334196177</v>
          </cell>
          <cell r="H11944">
            <v>531.91406462931786</v>
          </cell>
          <cell r="I11944">
            <v>631.33000000000004</v>
          </cell>
        </row>
        <row r="11945">
          <cell r="C11945" t="str">
            <v>Liability</v>
          </cell>
          <cell r="E11945">
            <v>40974</v>
          </cell>
          <cell r="F11945">
            <v>41173</v>
          </cell>
          <cell r="G11945">
            <v>41979.07967395075</v>
          </cell>
          <cell r="H11945">
            <v>1447.8825099311787</v>
          </cell>
          <cell r="I11945">
            <v>1779.68</v>
          </cell>
        </row>
        <row r="11946">
          <cell r="C11946" t="str">
            <v>Liability</v>
          </cell>
          <cell r="E11946">
            <v>40985</v>
          </cell>
          <cell r="F11946">
            <v>41626</v>
          </cell>
          <cell r="G11946">
            <v>41896.603101755434</v>
          </cell>
          <cell r="H11946">
            <v>4.3355093027200313</v>
          </cell>
          <cell r="I11946">
            <v>5.44</v>
          </cell>
        </row>
        <row r="11947">
          <cell r="C11947" t="str">
            <v>Liability</v>
          </cell>
          <cell r="E11947">
            <v>40969</v>
          </cell>
          <cell r="F11947">
            <v>41212</v>
          </cell>
          <cell r="G11947">
            <v>41297.231247382209</v>
          </cell>
          <cell r="H11947">
            <v>6783.6492875373597</v>
          </cell>
          <cell r="I11947">
            <v>6994.67</v>
          </cell>
        </row>
        <row r="11948">
          <cell r="C11948" t="str">
            <v>Liability</v>
          </cell>
          <cell r="E11948">
            <v>40978</v>
          </cell>
          <cell r="F11948">
            <v>41303</v>
          </cell>
          <cell r="G11948">
            <v>43872.240433628649</v>
          </cell>
          <cell r="H11948">
            <v>16.543123730802268</v>
          </cell>
          <cell r="I11948">
            <v>21.76</v>
          </cell>
        </row>
        <row r="11949">
          <cell r="C11949" t="str">
            <v>Liability</v>
          </cell>
          <cell r="E11949">
            <v>40990</v>
          </cell>
          <cell r="F11949">
            <v>41585</v>
          </cell>
          <cell r="G11949">
            <v>41964.107781590697</v>
          </cell>
          <cell r="H11949">
            <v>2.0753500884731739</v>
          </cell>
          <cell r="I11949">
            <v>2.2400000000000002</v>
          </cell>
        </row>
        <row r="11950">
          <cell r="C11950" t="str">
            <v>Liability</v>
          </cell>
          <cell r="E11950">
            <v>40985</v>
          </cell>
          <cell r="F11950">
            <v>41867</v>
          </cell>
          <cell r="G11950">
            <v>42118.39319416503</v>
          </cell>
          <cell r="H11950">
            <v>18.816337609806411</v>
          </cell>
          <cell r="I11950">
            <v>20.73</v>
          </cell>
        </row>
        <row r="11951">
          <cell r="C11951" t="str">
            <v>Liability</v>
          </cell>
          <cell r="E11951">
            <v>40987</v>
          </cell>
          <cell r="F11951">
            <v>41274</v>
          </cell>
          <cell r="G11951">
            <v>41724.746208260811</v>
          </cell>
          <cell r="H11951">
            <v>3.0640074137543625</v>
          </cell>
          <cell r="I11951">
            <v>0</v>
          </cell>
        </row>
        <row r="11952">
          <cell r="C11952" t="str">
            <v>Liability</v>
          </cell>
          <cell r="E11952">
            <v>40981</v>
          </cell>
          <cell r="F11952">
            <v>41116</v>
          </cell>
          <cell r="G11952">
            <v>41775.158131779332</v>
          </cell>
          <cell r="H11952">
            <v>4.4733175919960697</v>
          </cell>
          <cell r="I11952">
            <v>4.9000000000000004</v>
          </cell>
        </row>
        <row r="11953">
          <cell r="C11953" t="str">
            <v>Liability</v>
          </cell>
          <cell r="E11953">
            <v>40998</v>
          </cell>
          <cell r="F11953">
            <v>41101</v>
          </cell>
          <cell r="G11953">
            <v>41210.55459465384</v>
          </cell>
          <cell r="H11953">
            <v>137.59834054618699</v>
          </cell>
          <cell r="I11953">
            <v>0</v>
          </cell>
        </row>
        <row r="11954">
          <cell r="C11954" t="str">
            <v>Liability</v>
          </cell>
          <cell r="E11954">
            <v>41026</v>
          </cell>
          <cell r="F11954">
            <v>41542</v>
          </cell>
          <cell r="G11954">
            <v>42537.647561499551</v>
          </cell>
          <cell r="H11954">
            <v>26185.06880164663</v>
          </cell>
          <cell r="I11954">
            <v>26314.73</v>
          </cell>
        </row>
        <row r="11955">
          <cell r="C11955" t="str">
            <v>Liability</v>
          </cell>
          <cell r="E11955">
            <v>41006</v>
          </cell>
          <cell r="F11955">
            <v>41074</v>
          </cell>
          <cell r="G11955">
            <v>41494.057408492001</v>
          </cell>
          <cell r="H11955">
            <v>3.3581251703211938</v>
          </cell>
          <cell r="I11955">
            <v>4</v>
          </cell>
        </row>
        <row r="11956">
          <cell r="C11956" t="str">
            <v>Liability</v>
          </cell>
          <cell r="E11956">
            <v>41029</v>
          </cell>
          <cell r="F11956">
            <v>41228</v>
          </cell>
          <cell r="G11956">
            <v>41307.24125255231</v>
          </cell>
          <cell r="H11956">
            <v>128.69285436777926</v>
          </cell>
          <cell r="I11956">
            <v>145.94999999999999</v>
          </cell>
        </row>
        <row r="11957">
          <cell r="C11957" t="str">
            <v>Liability</v>
          </cell>
          <cell r="E11957">
            <v>41014</v>
          </cell>
          <cell r="F11957">
            <v>41065</v>
          </cell>
          <cell r="G11957">
            <v>41174.777412767355</v>
          </cell>
          <cell r="H11957">
            <v>1.1086802984197699</v>
          </cell>
          <cell r="I11957">
            <v>0</v>
          </cell>
        </row>
        <row r="11958">
          <cell r="C11958" t="str">
            <v>Liability</v>
          </cell>
          <cell r="E11958">
            <v>41022</v>
          </cell>
          <cell r="F11958">
            <v>41500</v>
          </cell>
          <cell r="G11958">
            <v>41622.230206294822</v>
          </cell>
          <cell r="H11958">
            <v>715.33717867266228</v>
          </cell>
          <cell r="I11958">
            <v>0</v>
          </cell>
        </row>
        <row r="11959">
          <cell r="C11959" t="str">
            <v>Liability</v>
          </cell>
          <cell r="E11959">
            <v>41021</v>
          </cell>
          <cell r="F11959">
            <v>41201</v>
          </cell>
          <cell r="G11959">
            <v>41360.948809106587</v>
          </cell>
          <cell r="H11959">
            <v>4773.6054925224516</v>
          </cell>
          <cell r="I11959">
            <v>0</v>
          </cell>
        </row>
        <row r="11960">
          <cell r="C11960" t="str">
            <v>Liability</v>
          </cell>
          <cell r="E11960">
            <v>41012</v>
          </cell>
          <cell r="F11960">
            <v>42314</v>
          </cell>
          <cell r="G11960">
            <v>43091.803633325697</v>
          </cell>
          <cell r="H11960">
            <v>791.77507688861158</v>
          </cell>
          <cell r="I11960">
            <v>1299.2</v>
          </cell>
        </row>
        <row r="11961">
          <cell r="C11961" t="str">
            <v>Liability</v>
          </cell>
          <cell r="E11961">
            <v>41017</v>
          </cell>
          <cell r="F11961">
            <v>41619</v>
          </cell>
          <cell r="G11961">
            <v>43982.647132055652</v>
          </cell>
          <cell r="H11961">
            <v>9124.8397589838696</v>
          </cell>
          <cell r="I11961">
            <v>12978.07</v>
          </cell>
        </row>
        <row r="11962">
          <cell r="C11962" t="str">
            <v>Liability</v>
          </cell>
          <cell r="E11962">
            <v>41010</v>
          </cell>
          <cell r="F11962">
            <v>41215</v>
          </cell>
          <cell r="G11962">
            <v>41380.190137041784</v>
          </cell>
          <cell r="H11962">
            <v>25.176883672013343</v>
          </cell>
          <cell r="I11962">
            <v>30.15</v>
          </cell>
        </row>
        <row r="11963">
          <cell r="C11963" t="str">
            <v>Liability</v>
          </cell>
          <cell r="E11963">
            <v>41016</v>
          </cell>
          <cell r="F11963">
            <v>41760</v>
          </cell>
          <cell r="G11963">
            <v>41927.188376446305</v>
          </cell>
          <cell r="H11963">
            <v>33254.101825118145</v>
          </cell>
          <cell r="I11963">
            <v>40152.58</v>
          </cell>
        </row>
        <row r="11964">
          <cell r="C11964" t="str">
            <v>Liability</v>
          </cell>
          <cell r="E11964">
            <v>41005</v>
          </cell>
          <cell r="F11964">
            <v>42913</v>
          </cell>
          <cell r="G11964">
            <v>43300.190827041151</v>
          </cell>
          <cell r="H11964">
            <v>156.02529373918185</v>
          </cell>
          <cell r="I11964">
            <v>335.79</v>
          </cell>
        </row>
        <row r="11965">
          <cell r="C11965" t="str">
            <v>Liability</v>
          </cell>
          <cell r="E11965">
            <v>41007</v>
          </cell>
          <cell r="F11965">
            <v>41289</v>
          </cell>
          <cell r="G11965">
            <v>41836.433492911834</v>
          </cell>
          <cell r="H11965">
            <v>175.97520900989176</v>
          </cell>
          <cell r="I11965">
            <v>0</v>
          </cell>
        </row>
        <row r="11966">
          <cell r="C11966" t="str">
            <v>Liability</v>
          </cell>
          <cell r="E11966">
            <v>41016</v>
          </cell>
          <cell r="F11966">
            <v>41972</v>
          </cell>
          <cell r="G11966">
            <v>43578.732241536563</v>
          </cell>
          <cell r="H11966">
            <v>423.64279452927354</v>
          </cell>
          <cell r="I11966">
            <v>0</v>
          </cell>
        </row>
        <row r="11967">
          <cell r="C11967" t="str">
            <v>Liability</v>
          </cell>
          <cell r="E11967">
            <v>41020</v>
          </cell>
          <cell r="F11967">
            <v>41511</v>
          </cell>
          <cell r="G11967">
            <v>42218.557964121181</v>
          </cell>
          <cell r="H11967">
            <v>3259.1298072976729</v>
          </cell>
          <cell r="I11967">
            <v>3787.04</v>
          </cell>
        </row>
        <row r="11968">
          <cell r="C11968" t="str">
            <v>Liability</v>
          </cell>
          <cell r="E11968">
            <v>41024</v>
          </cell>
          <cell r="F11968">
            <v>41449</v>
          </cell>
          <cell r="G11968">
            <v>41488.445480686591</v>
          </cell>
          <cell r="H11968">
            <v>161.07123877035605</v>
          </cell>
          <cell r="I11968">
            <v>168.47</v>
          </cell>
        </row>
        <row r="11969">
          <cell r="C11969" t="str">
            <v>Liability</v>
          </cell>
          <cell r="E11969">
            <v>41004</v>
          </cell>
          <cell r="F11969">
            <v>42556</v>
          </cell>
          <cell r="G11969">
            <v>43339.713313438391</v>
          </cell>
          <cell r="H11969">
            <v>77.079613451464198</v>
          </cell>
          <cell r="I11969">
            <v>0</v>
          </cell>
        </row>
        <row r="11970">
          <cell r="C11970" t="str">
            <v>Liability</v>
          </cell>
          <cell r="E11970">
            <v>41004</v>
          </cell>
          <cell r="F11970">
            <v>41081</v>
          </cell>
          <cell r="G11970">
            <v>41454.456357763513</v>
          </cell>
          <cell r="H11970">
            <v>2895.6514549462336</v>
          </cell>
          <cell r="I11970">
            <v>3130.79</v>
          </cell>
        </row>
        <row r="11971">
          <cell r="C11971" t="str">
            <v>Liability</v>
          </cell>
          <cell r="E11971">
            <v>41005</v>
          </cell>
          <cell r="F11971">
            <v>42912</v>
          </cell>
          <cell r="G11971">
            <v>43171.632678789414</v>
          </cell>
          <cell r="H11971">
            <v>4.3768628856468998</v>
          </cell>
          <cell r="I11971">
            <v>0</v>
          </cell>
        </row>
        <row r="11972">
          <cell r="C11972" t="str">
            <v>Liability</v>
          </cell>
          <cell r="E11972">
            <v>41028</v>
          </cell>
          <cell r="F11972">
            <v>41394</v>
          </cell>
          <cell r="G11972">
            <v>42222.524994058156</v>
          </cell>
          <cell r="H11972">
            <v>449.72952342583528</v>
          </cell>
          <cell r="I11972">
            <v>510.7</v>
          </cell>
        </row>
        <row r="11973">
          <cell r="C11973" t="str">
            <v>Liability</v>
          </cell>
          <cell r="E11973">
            <v>41021</v>
          </cell>
          <cell r="F11973">
            <v>41364</v>
          </cell>
          <cell r="G11973">
            <v>42259.581782166038</v>
          </cell>
          <cell r="H11973">
            <v>253.29282022225513</v>
          </cell>
          <cell r="I11973">
            <v>300.77999999999997</v>
          </cell>
        </row>
        <row r="11974">
          <cell r="C11974" t="str">
            <v>Liability</v>
          </cell>
          <cell r="E11974">
            <v>41012</v>
          </cell>
          <cell r="F11974">
            <v>41297</v>
          </cell>
          <cell r="G11974">
            <v>42371.1935904907</v>
          </cell>
          <cell r="H11974">
            <v>118.84205638352839</v>
          </cell>
          <cell r="I11974">
            <v>142.5</v>
          </cell>
        </row>
        <row r="11975">
          <cell r="C11975" t="str">
            <v>Liability</v>
          </cell>
          <cell r="E11975">
            <v>41016</v>
          </cell>
          <cell r="F11975">
            <v>42118</v>
          </cell>
          <cell r="G11975">
            <v>42289.438352854042</v>
          </cell>
          <cell r="H11975">
            <v>62.389903476503868</v>
          </cell>
          <cell r="I11975">
            <v>94.89</v>
          </cell>
        </row>
        <row r="11976">
          <cell r="C11976" t="str">
            <v>Liability</v>
          </cell>
          <cell r="E11976">
            <v>41029</v>
          </cell>
          <cell r="F11976">
            <v>41320</v>
          </cell>
          <cell r="G11976">
            <v>41393.266779007354</v>
          </cell>
          <cell r="H11976">
            <v>66.740314604373651</v>
          </cell>
          <cell r="I11976">
            <v>73.91</v>
          </cell>
        </row>
        <row r="11977">
          <cell r="C11977" t="str">
            <v>Liability</v>
          </cell>
          <cell r="E11977">
            <v>41015</v>
          </cell>
          <cell r="F11977">
            <v>41020</v>
          </cell>
          <cell r="G11977">
            <v>41405.115211249453</v>
          </cell>
          <cell r="H11977">
            <v>46.303841403923094</v>
          </cell>
          <cell r="I11977">
            <v>49.68</v>
          </cell>
        </row>
        <row r="11978">
          <cell r="C11978" t="str">
            <v>Liability</v>
          </cell>
          <cell r="E11978">
            <v>41020</v>
          </cell>
          <cell r="F11978">
            <v>41317</v>
          </cell>
          <cell r="G11978">
            <v>41503.582743450257</v>
          </cell>
          <cell r="H11978">
            <v>275.40815248065638</v>
          </cell>
          <cell r="I11978">
            <v>336.86</v>
          </cell>
        </row>
        <row r="11979">
          <cell r="C11979" t="str">
            <v>Liability</v>
          </cell>
          <cell r="E11979">
            <v>41025</v>
          </cell>
          <cell r="F11979">
            <v>41336</v>
          </cell>
          <cell r="G11979">
            <v>42560.182595159698</v>
          </cell>
          <cell r="H11979">
            <v>40.816122147777889</v>
          </cell>
          <cell r="I11979">
            <v>101.57</v>
          </cell>
        </row>
        <row r="11980">
          <cell r="C11980" t="str">
            <v>Liability</v>
          </cell>
          <cell r="E11980">
            <v>41017</v>
          </cell>
          <cell r="F11980">
            <v>41020</v>
          </cell>
          <cell r="G11980">
            <v>41054.744975707625</v>
          </cell>
          <cell r="H11980">
            <v>35.7498232546764</v>
          </cell>
          <cell r="I11980">
            <v>35.75</v>
          </cell>
        </row>
        <row r="11981">
          <cell r="C11981" t="str">
            <v>Liability</v>
          </cell>
          <cell r="E11981">
            <v>41012</v>
          </cell>
          <cell r="F11981">
            <v>41017</v>
          </cell>
          <cell r="G11981">
            <v>41131.615017116921</v>
          </cell>
          <cell r="H11981">
            <v>437.20842848228</v>
          </cell>
          <cell r="I11981">
            <v>0</v>
          </cell>
        </row>
        <row r="11982">
          <cell r="C11982" t="str">
            <v>Liability</v>
          </cell>
          <cell r="E11982">
            <v>41010</v>
          </cell>
          <cell r="F11982">
            <v>41087</v>
          </cell>
          <cell r="G11982">
            <v>41519.925843834426</v>
          </cell>
          <cell r="H11982">
            <v>1342.6678985427109</v>
          </cell>
          <cell r="I11982">
            <v>1569.08</v>
          </cell>
        </row>
        <row r="11983">
          <cell r="C11983" t="str">
            <v>Liability</v>
          </cell>
          <cell r="E11983">
            <v>41057</v>
          </cell>
          <cell r="F11983">
            <v>42344</v>
          </cell>
          <cell r="G11983">
            <v>42360.429949917147</v>
          </cell>
          <cell r="H11983">
            <v>464.96228754252115</v>
          </cell>
          <cell r="I11983">
            <v>544.89</v>
          </cell>
        </row>
        <row r="11984">
          <cell r="C11984" t="str">
            <v>Liability</v>
          </cell>
          <cell r="E11984">
            <v>41039</v>
          </cell>
          <cell r="F11984">
            <v>41575</v>
          </cell>
          <cell r="G11984">
            <v>42101.761804078546</v>
          </cell>
          <cell r="H11984">
            <v>4.8324735278586065E-2</v>
          </cell>
          <cell r="I11984">
            <v>0.06</v>
          </cell>
        </row>
        <row r="11985">
          <cell r="C11985" t="str">
            <v>Liability</v>
          </cell>
          <cell r="E11985">
            <v>41038</v>
          </cell>
          <cell r="F11985">
            <v>41622</v>
          </cell>
          <cell r="G11985">
            <v>41700.399123042844</v>
          </cell>
          <cell r="H11985">
            <v>51.587942832966384</v>
          </cell>
          <cell r="I11985">
            <v>62.54</v>
          </cell>
        </row>
        <row r="11986">
          <cell r="C11986" t="str">
            <v>Liability</v>
          </cell>
          <cell r="E11986">
            <v>41034</v>
          </cell>
          <cell r="F11986">
            <v>41226</v>
          </cell>
          <cell r="G11986">
            <v>42335.475856949248</v>
          </cell>
          <cell r="H11986">
            <v>0.70923183825289648</v>
          </cell>
          <cell r="I11986">
            <v>0</v>
          </cell>
        </row>
        <row r="11987">
          <cell r="C11987" t="str">
            <v>Liability</v>
          </cell>
          <cell r="E11987">
            <v>41055</v>
          </cell>
          <cell r="F11987">
            <v>41518</v>
          </cell>
          <cell r="G11987">
            <v>42039.254830068661</v>
          </cell>
          <cell r="H11987">
            <v>1607.7467729367638</v>
          </cell>
          <cell r="I11987">
            <v>1706.69</v>
          </cell>
        </row>
        <row r="11988">
          <cell r="C11988" t="str">
            <v>Liability</v>
          </cell>
          <cell r="E11988">
            <v>41030</v>
          </cell>
          <cell r="F11988">
            <v>41458</v>
          </cell>
          <cell r="G11988">
            <v>42339.706248361297</v>
          </cell>
          <cell r="H11988">
            <v>2.9603900624556205</v>
          </cell>
          <cell r="I11988">
            <v>4.05</v>
          </cell>
        </row>
        <row r="11989">
          <cell r="C11989" t="str">
            <v>Liability</v>
          </cell>
          <cell r="E11989">
            <v>41055</v>
          </cell>
          <cell r="F11989">
            <v>41087</v>
          </cell>
          <cell r="G11989">
            <v>41279.554289540712</v>
          </cell>
          <cell r="H11989">
            <v>836.02229170832663</v>
          </cell>
          <cell r="I11989">
            <v>938.88</v>
          </cell>
        </row>
        <row r="11990">
          <cell r="C11990" t="str">
            <v>Liability</v>
          </cell>
          <cell r="E11990">
            <v>41053</v>
          </cell>
          <cell r="F11990">
            <v>41494</v>
          </cell>
          <cell r="G11990">
            <v>41637.707693504439</v>
          </cell>
          <cell r="H11990">
            <v>7.0670455065993485</v>
          </cell>
          <cell r="I11990">
            <v>7.36</v>
          </cell>
        </row>
        <row r="11991">
          <cell r="C11991" t="str">
            <v>Liability</v>
          </cell>
          <cell r="E11991">
            <v>41039</v>
          </cell>
          <cell r="F11991">
            <v>42576</v>
          </cell>
          <cell r="G11991">
            <v>43151.653067961539</v>
          </cell>
          <cell r="H11991">
            <v>44.062621828988476</v>
          </cell>
          <cell r="I11991">
            <v>59.69</v>
          </cell>
        </row>
        <row r="11992">
          <cell r="C11992" t="str">
            <v>Liability</v>
          </cell>
          <cell r="E11992">
            <v>41051</v>
          </cell>
          <cell r="F11992">
            <v>41255</v>
          </cell>
          <cell r="G11992">
            <v>42012.361510216317</v>
          </cell>
          <cell r="H11992">
            <v>33.998190252933306</v>
          </cell>
          <cell r="I11992">
            <v>38.450000000000003</v>
          </cell>
        </row>
        <row r="11993">
          <cell r="C11993" t="str">
            <v>Liability</v>
          </cell>
          <cell r="E11993">
            <v>41037</v>
          </cell>
          <cell r="F11993">
            <v>41228</v>
          </cell>
          <cell r="G11993">
            <v>41346.665037733299</v>
          </cell>
          <cell r="H11993">
            <v>361.05921843337808</v>
          </cell>
          <cell r="I11993">
            <v>381.33</v>
          </cell>
        </row>
        <row r="11994">
          <cell r="C11994" t="str">
            <v>Liability</v>
          </cell>
          <cell r="E11994">
            <v>41050</v>
          </cell>
          <cell r="F11994">
            <v>41408</v>
          </cell>
          <cell r="G11994">
            <v>41437.151425558295</v>
          </cell>
          <cell r="H11994">
            <v>4729.4101802178875</v>
          </cell>
          <cell r="I11994">
            <v>5225.16</v>
          </cell>
        </row>
        <row r="11995">
          <cell r="C11995" t="str">
            <v>Liability</v>
          </cell>
          <cell r="E11995">
            <v>41040</v>
          </cell>
          <cell r="F11995">
            <v>41054</v>
          </cell>
          <cell r="G11995">
            <v>42683.600638996919</v>
          </cell>
          <cell r="H11995">
            <v>73.894200012423084</v>
          </cell>
          <cell r="I11995">
            <v>113.67</v>
          </cell>
        </row>
        <row r="11996">
          <cell r="C11996" t="str">
            <v>Liability</v>
          </cell>
          <cell r="E11996">
            <v>41032</v>
          </cell>
          <cell r="F11996">
            <v>41070</v>
          </cell>
          <cell r="G11996">
            <v>41559.390614714248</v>
          </cell>
          <cell r="H11996">
            <v>6.1012587975469037</v>
          </cell>
          <cell r="I11996">
            <v>6.54</v>
          </cell>
        </row>
        <row r="11997">
          <cell r="C11997" t="str">
            <v>Liability</v>
          </cell>
          <cell r="E11997">
            <v>41052</v>
          </cell>
          <cell r="F11997">
            <v>41458</v>
          </cell>
          <cell r="G11997">
            <v>41593.201746965475</v>
          </cell>
          <cell r="H11997">
            <v>1872.717616170745</v>
          </cell>
          <cell r="I11997">
            <v>2036.97</v>
          </cell>
        </row>
        <row r="11998">
          <cell r="C11998" t="str">
            <v>Liability</v>
          </cell>
          <cell r="E11998">
            <v>41045</v>
          </cell>
          <cell r="F11998">
            <v>41068</v>
          </cell>
          <cell r="G11998">
            <v>41121.922889539666</v>
          </cell>
          <cell r="H11998">
            <v>14252.071901539201</v>
          </cell>
          <cell r="I11998">
            <v>14252.07</v>
          </cell>
        </row>
        <row r="11999">
          <cell r="C11999" t="str">
            <v>Liability</v>
          </cell>
          <cell r="E11999">
            <v>41050</v>
          </cell>
          <cell r="F11999">
            <v>41090</v>
          </cell>
          <cell r="G11999">
            <v>41364.674256958024</v>
          </cell>
          <cell r="H11999">
            <v>688.99990136990743</v>
          </cell>
          <cell r="I11999">
            <v>743.47</v>
          </cell>
        </row>
        <row r="12000">
          <cell r="C12000" t="str">
            <v>Liability</v>
          </cell>
          <cell r="E12000">
            <v>41060</v>
          </cell>
          <cell r="F12000">
            <v>41422</v>
          </cell>
          <cell r="G12000">
            <v>43016.603875002023</v>
          </cell>
          <cell r="H12000">
            <v>6.3879494102721202</v>
          </cell>
          <cell r="I12000">
            <v>7.72</v>
          </cell>
        </row>
        <row r="12001">
          <cell r="C12001" t="str">
            <v>Liability</v>
          </cell>
          <cell r="E12001">
            <v>41057</v>
          </cell>
          <cell r="F12001">
            <v>41325</v>
          </cell>
          <cell r="G12001">
            <v>41479.688294924228</v>
          </cell>
          <cell r="H12001">
            <v>1865.2573420386796</v>
          </cell>
          <cell r="I12001">
            <v>0</v>
          </cell>
        </row>
        <row r="12002">
          <cell r="C12002" t="str">
            <v>Liability</v>
          </cell>
          <cell r="E12002">
            <v>41050</v>
          </cell>
          <cell r="F12002">
            <v>41389</v>
          </cell>
          <cell r="G12002">
            <v>42041.741583045106</v>
          </cell>
          <cell r="H12002">
            <v>796.04785244113464</v>
          </cell>
          <cell r="I12002">
            <v>886.15</v>
          </cell>
        </row>
        <row r="12003">
          <cell r="C12003" t="str">
            <v>Liability</v>
          </cell>
          <cell r="E12003">
            <v>41055</v>
          </cell>
          <cell r="F12003">
            <v>41187</v>
          </cell>
          <cell r="G12003">
            <v>41837.918714748514</v>
          </cell>
          <cell r="H12003">
            <v>745.13180123619861</v>
          </cell>
          <cell r="I12003">
            <v>961.5</v>
          </cell>
        </row>
        <row r="12004">
          <cell r="C12004" t="str">
            <v>Liability</v>
          </cell>
          <cell r="E12004">
            <v>41037</v>
          </cell>
          <cell r="F12004">
            <v>41597</v>
          </cell>
          <cell r="G12004">
            <v>41977.867456114749</v>
          </cell>
          <cell r="H12004">
            <v>88.65103563405394</v>
          </cell>
          <cell r="I12004">
            <v>117.12</v>
          </cell>
        </row>
        <row r="12005">
          <cell r="C12005" t="str">
            <v>Liability</v>
          </cell>
          <cell r="E12005">
            <v>41059</v>
          </cell>
          <cell r="F12005">
            <v>41628</v>
          </cell>
          <cell r="G12005">
            <v>42111.013241529567</v>
          </cell>
          <cell r="H12005">
            <v>1925.1301222990144</v>
          </cell>
          <cell r="I12005">
            <v>2356.96</v>
          </cell>
        </row>
        <row r="12006">
          <cell r="C12006" t="str">
            <v>Liability</v>
          </cell>
          <cell r="E12006">
            <v>41033</v>
          </cell>
          <cell r="F12006">
            <v>41342</v>
          </cell>
          <cell r="G12006">
            <v>41408.504437636322</v>
          </cell>
          <cell r="H12006">
            <v>74.373601156553732</v>
          </cell>
          <cell r="I12006">
            <v>80.709999999999994</v>
          </cell>
        </row>
        <row r="12007">
          <cell r="C12007" t="str">
            <v>Liability</v>
          </cell>
          <cell r="E12007">
            <v>41050</v>
          </cell>
          <cell r="F12007">
            <v>41403</v>
          </cell>
          <cell r="G12007">
            <v>41541.198603940844</v>
          </cell>
          <cell r="H12007">
            <v>126.6001076685683</v>
          </cell>
          <cell r="I12007">
            <v>138.12</v>
          </cell>
        </row>
        <row r="12008">
          <cell r="C12008" t="str">
            <v>Liability</v>
          </cell>
          <cell r="E12008">
            <v>41050</v>
          </cell>
          <cell r="F12008">
            <v>41328</v>
          </cell>
          <cell r="G12008" t="str">
            <v>NA</v>
          </cell>
          <cell r="H12008">
            <v>69550.787679751331</v>
          </cell>
          <cell r="I12008" t="str">
            <v>NA</v>
          </cell>
        </row>
        <row r="12009">
          <cell r="C12009" t="str">
            <v>Liability</v>
          </cell>
          <cell r="E12009">
            <v>41060</v>
          </cell>
          <cell r="F12009">
            <v>41658</v>
          </cell>
          <cell r="G12009">
            <v>42733.767573631652</v>
          </cell>
          <cell r="H12009">
            <v>2.350387608957941</v>
          </cell>
          <cell r="I12009">
            <v>3.17</v>
          </cell>
        </row>
        <row r="12010">
          <cell r="C12010" t="str">
            <v>Liability</v>
          </cell>
          <cell r="E12010">
            <v>41051</v>
          </cell>
          <cell r="F12010">
            <v>41260</v>
          </cell>
          <cell r="G12010">
            <v>41331.513330154434</v>
          </cell>
          <cell r="H12010">
            <v>12.755197435763357</v>
          </cell>
          <cell r="I12010">
            <v>14.09</v>
          </cell>
        </row>
        <row r="12011">
          <cell r="C12011" t="str">
            <v>Liability</v>
          </cell>
          <cell r="E12011">
            <v>41054</v>
          </cell>
          <cell r="F12011">
            <v>41337</v>
          </cell>
          <cell r="G12011">
            <v>41616.774377916408</v>
          </cell>
          <cell r="H12011">
            <v>99.061149117788759</v>
          </cell>
          <cell r="I12011">
            <v>0</v>
          </cell>
        </row>
        <row r="12012">
          <cell r="C12012" t="str">
            <v>Liability</v>
          </cell>
          <cell r="E12012">
            <v>41088</v>
          </cell>
          <cell r="F12012">
            <v>41225</v>
          </cell>
          <cell r="G12012">
            <v>42123.550101020417</v>
          </cell>
          <cell r="H12012">
            <v>219.44453032619683</v>
          </cell>
          <cell r="I12012">
            <v>284.66000000000003</v>
          </cell>
        </row>
        <row r="12013">
          <cell r="C12013" t="str">
            <v>Liability</v>
          </cell>
          <cell r="E12013">
            <v>41074</v>
          </cell>
          <cell r="F12013">
            <v>41146</v>
          </cell>
          <cell r="G12013">
            <v>41955.237684535685</v>
          </cell>
          <cell r="H12013">
            <v>19.148588808627839</v>
          </cell>
          <cell r="I12013">
            <v>22.99</v>
          </cell>
        </row>
        <row r="12014">
          <cell r="C12014" t="str">
            <v>Liability</v>
          </cell>
          <cell r="E12014">
            <v>41073</v>
          </cell>
          <cell r="F12014">
            <v>41093</v>
          </cell>
          <cell r="G12014">
            <v>42551.775541256924</v>
          </cell>
          <cell r="H12014">
            <v>25.772501532123844</v>
          </cell>
          <cell r="I12014">
            <v>0</v>
          </cell>
        </row>
        <row r="12015">
          <cell r="C12015" t="str">
            <v>Liability</v>
          </cell>
          <cell r="E12015">
            <v>41076</v>
          </cell>
          <cell r="F12015">
            <v>41958</v>
          </cell>
          <cell r="G12015">
            <v>42013.214887839938</v>
          </cell>
          <cell r="H12015">
            <v>5471.7251823085026</v>
          </cell>
          <cell r="I12015">
            <v>7797.91</v>
          </cell>
        </row>
        <row r="12016">
          <cell r="C12016" t="str">
            <v>Liability</v>
          </cell>
          <cell r="E12016">
            <v>41068</v>
          </cell>
          <cell r="F12016">
            <v>41355</v>
          </cell>
          <cell r="G12016">
            <v>41586.591056169207</v>
          </cell>
          <cell r="H12016">
            <v>10.170593522890243</v>
          </cell>
          <cell r="I12016">
            <v>12.09</v>
          </cell>
        </row>
        <row r="12017">
          <cell r="C12017" t="str">
            <v>Liability</v>
          </cell>
          <cell r="E12017">
            <v>41075</v>
          </cell>
          <cell r="F12017">
            <v>41175</v>
          </cell>
          <cell r="G12017">
            <v>41509.614793770197</v>
          </cell>
          <cell r="H12017">
            <v>4.7030272678974185</v>
          </cell>
          <cell r="I12017">
            <v>4.79</v>
          </cell>
        </row>
        <row r="12018">
          <cell r="C12018" t="str">
            <v>Liability</v>
          </cell>
          <cell r="E12018">
            <v>41080</v>
          </cell>
          <cell r="F12018">
            <v>41360</v>
          </cell>
          <cell r="G12018">
            <v>41365.607408050775</v>
          </cell>
          <cell r="H12018">
            <v>417.22447237932704</v>
          </cell>
          <cell r="I12018">
            <v>0</v>
          </cell>
        </row>
        <row r="12019">
          <cell r="C12019" t="str">
            <v>Liability</v>
          </cell>
          <cell r="E12019">
            <v>41081</v>
          </cell>
          <cell r="F12019">
            <v>41364</v>
          </cell>
          <cell r="G12019">
            <v>41977.001661642418</v>
          </cell>
          <cell r="H12019">
            <v>59.200671847357576</v>
          </cell>
          <cell r="I12019">
            <v>73.14</v>
          </cell>
        </row>
        <row r="12020">
          <cell r="C12020" t="str">
            <v>Liability</v>
          </cell>
          <cell r="E12020">
            <v>41078</v>
          </cell>
          <cell r="F12020">
            <v>41536</v>
          </cell>
          <cell r="G12020">
            <v>41557.079142690265</v>
          </cell>
          <cell r="H12020">
            <v>3548.4749458597998</v>
          </cell>
          <cell r="I12020">
            <v>0</v>
          </cell>
        </row>
        <row r="12021">
          <cell r="C12021" t="str">
            <v>Liability</v>
          </cell>
          <cell r="E12021">
            <v>41089</v>
          </cell>
          <cell r="F12021">
            <v>41458</v>
          </cell>
          <cell r="G12021">
            <v>41991.357757543839</v>
          </cell>
          <cell r="H12021">
            <v>326.66471931354567</v>
          </cell>
          <cell r="I12021">
            <v>339.27</v>
          </cell>
        </row>
        <row r="12022">
          <cell r="C12022" t="str">
            <v>Liability</v>
          </cell>
          <cell r="E12022">
            <v>41072</v>
          </cell>
          <cell r="F12022">
            <v>41496</v>
          </cell>
          <cell r="G12022">
            <v>42990.614562662457</v>
          </cell>
          <cell r="H12022">
            <v>201.87135943009031</v>
          </cell>
          <cell r="I12022">
            <v>293.92</v>
          </cell>
        </row>
        <row r="12023">
          <cell r="C12023" t="str">
            <v>Liability</v>
          </cell>
          <cell r="E12023">
            <v>41088</v>
          </cell>
          <cell r="F12023">
            <v>41284</v>
          </cell>
          <cell r="G12023">
            <v>41533.15430276563</v>
          </cell>
          <cell r="H12023">
            <v>5.5654268646924567</v>
          </cell>
          <cell r="I12023">
            <v>6.19</v>
          </cell>
        </row>
        <row r="12024">
          <cell r="C12024" t="str">
            <v>Liability</v>
          </cell>
          <cell r="E12024">
            <v>41074</v>
          </cell>
          <cell r="F12024">
            <v>41315</v>
          </cell>
          <cell r="G12024">
            <v>41747.329802081033</v>
          </cell>
          <cell r="H12024">
            <v>34025.498839446394</v>
          </cell>
          <cell r="I12024">
            <v>38384.18</v>
          </cell>
        </row>
        <row r="12025">
          <cell r="C12025" t="str">
            <v>Liability</v>
          </cell>
          <cell r="E12025">
            <v>41080</v>
          </cell>
          <cell r="F12025">
            <v>41088</v>
          </cell>
          <cell r="G12025">
            <v>41680.25651054809</v>
          </cell>
          <cell r="H12025">
            <v>31.659978171111394</v>
          </cell>
          <cell r="I12025">
            <v>34.770000000000003</v>
          </cell>
        </row>
        <row r="12026">
          <cell r="C12026" t="str">
            <v>Liability</v>
          </cell>
          <cell r="E12026">
            <v>41065</v>
          </cell>
          <cell r="F12026">
            <v>41375</v>
          </cell>
          <cell r="G12026">
            <v>41441.232886990008</v>
          </cell>
          <cell r="H12026">
            <v>9.7749981123085075</v>
          </cell>
          <cell r="I12026">
            <v>11.25</v>
          </cell>
        </row>
        <row r="12027">
          <cell r="C12027" t="str">
            <v>Liability</v>
          </cell>
          <cell r="E12027">
            <v>41063</v>
          </cell>
          <cell r="F12027">
            <v>41180</v>
          </cell>
          <cell r="G12027">
            <v>43088.936046633411</v>
          </cell>
          <cell r="H12027">
            <v>18.896280905949737</v>
          </cell>
          <cell r="I12027">
            <v>20.79</v>
          </cell>
        </row>
        <row r="12028">
          <cell r="C12028" t="str">
            <v>Liability</v>
          </cell>
          <cell r="E12028">
            <v>41069</v>
          </cell>
          <cell r="F12028">
            <v>42958</v>
          </cell>
          <cell r="G12028" t="str">
            <v>NA</v>
          </cell>
          <cell r="H12028">
            <v>27756.758355952647</v>
          </cell>
          <cell r="I12028" t="str">
            <v>NA</v>
          </cell>
        </row>
        <row r="12029">
          <cell r="C12029" t="str">
            <v>Liability</v>
          </cell>
          <cell r="E12029">
            <v>41081</v>
          </cell>
          <cell r="F12029">
            <v>41850</v>
          </cell>
          <cell r="G12029">
            <v>42313.468551817983</v>
          </cell>
          <cell r="H12029">
            <v>3027.9622218056247</v>
          </cell>
          <cell r="I12029">
            <v>3629.19</v>
          </cell>
        </row>
        <row r="12030">
          <cell r="C12030" t="str">
            <v>Liability</v>
          </cell>
          <cell r="E12030">
            <v>41090</v>
          </cell>
          <cell r="F12030">
            <v>41400</v>
          </cell>
          <cell r="G12030">
            <v>41745.930409619803</v>
          </cell>
          <cell r="H12030">
            <v>9243.6679459504339</v>
          </cell>
          <cell r="I12030">
            <v>10212.56</v>
          </cell>
        </row>
        <row r="12031">
          <cell r="C12031" t="str">
            <v>Liability</v>
          </cell>
          <cell r="E12031">
            <v>41088</v>
          </cell>
          <cell r="F12031">
            <v>41314</v>
          </cell>
          <cell r="G12031">
            <v>43413.463733616212</v>
          </cell>
          <cell r="H12031">
            <v>2.8502910152640112E-2</v>
          </cell>
          <cell r="I12031">
            <v>0.06</v>
          </cell>
        </row>
        <row r="12032">
          <cell r="C12032" t="str">
            <v>Liability</v>
          </cell>
          <cell r="E12032">
            <v>41075</v>
          </cell>
          <cell r="F12032">
            <v>41353</v>
          </cell>
          <cell r="G12032">
            <v>41468.443846153721</v>
          </cell>
          <cell r="H12032">
            <v>842.12352938095091</v>
          </cell>
          <cell r="I12032">
            <v>0</v>
          </cell>
        </row>
        <row r="12033">
          <cell r="C12033" t="str">
            <v>Liability</v>
          </cell>
          <cell r="E12033">
            <v>41069</v>
          </cell>
          <cell r="F12033">
            <v>41350</v>
          </cell>
          <cell r="G12033">
            <v>41743.922621095233</v>
          </cell>
          <cell r="H12033">
            <v>142.22508928990027</v>
          </cell>
          <cell r="I12033">
            <v>0</v>
          </cell>
        </row>
        <row r="12034">
          <cell r="C12034" t="str">
            <v>Liability</v>
          </cell>
          <cell r="E12034">
            <v>41080</v>
          </cell>
          <cell r="F12034">
            <v>41592</v>
          </cell>
          <cell r="G12034">
            <v>42164.511921330282</v>
          </cell>
          <cell r="H12034">
            <v>1006.8019121380385</v>
          </cell>
          <cell r="I12034">
            <v>1347.05</v>
          </cell>
        </row>
        <row r="12035">
          <cell r="C12035" t="str">
            <v>Liability</v>
          </cell>
          <cell r="E12035">
            <v>41087</v>
          </cell>
          <cell r="F12035">
            <v>42195</v>
          </cell>
          <cell r="G12035">
            <v>43307.350558889928</v>
          </cell>
          <cell r="H12035">
            <v>291.30532810770745</v>
          </cell>
          <cell r="I12035">
            <v>374.01</v>
          </cell>
        </row>
        <row r="12036">
          <cell r="C12036" t="str">
            <v>Liability</v>
          </cell>
          <cell r="E12036">
            <v>41065</v>
          </cell>
          <cell r="F12036">
            <v>41342</v>
          </cell>
          <cell r="G12036">
            <v>41502.039506796551</v>
          </cell>
          <cell r="H12036">
            <v>1.9652067189800728</v>
          </cell>
          <cell r="I12036">
            <v>2.35</v>
          </cell>
        </row>
        <row r="12037">
          <cell r="C12037" t="str">
            <v>Liability</v>
          </cell>
          <cell r="E12037">
            <v>41076</v>
          </cell>
          <cell r="F12037">
            <v>41246</v>
          </cell>
          <cell r="G12037">
            <v>41727.099845662764</v>
          </cell>
          <cell r="H12037">
            <v>658670.96142532583</v>
          </cell>
          <cell r="I12037">
            <v>674122.18</v>
          </cell>
        </row>
        <row r="12038">
          <cell r="C12038" t="str">
            <v>Liability</v>
          </cell>
          <cell r="E12038">
            <v>41078</v>
          </cell>
          <cell r="F12038">
            <v>41274</v>
          </cell>
          <cell r="G12038">
            <v>42397.06796208577</v>
          </cell>
          <cell r="H12038">
            <v>300.95670847474935</v>
          </cell>
          <cell r="I12038">
            <v>382.72</v>
          </cell>
        </row>
        <row r="12039">
          <cell r="C12039" t="str">
            <v>Liability</v>
          </cell>
          <cell r="E12039">
            <v>41079</v>
          </cell>
          <cell r="F12039">
            <v>41166</v>
          </cell>
          <cell r="G12039">
            <v>43359.950174572208</v>
          </cell>
          <cell r="H12039">
            <v>2152.4349849020923</v>
          </cell>
          <cell r="I12039">
            <v>2396.0700000000002</v>
          </cell>
        </row>
        <row r="12040">
          <cell r="C12040" t="str">
            <v>Liability</v>
          </cell>
          <cell r="E12040">
            <v>41062</v>
          </cell>
          <cell r="F12040">
            <v>42137</v>
          </cell>
          <cell r="G12040">
            <v>42654.789119959343</v>
          </cell>
          <cell r="H12040">
            <v>16.231926437049392</v>
          </cell>
          <cell r="I12040">
            <v>18.670000000000002</v>
          </cell>
        </row>
        <row r="12041">
          <cell r="C12041" t="str">
            <v>Liability</v>
          </cell>
          <cell r="E12041">
            <v>41105</v>
          </cell>
          <cell r="F12041">
            <v>41441</v>
          </cell>
          <cell r="G12041">
            <v>42170.007397029418</v>
          </cell>
          <cell r="H12041">
            <v>5130.924606863904</v>
          </cell>
          <cell r="I12041">
            <v>5869.5</v>
          </cell>
        </row>
        <row r="12042">
          <cell r="C12042" t="str">
            <v>Liability</v>
          </cell>
          <cell r="E12042">
            <v>41097</v>
          </cell>
          <cell r="F12042">
            <v>41187</v>
          </cell>
          <cell r="G12042">
            <v>41560.386622993748</v>
          </cell>
          <cell r="H12042">
            <v>802.5108523048234</v>
          </cell>
          <cell r="I12042">
            <v>898.14</v>
          </cell>
        </row>
        <row r="12043">
          <cell r="C12043" t="str">
            <v>Liability</v>
          </cell>
          <cell r="E12043">
            <v>41119</v>
          </cell>
          <cell r="F12043">
            <v>41798</v>
          </cell>
          <cell r="G12043">
            <v>42981.498628856156</v>
          </cell>
          <cell r="H12043">
            <v>3.8623504088868565</v>
          </cell>
          <cell r="I12043">
            <v>8.06</v>
          </cell>
        </row>
        <row r="12044">
          <cell r="C12044" t="str">
            <v>Liability</v>
          </cell>
          <cell r="E12044">
            <v>41106</v>
          </cell>
          <cell r="F12044">
            <v>41363</v>
          </cell>
          <cell r="G12044">
            <v>42616.548914548817</v>
          </cell>
          <cell r="H12044">
            <v>0.9166522230384041</v>
          </cell>
          <cell r="I12044">
            <v>1.44</v>
          </cell>
        </row>
        <row r="12045">
          <cell r="C12045" t="str">
            <v>Liability</v>
          </cell>
          <cell r="E12045">
            <v>41110</v>
          </cell>
          <cell r="F12045">
            <v>41286</v>
          </cell>
          <cell r="G12045">
            <v>41816.609093046653</v>
          </cell>
          <cell r="H12045">
            <v>68375.602138846254</v>
          </cell>
          <cell r="I12045">
            <v>88717.19</v>
          </cell>
        </row>
        <row r="12046">
          <cell r="C12046" t="str">
            <v>Liability</v>
          </cell>
          <cell r="E12046">
            <v>41105</v>
          </cell>
          <cell r="F12046">
            <v>42702</v>
          </cell>
          <cell r="G12046">
            <v>43448.933927610065</v>
          </cell>
          <cell r="H12046">
            <v>4.3574254634489353</v>
          </cell>
          <cell r="I12046">
            <v>9.25</v>
          </cell>
        </row>
        <row r="12047">
          <cell r="C12047" t="str">
            <v>Liability</v>
          </cell>
          <cell r="E12047">
            <v>41091</v>
          </cell>
          <cell r="F12047">
            <v>41638</v>
          </cell>
          <cell r="G12047">
            <v>41945.803872552773</v>
          </cell>
          <cell r="H12047">
            <v>407.44638527067576</v>
          </cell>
          <cell r="I12047">
            <v>472.36</v>
          </cell>
        </row>
        <row r="12048">
          <cell r="C12048" t="str">
            <v>Liability</v>
          </cell>
          <cell r="E12048">
            <v>41095</v>
          </cell>
          <cell r="F12048">
            <v>41123</v>
          </cell>
          <cell r="G12048">
            <v>41449.436756194795</v>
          </cell>
          <cell r="H12048">
            <v>259.340603405129</v>
          </cell>
          <cell r="I12048">
            <v>302.14999999999998</v>
          </cell>
        </row>
        <row r="12049">
          <cell r="C12049" t="str">
            <v>Liability</v>
          </cell>
          <cell r="E12049">
            <v>41094</v>
          </cell>
          <cell r="F12049">
            <v>41735</v>
          </cell>
          <cell r="G12049">
            <v>42102.522135684558</v>
          </cell>
          <cell r="H12049">
            <v>14.363497206094392</v>
          </cell>
          <cell r="I12049">
            <v>15.42</v>
          </cell>
        </row>
        <row r="12050">
          <cell r="C12050" t="str">
            <v>Liability</v>
          </cell>
          <cell r="E12050">
            <v>41096</v>
          </cell>
          <cell r="F12050">
            <v>41200</v>
          </cell>
          <cell r="G12050">
            <v>42317.584536520699</v>
          </cell>
          <cell r="H12050">
            <v>58.385520319362207</v>
          </cell>
          <cell r="I12050">
            <v>86.83</v>
          </cell>
        </row>
        <row r="12051">
          <cell r="C12051" t="str">
            <v>Liability</v>
          </cell>
          <cell r="E12051">
            <v>41100</v>
          </cell>
          <cell r="F12051">
            <v>41789</v>
          </cell>
          <cell r="G12051">
            <v>42071.455562092706</v>
          </cell>
          <cell r="H12051">
            <v>1.196940613737991</v>
          </cell>
          <cell r="I12051">
            <v>1.44</v>
          </cell>
        </row>
        <row r="12052">
          <cell r="C12052" t="str">
            <v>Liability</v>
          </cell>
          <cell r="E12052">
            <v>41114</v>
          </cell>
          <cell r="F12052">
            <v>41151</v>
          </cell>
          <cell r="G12052">
            <v>41457.145308342879</v>
          </cell>
          <cell r="H12052">
            <v>751.51747790942238</v>
          </cell>
          <cell r="I12052">
            <v>891.72</v>
          </cell>
        </row>
        <row r="12053">
          <cell r="C12053" t="str">
            <v>Liability</v>
          </cell>
          <cell r="E12053">
            <v>41095</v>
          </cell>
          <cell r="F12053">
            <v>41467</v>
          </cell>
          <cell r="G12053">
            <v>41536.664930187522</v>
          </cell>
          <cell r="H12053">
            <v>3394.7903053552245</v>
          </cell>
          <cell r="I12053">
            <v>3558.43</v>
          </cell>
        </row>
        <row r="12054">
          <cell r="C12054" t="str">
            <v>Liability</v>
          </cell>
          <cell r="E12054">
            <v>41110</v>
          </cell>
          <cell r="F12054">
            <v>41371</v>
          </cell>
          <cell r="G12054">
            <v>41448.420242543878</v>
          </cell>
          <cell r="H12054">
            <v>24952.170329692719</v>
          </cell>
          <cell r="I12054">
            <v>29961.03</v>
          </cell>
        </row>
        <row r="12055">
          <cell r="C12055" t="str">
            <v>Liability</v>
          </cell>
          <cell r="E12055">
            <v>41113</v>
          </cell>
          <cell r="F12055">
            <v>41140</v>
          </cell>
          <cell r="G12055">
            <v>43770.242811684831</v>
          </cell>
          <cell r="H12055">
            <v>74.282218947110039</v>
          </cell>
          <cell r="I12055">
            <v>100.68</v>
          </cell>
        </row>
        <row r="12056">
          <cell r="C12056" t="str">
            <v>Liability</v>
          </cell>
          <cell r="E12056">
            <v>41097</v>
          </cell>
          <cell r="F12056">
            <v>42870</v>
          </cell>
          <cell r="G12056">
            <v>44018.565562120617</v>
          </cell>
          <cell r="H12056">
            <v>87.825483150051667</v>
          </cell>
          <cell r="I12056">
            <v>102.94</v>
          </cell>
        </row>
        <row r="12057">
          <cell r="C12057" t="str">
            <v>Liability</v>
          </cell>
          <cell r="E12057">
            <v>41112</v>
          </cell>
          <cell r="F12057">
            <v>43014</v>
          </cell>
          <cell r="G12057">
            <v>43412.807051460833</v>
          </cell>
          <cell r="H12057">
            <v>6744.8779469209503</v>
          </cell>
          <cell r="I12057">
            <v>11242.21</v>
          </cell>
        </row>
        <row r="12058">
          <cell r="C12058" t="str">
            <v>Liability</v>
          </cell>
          <cell r="E12058">
            <v>41113</v>
          </cell>
          <cell r="F12058">
            <v>41554</v>
          </cell>
          <cell r="G12058">
            <v>41791.543528971451</v>
          </cell>
          <cell r="H12058">
            <v>158.68712325585162</v>
          </cell>
          <cell r="I12058">
            <v>0</v>
          </cell>
        </row>
        <row r="12059">
          <cell r="C12059" t="str">
            <v>Liability</v>
          </cell>
          <cell r="E12059">
            <v>41119</v>
          </cell>
          <cell r="F12059">
            <v>41200</v>
          </cell>
          <cell r="G12059">
            <v>41374.452638464922</v>
          </cell>
          <cell r="H12059">
            <v>421.47217427062071</v>
          </cell>
          <cell r="I12059">
            <v>443.88</v>
          </cell>
        </row>
        <row r="12060">
          <cell r="C12060" t="str">
            <v>Liability</v>
          </cell>
          <cell r="E12060">
            <v>41118</v>
          </cell>
          <cell r="F12060">
            <v>42271</v>
          </cell>
          <cell r="G12060">
            <v>42553.805356653807</v>
          </cell>
          <cell r="H12060">
            <v>249.2500704726971</v>
          </cell>
          <cell r="I12060">
            <v>301.56</v>
          </cell>
        </row>
        <row r="12061">
          <cell r="C12061" t="str">
            <v>Liability</v>
          </cell>
          <cell r="E12061">
            <v>41098</v>
          </cell>
          <cell r="F12061">
            <v>41168</v>
          </cell>
          <cell r="G12061">
            <v>42597.46841773334</v>
          </cell>
          <cell r="H12061">
            <v>27.166057071018049</v>
          </cell>
          <cell r="I12061">
            <v>0</v>
          </cell>
        </row>
        <row r="12062">
          <cell r="C12062" t="str">
            <v>Liability</v>
          </cell>
          <cell r="E12062">
            <v>41115</v>
          </cell>
          <cell r="F12062">
            <v>41359</v>
          </cell>
          <cell r="G12062">
            <v>41510.466647146459</v>
          </cell>
          <cell r="H12062">
            <v>22.84809834175087</v>
          </cell>
          <cell r="I12062">
            <v>24.78</v>
          </cell>
        </row>
        <row r="12063">
          <cell r="C12063" t="str">
            <v>Liability</v>
          </cell>
          <cell r="E12063">
            <v>41116</v>
          </cell>
          <cell r="F12063">
            <v>41464</v>
          </cell>
          <cell r="G12063">
            <v>42121.910334059023</v>
          </cell>
          <cell r="H12063">
            <v>23.870852498230722</v>
          </cell>
          <cell r="I12063">
            <v>29.04</v>
          </cell>
        </row>
        <row r="12064">
          <cell r="C12064" t="str">
            <v>Liability</v>
          </cell>
          <cell r="E12064">
            <v>41112</v>
          </cell>
          <cell r="F12064">
            <v>41393</v>
          </cell>
          <cell r="G12064">
            <v>42274.28628934297</v>
          </cell>
          <cell r="H12064">
            <v>155822.17880866208</v>
          </cell>
          <cell r="I12064">
            <v>195016.42</v>
          </cell>
        </row>
        <row r="12065">
          <cell r="C12065" t="str">
            <v>Liability</v>
          </cell>
          <cell r="E12065">
            <v>41108</v>
          </cell>
          <cell r="F12065">
            <v>41329</v>
          </cell>
          <cell r="G12065">
            <v>41954.22604556907</v>
          </cell>
          <cell r="H12065">
            <v>2391.366408564932</v>
          </cell>
          <cell r="I12065">
            <v>2768.46</v>
          </cell>
        </row>
        <row r="12066">
          <cell r="C12066" t="str">
            <v>Liability</v>
          </cell>
          <cell r="E12066">
            <v>41107</v>
          </cell>
          <cell r="F12066">
            <v>41226</v>
          </cell>
          <cell r="G12066">
            <v>42342.232886997561</v>
          </cell>
          <cell r="H12066">
            <v>23.044496163191695</v>
          </cell>
          <cell r="I12066">
            <v>30.94</v>
          </cell>
        </row>
        <row r="12067">
          <cell r="C12067" t="str">
            <v>Liability</v>
          </cell>
          <cell r="E12067">
            <v>41115</v>
          </cell>
          <cell r="F12067">
            <v>41202</v>
          </cell>
          <cell r="G12067">
            <v>41601.452804077489</v>
          </cell>
          <cell r="H12067">
            <v>25.819431291480715</v>
          </cell>
          <cell r="I12067">
            <v>27.76</v>
          </cell>
        </row>
        <row r="12068">
          <cell r="C12068" t="str">
            <v>Liability</v>
          </cell>
          <cell r="E12068">
            <v>41100</v>
          </cell>
          <cell r="F12068">
            <v>41420</v>
          </cell>
          <cell r="G12068">
            <v>42275.756966608336</v>
          </cell>
          <cell r="H12068">
            <v>13134.367998685178</v>
          </cell>
          <cell r="I12068">
            <v>14822.75</v>
          </cell>
        </row>
        <row r="12069">
          <cell r="C12069" t="str">
            <v>Liability</v>
          </cell>
          <cell r="E12069">
            <v>41118</v>
          </cell>
          <cell r="F12069">
            <v>41362</v>
          </cell>
          <cell r="G12069">
            <v>41464.93292121555</v>
          </cell>
          <cell r="H12069">
            <v>7857.4706151550063</v>
          </cell>
          <cell r="I12069">
            <v>8970.39</v>
          </cell>
        </row>
        <row r="12070">
          <cell r="C12070" t="str">
            <v>Liability</v>
          </cell>
          <cell r="E12070">
            <v>41120</v>
          </cell>
          <cell r="F12070">
            <v>41795</v>
          </cell>
          <cell r="G12070">
            <v>42381.651531381613</v>
          </cell>
          <cell r="H12070">
            <v>97.655022016065274</v>
          </cell>
          <cell r="I12070">
            <v>146.16</v>
          </cell>
        </row>
        <row r="12071">
          <cell r="C12071" t="str">
            <v>Liability</v>
          </cell>
          <cell r="E12071">
            <v>41115</v>
          </cell>
          <cell r="F12071">
            <v>41174</v>
          </cell>
          <cell r="G12071">
            <v>43830.755146575648</v>
          </cell>
          <cell r="H12071">
            <v>9.8476313632052879</v>
          </cell>
          <cell r="I12071">
            <v>9.98</v>
          </cell>
        </row>
        <row r="12072">
          <cell r="C12072" t="str">
            <v>Liability</v>
          </cell>
          <cell r="E12072">
            <v>41115</v>
          </cell>
          <cell r="F12072">
            <v>41525</v>
          </cell>
          <cell r="G12072">
            <v>42074.754870394732</v>
          </cell>
          <cell r="H12072">
            <v>13.615823709017915</v>
          </cell>
          <cell r="I12072">
            <v>22.1</v>
          </cell>
        </row>
        <row r="12073">
          <cell r="C12073" t="str">
            <v>Liability</v>
          </cell>
          <cell r="E12073">
            <v>41113</v>
          </cell>
          <cell r="F12073">
            <v>41160</v>
          </cell>
          <cell r="G12073">
            <v>42214.173102349996</v>
          </cell>
          <cell r="H12073">
            <v>47.357720588169407</v>
          </cell>
          <cell r="I12073">
            <v>62.06</v>
          </cell>
        </row>
        <row r="12074">
          <cell r="C12074" t="str">
            <v>Liability</v>
          </cell>
          <cell r="E12074">
            <v>41132</v>
          </cell>
          <cell r="F12074">
            <v>42006</v>
          </cell>
          <cell r="G12074">
            <v>42293.472695102369</v>
          </cell>
          <cell r="H12074">
            <v>2763.5059613919711</v>
          </cell>
          <cell r="I12074">
            <v>3467.56</v>
          </cell>
        </row>
        <row r="12075">
          <cell r="C12075" t="str">
            <v>Liability</v>
          </cell>
          <cell r="E12075">
            <v>41134</v>
          </cell>
          <cell r="F12075">
            <v>41658</v>
          </cell>
          <cell r="G12075">
            <v>42311.55071163892</v>
          </cell>
          <cell r="H12075">
            <v>1985.0144351276101</v>
          </cell>
          <cell r="I12075">
            <v>0</v>
          </cell>
        </row>
        <row r="12076">
          <cell r="C12076" t="str">
            <v>Liability</v>
          </cell>
          <cell r="E12076">
            <v>41135</v>
          </cell>
          <cell r="F12076">
            <v>41368</v>
          </cell>
          <cell r="G12076">
            <v>41651.456362578312</v>
          </cell>
          <cell r="H12076">
            <v>7.9680760725339379</v>
          </cell>
          <cell r="I12076">
            <v>9.48</v>
          </cell>
        </row>
        <row r="12077">
          <cell r="C12077" t="str">
            <v>Liability</v>
          </cell>
          <cell r="E12077">
            <v>41145</v>
          </cell>
          <cell r="F12077">
            <v>41466</v>
          </cell>
          <cell r="G12077">
            <v>43112.970923440553</v>
          </cell>
          <cell r="H12077">
            <v>19.263797125273776</v>
          </cell>
          <cell r="I12077">
            <v>26.2</v>
          </cell>
        </row>
        <row r="12078">
          <cell r="C12078" t="str">
            <v>Liability</v>
          </cell>
          <cell r="E12078">
            <v>41126</v>
          </cell>
          <cell r="F12078">
            <v>41561</v>
          </cell>
          <cell r="G12078">
            <v>42321.852521579698</v>
          </cell>
          <cell r="H12078">
            <v>3828.9630249345064</v>
          </cell>
          <cell r="I12078">
            <v>4809.8900000000003</v>
          </cell>
        </row>
        <row r="12079">
          <cell r="C12079" t="str">
            <v>Liability</v>
          </cell>
          <cell r="E12079">
            <v>41141</v>
          </cell>
          <cell r="F12079">
            <v>41226</v>
          </cell>
          <cell r="G12079">
            <v>42918.884166886477</v>
          </cell>
          <cell r="H12079">
            <v>869.99230544209854</v>
          </cell>
          <cell r="I12079">
            <v>1085.05</v>
          </cell>
        </row>
        <row r="12080">
          <cell r="C12080" t="str">
            <v>Liability</v>
          </cell>
          <cell r="E12080">
            <v>41143</v>
          </cell>
          <cell r="F12080">
            <v>43462</v>
          </cell>
          <cell r="G12080" t="str">
            <v>NA</v>
          </cell>
          <cell r="H12080">
            <v>1130.5649715046493</v>
          </cell>
          <cell r="I12080" t="str">
            <v>NA</v>
          </cell>
        </row>
        <row r="12081">
          <cell r="C12081" t="str">
            <v>Liability</v>
          </cell>
          <cell r="E12081">
            <v>41125</v>
          </cell>
          <cell r="F12081">
            <v>41297</v>
          </cell>
          <cell r="G12081">
            <v>42503.004929763687</v>
          </cell>
          <cell r="H12081">
            <v>3.9737410840110905</v>
          </cell>
          <cell r="I12081">
            <v>4.3</v>
          </cell>
        </row>
        <row r="12082">
          <cell r="C12082" t="str">
            <v>Liability</v>
          </cell>
          <cell r="E12082">
            <v>41149</v>
          </cell>
          <cell r="F12082">
            <v>42196</v>
          </cell>
          <cell r="G12082">
            <v>43919.624130054239</v>
          </cell>
          <cell r="H12082">
            <v>50.853919113693465</v>
          </cell>
          <cell r="I12082">
            <v>95.3</v>
          </cell>
        </row>
        <row r="12083">
          <cell r="C12083" t="str">
            <v>Liability</v>
          </cell>
          <cell r="E12083">
            <v>41123</v>
          </cell>
          <cell r="F12083">
            <v>41982</v>
          </cell>
          <cell r="G12083">
            <v>42910.425486010397</v>
          </cell>
          <cell r="H12083">
            <v>57470.178367075001</v>
          </cell>
          <cell r="I12083">
            <v>73784.149999999994</v>
          </cell>
        </row>
        <row r="12084">
          <cell r="C12084" t="str">
            <v>Liability</v>
          </cell>
          <cell r="E12084">
            <v>41134</v>
          </cell>
          <cell r="F12084">
            <v>41409</v>
          </cell>
          <cell r="G12084">
            <v>41464.76940646318</v>
          </cell>
          <cell r="H12084">
            <v>51.149021932512305</v>
          </cell>
          <cell r="I12084">
            <v>60.28</v>
          </cell>
        </row>
        <row r="12085">
          <cell r="C12085" t="str">
            <v>Liability</v>
          </cell>
          <cell r="E12085">
            <v>41151</v>
          </cell>
          <cell r="F12085">
            <v>41217</v>
          </cell>
          <cell r="G12085">
            <v>41598.536593030032</v>
          </cell>
          <cell r="H12085">
            <v>5004.0144405948131</v>
          </cell>
          <cell r="I12085">
            <v>5314.01</v>
          </cell>
        </row>
        <row r="12086">
          <cell r="C12086" t="str">
            <v>Liability</v>
          </cell>
          <cell r="E12086">
            <v>41126</v>
          </cell>
          <cell r="F12086">
            <v>41392</v>
          </cell>
          <cell r="G12086">
            <v>42582.019445833692</v>
          </cell>
          <cell r="H12086">
            <v>1.4345166734458019</v>
          </cell>
          <cell r="I12086">
            <v>1.65</v>
          </cell>
        </row>
        <row r="12087">
          <cell r="C12087" t="str">
            <v>Liability</v>
          </cell>
          <cell r="E12087">
            <v>41123</v>
          </cell>
          <cell r="F12087">
            <v>41208</v>
          </cell>
          <cell r="G12087">
            <v>41571.171913098282</v>
          </cell>
          <cell r="H12087">
            <v>1.1716086892600923</v>
          </cell>
          <cell r="I12087">
            <v>0</v>
          </cell>
        </row>
        <row r="12088">
          <cell r="C12088" t="str">
            <v>Liability</v>
          </cell>
          <cell r="E12088">
            <v>41149</v>
          </cell>
          <cell r="F12088">
            <v>41522</v>
          </cell>
          <cell r="G12088">
            <v>41641.316224618517</v>
          </cell>
          <cell r="H12088">
            <v>3.3552748057498634</v>
          </cell>
          <cell r="I12088">
            <v>3.79</v>
          </cell>
        </row>
        <row r="12089">
          <cell r="C12089" t="str">
            <v>Liability</v>
          </cell>
          <cell r="E12089">
            <v>41146</v>
          </cell>
          <cell r="F12089">
            <v>41244</v>
          </cell>
          <cell r="G12089">
            <v>41570.304339321061</v>
          </cell>
          <cell r="H12089">
            <v>91072.247793773582</v>
          </cell>
          <cell r="I12089">
            <v>98810.01</v>
          </cell>
        </row>
        <row r="12090">
          <cell r="C12090" t="str">
            <v>Liability</v>
          </cell>
          <cell r="E12090">
            <v>41141</v>
          </cell>
          <cell r="F12090">
            <v>41189</v>
          </cell>
          <cell r="G12090">
            <v>41895.456883487444</v>
          </cell>
          <cell r="H12090">
            <v>304.34669473214916</v>
          </cell>
          <cell r="I12090">
            <v>369.15</v>
          </cell>
        </row>
        <row r="12091">
          <cell r="C12091" t="str">
            <v>Liability</v>
          </cell>
          <cell r="E12091">
            <v>41127</v>
          </cell>
          <cell r="F12091">
            <v>42180</v>
          </cell>
          <cell r="G12091">
            <v>42596.866249192957</v>
          </cell>
          <cell r="H12091">
            <v>28.233614822492704</v>
          </cell>
          <cell r="I12091">
            <v>37.520000000000003</v>
          </cell>
        </row>
        <row r="12092">
          <cell r="C12092" t="str">
            <v>Liability</v>
          </cell>
          <cell r="E12092">
            <v>41152</v>
          </cell>
          <cell r="F12092">
            <v>41223</v>
          </cell>
          <cell r="G12092">
            <v>41354.274122757903</v>
          </cell>
          <cell r="H12092">
            <v>59.375176309655913</v>
          </cell>
          <cell r="I12092">
            <v>70.98</v>
          </cell>
        </row>
        <row r="12093">
          <cell r="C12093" t="str">
            <v>Liability</v>
          </cell>
          <cell r="E12093">
            <v>41152</v>
          </cell>
          <cell r="F12093">
            <v>41533</v>
          </cell>
          <cell r="G12093">
            <v>42747.379562349699</v>
          </cell>
          <cell r="H12093">
            <v>42.976317920319289</v>
          </cell>
          <cell r="I12093">
            <v>58.19</v>
          </cell>
        </row>
        <row r="12094">
          <cell r="C12094" t="str">
            <v>Liability</v>
          </cell>
          <cell r="E12094">
            <v>41151</v>
          </cell>
          <cell r="F12094">
            <v>41151</v>
          </cell>
          <cell r="G12094">
            <v>42446.150150224596</v>
          </cell>
          <cell r="H12094">
            <v>123.84240184616988</v>
          </cell>
          <cell r="I12094">
            <v>144.33000000000001</v>
          </cell>
        </row>
        <row r="12095">
          <cell r="C12095" t="str">
            <v>Liability</v>
          </cell>
          <cell r="E12095">
            <v>41133</v>
          </cell>
          <cell r="F12095">
            <v>41641</v>
          </cell>
          <cell r="G12095">
            <v>42185.189501931396</v>
          </cell>
          <cell r="H12095">
            <v>3.1592396552047695</v>
          </cell>
          <cell r="I12095">
            <v>4.67</v>
          </cell>
        </row>
        <row r="12096">
          <cell r="C12096" t="str">
            <v>Liability</v>
          </cell>
          <cell r="E12096">
            <v>41178</v>
          </cell>
          <cell r="F12096">
            <v>41973</v>
          </cell>
          <cell r="G12096">
            <v>42392.039026051949</v>
          </cell>
          <cell r="H12096">
            <v>8472.9070712447028</v>
          </cell>
          <cell r="I12096">
            <v>14317.43</v>
          </cell>
        </row>
        <row r="12097">
          <cell r="C12097" t="str">
            <v>Liability</v>
          </cell>
          <cell r="E12097">
            <v>41167</v>
          </cell>
          <cell r="F12097">
            <v>41173</v>
          </cell>
          <cell r="G12097">
            <v>41408.601472222304</v>
          </cell>
          <cell r="H12097">
            <v>32.283329007980036</v>
          </cell>
          <cell r="I12097">
            <v>33.74</v>
          </cell>
        </row>
        <row r="12098">
          <cell r="C12098" t="str">
            <v>Liability</v>
          </cell>
          <cell r="E12098">
            <v>41164</v>
          </cell>
          <cell r="F12098">
            <v>42047</v>
          </cell>
          <cell r="G12098">
            <v>42075.871836056693</v>
          </cell>
          <cell r="H12098">
            <v>5.2696938429678424</v>
          </cell>
          <cell r="I12098">
            <v>7.71</v>
          </cell>
        </row>
        <row r="12099">
          <cell r="C12099" t="str">
            <v>Liability</v>
          </cell>
          <cell r="E12099">
            <v>41179</v>
          </cell>
          <cell r="F12099">
            <v>41196</v>
          </cell>
          <cell r="G12099">
            <v>42046.423740551123</v>
          </cell>
          <cell r="H12099">
            <v>0.33963152741938091</v>
          </cell>
          <cell r="I12099">
            <v>0.49</v>
          </cell>
        </row>
        <row r="12100">
          <cell r="C12100" t="str">
            <v>Liability</v>
          </cell>
          <cell r="E12100">
            <v>41168</v>
          </cell>
          <cell r="F12100">
            <v>41255</v>
          </cell>
          <cell r="G12100">
            <v>41338.631831833489</v>
          </cell>
          <cell r="H12100">
            <v>579.96148472810535</v>
          </cell>
          <cell r="I12100">
            <v>643.33000000000004</v>
          </cell>
        </row>
        <row r="12101">
          <cell r="C12101" t="str">
            <v>Liability</v>
          </cell>
          <cell r="E12101">
            <v>41180</v>
          </cell>
          <cell r="F12101">
            <v>41678</v>
          </cell>
          <cell r="G12101">
            <v>41973.762976681872</v>
          </cell>
          <cell r="H12101">
            <v>715.46887125321712</v>
          </cell>
          <cell r="I12101">
            <v>835.77</v>
          </cell>
        </row>
        <row r="12102">
          <cell r="C12102" t="str">
            <v>Liability</v>
          </cell>
          <cell r="E12102">
            <v>41171</v>
          </cell>
          <cell r="F12102">
            <v>41747</v>
          </cell>
          <cell r="G12102">
            <v>43933.959638919441</v>
          </cell>
          <cell r="H12102">
            <v>691.56614932519028</v>
          </cell>
          <cell r="I12102">
            <v>900.98</v>
          </cell>
        </row>
        <row r="12103">
          <cell r="C12103" t="str">
            <v>Liability</v>
          </cell>
          <cell r="E12103">
            <v>41180</v>
          </cell>
          <cell r="F12103">
            <v>41381</v>
          </cell>
          <cell r="G12103">
            <v>41613.346160714646</v>
          </cell>
          <cell r="H12103">
            <v>174.90309354564366</v>
          </cell>
          <cell r="I12103">
            <v>192.86</v>
          </cell>
        </row>
        <row r="12104">
          <cell r="C12104" t="str">
            <v>Liability</v>
          </cell>
          <cell r="E12104">
            <v>41158</v>
          </cell>
          <cell r="F12104">
            <v>41498</v>
          </cell>
          <cell r="G12104">
            <v>42234.705127816742</v>
          </cell>
          <cell r="H12104">
            <v>2109.9147967467234</v>
          </cell>
          <cell r="I12104">
            <v>2182.4299999999998</v>
          </cell>
        </row>
        <row r="12105">
          <cell r="C12105" t="str">
            <v>Liability</v>
          </cell>
          <cell r="E12105">
            <v>41155</v>
          </cell>
          <cell r="F12105">
            <v>41613</v>
          </cell>
          <cell r="G12105">
            <v>41774.598039789213</v>
          </cell>
          <cell r="H12105">
            <v>193.17328796630233</v>
          </cell>
          <cell r="I12105">
            <v>222.35</v>
          </cell>
        </row>
        <row r="12106">
          <cell r="C12106" t="str">
            <v>Liability</v>
          </cell>
          <cell r="E12106">
            <v>41180</v>
          </cell>
          <cell r="F12106">
            <v>42087</v>
          </cell>
          <cell r="G12106">
            <v>42284.218792233187</v>
          </cell>
          <cell r="H12106">
            <v>132.34117617567202</v>
          </cell>
          <cell r="I12106">
            <v>148.43</v>
          </cell>
        </row>
        <row r="12107">
          <cell r="C12107" t="str">
            <v>Liability</v>
          </cell>
          <cell r="E12107">
            <v>41161</v>
          </cell>
          <cell r="F12107">
            <v>41644</v>
          </cell>
          <cell r="G12107">
            <v>42869.499628004683</v>
          </cell>
          <cell r="H12107">
            <v>296.90088080751497</v>
          </cell>
          <cell r="I12107">
            <v>369.41</v>
          </cell>
        </row>
        <row r="12108">
          <cell r="C12108" t="str">
            <v>Liability</v>
          </cell>
          <cell r="E12108">
            <v>41176</v>
          </cell>
          <cell r="F12108">
            <v>41257</v>
          </cell>
          <cell r="G12108">
            <v>41977.625737184411</v>
          </cell>
          <cell r="H12108">
            <v>333.17316263727787</v>
          </cell>
          <cell r="I12108">
            <v>374.09</v>
          </cell>
        </row>
        <row r="12109">
          <cell r="C12109" t="str">
            <v>Liability</v>
          </cell>
          <cell r="E12109">
            <v>41161</v>
          </cell>
          <cell r="F12109">
            <v>41466</v>
          </cell>
          <cell r="G12109">
            <v>42361.440357368898</v>
          </cell>
          <cell r="H12109">
            <v>120.71556053640066</v>
          </cell>
          <cell r="I12109">
            <v>154.03</v>
          </cell>
        </row>
        <row r="12110">
          <cell r="C12110" t="str">
            <v>Liability</v>
          </cell>
          <cell r="E12110">
            <v>41180</v>
          </cell>
          <cell r="F12110">
            <v>41314</v>
          </cell>
          <cell r="G12110">
            <v>43160.729654160459</v>
          </cell>
          <cell r="H12110">
            <v>273.84410764570038</v>
          </cell>
          <cell r="I12110">
            <v>465.41</v>
          </cell>
        </row>
        <row r="12111">
          <cell r="C12111" t="str">
            <v>Liability</v>
          </cell>
          <cell r="E12111">
            <v>41177</v>
          </cell>
          <cell r="F12111">
            <v>41777</v>
          </cell>
          <cell r="G12111">
            <v>41856.334193781804</v>
          </cell>
          <cell r="H12111">
            <v>166.44390552028219</v>
          </cell>
          <cell r="I12111">
            <v>192.52</v>
          </cell>
        </row>
        <row r="12112">
          <cell r="C12112" t="str">
            <v>Liability</v>
          </cell>
          <cell r="E12112">
            <v>41178</v>
          </cell>
          <cell r="F12112">
            <v>41267</v>
          </cell>
          <cell r="G12112">
            <v>42075.821696569306</v>
          </cell>
          <cell r="H12112">
            <v>218.75530343119354</v>
          </cell>
          <cell r="I12112">
            <v>276.26</v>
          </cell>
        </row>
        <row r="12113">
          <cell r="C12113" t="str">
            <v>Liability</v>
          </cell>
          <cell r="E12113">
            <v>41182</v>
          </cell>
          <cell r="F12113">
            <v>41321</v>
          </cell>
          <cell r="G12113">
            <v>41513.508731584719</v>
          </cell>
          <cell r="H12113">
            <v>15004.906286262769</v>
          </cell>
          <cell r="I12113">
            <v>15626.04</v>
          </cell>
        </row>
        <row r="12114">
          <cell r="C12114" t="str">
            <v>Liability</v>
          </cell>
          <cell r="E12114">
            <v>41182</v>
          </cell>
          <cell r="F12114">
            <v>41532</v>
          </cell>
          <cell r="G12114">
            <v>41576.547924292368</v>
          </cell>
          <cell r="H12114">
            <v>2961.3927208575915</v>
          </cell>
          <cell r="I12114">
            <v>0</v>
          </cell>
        </row>
        <row r="12115">
          <cell r="C12115" t="str">
            <v>Liability</v>
          </cell>
          <cell r="E12115">
            <v>41162</v>
          </cell>
          <cell r="F12115">
            <v>41210</v>
          </cell>
          <cell r="G12115">
            <v>42234.790999250654</v>
          </cell>
          <cell r="H12115">
            <v>1025.2151930357318</v>
          </cell>
          <cell r="I12115">
            <v>1141.1400000000001</v>
          </cell>
        </row>
        <row r="12116">
          <cell r="C12116" t="str">
            <v>Liability</v>
          </cell>
          <cell r="E12116">
            <v>41155</v>
          </cell>
          <cell r="F12116">
            <v>41507</v>
          </cell>
          <cell r="G12116">
            <v>41518.909217166496</v>
          </cell>
          <cell r="H12116">
            <v>10.279639189549497</v>
          </cell>
          <cell r="I12116">
            <v>11.28</v>
          </cell>
        </row>
        <row r="12117">
          <cell r="C12117" t="str">
            <v>Liability</v>
          </cell>
          <cell r="E12117">
            <v>41157</v>
          </cell>
          <cell r="F12117">
            <v>41728</v>
          </cell>
          <cell r="G12117">
            <v>42167.162535858013</v>
          </cell>
          <cell r="H12117">
            <v>12.637323510670083</v>
          </cell>
          <cell r="I12117">
            <v>13.97</v>
          </cell>
        </row>
        <row r="12118">
          <cell r="C12118" t="str">
            <v>Liability</v>
          </cell>
          <cell r="E12118">
            <v>41154</v>
          </cell>
          <cell r="F12118">
            <v>41237</v>
          </cell>
          <cell r="G12118">
            <v>41672.293222168657</v>
          </cell>
          <cell r="H12118">
            <v>670.77944856071804</v>
          </cell>
          <cell r="I12118">
            <v>789.23</v>
          </cell>
        </row>
        <row r="12119">
          <cell r="C12119" t="str">
            <v>Liability</v>
          </cell>
          <cell r="E12119">
            <v>41163</v>
          </cell>
          <cell r="F12119">
            <v>42053</v>
          </cell>
          <cell r="G12119" t="str">
            <v>NA</v>
          </cell>
          <cell r="H12119">
            <v>27.184670820210332</v>
          </cell>
          <cell r="I12119" t="str">
            <v>NA</v>
          </cell>
        </row>
        <row r="12120">
          <cell r="C12120" t="str">
            <v>Liability</v>
          </cell>
          <cell r="E12120">
            <v>41165</v>
          </cell>
          <cell r="F12120">
            <v>41416</v>
          </cell>
          <cell r="G12120">
            <v>41468.539252406474</v>
          </cell>
          <cell r="H12120">
            <v>20749.550375469851</v>
          </cell>
          <cell r="I12120">
            <v>22394.04</v>
          </cell>
        </row>
        <row r="12121">
          <cell r="C12121" t="str">
            <v>Liability</v>
          </cell>
          <cell r="E12121">
            <v>41162</v>
          </cell>
          <cell r="F12121">
            <v>41216</v>
          </cell>
          <cell r="G12121">
            <v>42405.076018866632</v>
          </cell>
          <cell r="H12121">
            <v>4.647385232687296</v>
          </cell>
          <cell r="I12121">
            <v>6.27</v>
          </cell>
        </row>
        <row r="12122">
          <cell r="C12122" t="str">
            <v>Liability</v>
          </cell>
          <cell r="E12122">
            <v>41165</v>
          </cell>
          <cell r="F12122">
            <v>41277</v>
          </cell>
          <cell r="G12122">
            <v>41424.468554987754</v>
          </cell>
          <cell r="H12122">
            <v>8.7953125700938042</v>
          </cell>
          <cell r="I12122">
            <v>10.25</v>
          </cell>
        </row>
        <row r="12123">
          <cell r="C12123" t="str">
            <v>Liability</v>
          </cell>
          <cell r="E12123">
            <v>41169</v>
          </cell>
          <cell r="F12123">
            <v>41426</v>
          </cell>
          <cell r="G12123">
            <v>42740.117329444554</v>
          </cell>
          <cell r="H12123">
            <v>630.13033913823824</v>
          </cell>
          <cell r="I12123">
            <v>804.34</v>
          </cell>
        </row>
        <row r="12124">
          <cell r="C12124" t="str">
            <v>Liability</v>
          </cell>
          <cell r="E12124">
            <v>41201</v>
          </cell>
          <cell r="F12124">
            <v>41826</v>
          </cell>
          <cell r="G12124">
            <v>42517.143242716549</v>
          </cell>
          <cell r="H12124">
            <v>150.83941098681248</v>
          </cell>
          <cell r="I12124">
            <v>236.9</v>
          </cell>
        </row>
        <row r="12125">
          <cell r="C12125" t="str">
            <v>Liability</v>
          </cell>
          <cell r="E12125">
            <v>41208</v>
          </cell>
          <cell r="F12125">
            <v>41331</v>
          </cell>
          <cell r="G12125">
            <v>42455.021699673409</v>
          </cell>
          <cell r="H12125">
            <v>98.90551562121928</v>
          </cell>
          <cell r="I12125">
            <v>130.24</v>
          </cell>
        </row>
        <row r="12126">
          <cell r="C12126" t="str">
            <v>Liability</v>
          </cell>
          <cell r="E12126">
            <v>41208</v>
          </cell>
          <cell r="F12126">
            <v>41301</v>
          </cell>
          <cell r="G12126">
            <v>42942.703015829662</v>
          </cell>
          <cell r="H12126">
            <v>3.9115331922534331</v>
          </cell>
          <cell r="I12126">
            <v>5.78</v>
          </cell>
        </row>
        <row r="12127">
          <cell r="C12127" t="str">
            <v>Liability</v>
          </cell>
          <cell r="E12127">
            <v>41207</v>
          </cell>
          <cell r="F12127">
            <v>41446</v>
          </cell>
          <cell r="G12127">
            <v>42722.029626013202</v>
          </cell>
          <cell r="H12127">
            <v>3326.8368377084616</v>
          </cell>
          <cell r="I12127">
            <v>5251.61</v>
          </cell>
        </row>
        <row r="12128">
          <cell r="C12128" t="str">
            <v>Liability</v>
          </cell>
          <cell r="E12128">
            <v>41205</v>
          </cell>
          <cell r="F12128">
            <v>42135</v>
          </cell>
          <cell r="G12128">
            <v>42510.997555783993</v>
          </cell>
          <cell r="H12128">
            <v>153.47777295875045</v>
          </cell>
          <cell r="I12128">
            <v>197.5</v>
          </cell>
        </row>
        <row r="12129">
          <cell r="C12129" t="str">
            <v>Liability</v>
          </cell>
          <cell r="E12129">
            <v>41197</v>
          </cell>
          <cell r="F12129">
            <v>41467</v>
          </cell>
          <cell r="G12129">
            <v>42107.30981395422</v>
          </cell>
          <cell r="H12129">
            <v>67.210094518374774</v>
          </cell>
          <cell r="I12129">
            <v>84.88</v>
          </cell>
        </row>
        <row r="12130">
          <cell r="C12130" t="str">
            <v>Liability</v>
          </cell>
          <cell r="E12130">
            <v>41194</v>
          </cell>
          <cell r="F12130">
            <v>42210</v>
          </cell>
          <cell r="G12130">
            <v>43303.910260254976</v>
          </cell>
          <cell r="H12130">
            <v>155.96612422983463</v>
          </cell>
          <cell r="I12130">
            <v>351.86</v>
          </cell>
        </row>
        <row r="12131">
          <cell r="C12131" t="str">
            <v>Liability</v>
          </cell>
          <cell r="E12131">
            <v>41184</v>
          </cell>
          <cell r="F12131">
            <v>43437</v>
          </cell>
          <cell r="G12131" t="str">
            <v>NA</v>
          </cell>
          <cell r="H12131">
            <v>216.40586554927393</v>
          </cell>
          <cell r="I12131" t="str">
            <v>NA</v>
          </cell>
        </row>
        <row r="12132">
          <cell r="C12132" t="str">
            <v>Liability</v>
          </cell>
          <cell r="E12132">
            <v>41191</v>
          </cell>
          <cell r="F12132">
            <v>42359</v>
          </cell>
          <cell r="G12132">
            <v>42889.592507059548</v>
          </cell>
          <cell r="H12132">
            <v>1.7143506313066277</v>
          </cell>
          <cell r="I12132">
            <v>2.73</v>
          </cell>
        </row>
        <row r="12133">
          <cell r="C12133" t="str">
            <v>Liability</v>
          </cell>
          <cell r="E12133">
            <v>41189</v>
          </cell>
          <cell r="F12133">
            <v>42015</v>
          </cell>
          <cell r="G12133">
            <v>42268.713995679311</v>
          </cell>
          <cell r="H12133">
            <v>180.10964332130033</v>
          </cell>
          <cell r="I12133">
            <v>227.41</v>
          </cell>
        </row>
        <row r="12134">
          <cell r="C12134" t="str">
            <v>Liability</v>
          </cell>
          <cell r="E12134">
            <v>41207</v>
          </cell>
          <cell r="F12134">
            <v>41328</v>
          </cell>
          <cell r="G12134">
            <v>42902.409151838081</v>
          </cell>
          <cell r="H12134">
            <v>47.296621145653987</v>
          </cell>
          <cell r="I12134">
            <v>76.25</v>
          </cell>
        </row>
        <row r="12135">
          <cell r="C12135" t="str">
            <v>Liability</v>
          </cell>
          <cell r="E12135">
            <v>41196</v>
          </cell>
          <cell r="F12135">
            <v>41331</v>
          </cell>
          <cell r="G12135">
            <v>41367.954714362662</v>
          </cell>
          <cell r="H12135">
            <v>708.60731431300042</v>
          </cell>
          <cell r="I12135">
            <v>0</v>
          </cell>
        </row>
        <row r="12136">
          <cell r="C12136" t="str">
            <v>Liability</v>
          </cell>
          <cell r="E12136">
            <v>41206</v>
          </cell>
          <cell r="F12136">
            <v>41344</v>
          </cell>
          <cell r="G12136">
            <v>41456.642434234069</v>
          </cell>
          <cell r="H12136">
            <v>11.008874884531817</v>
          </cell>
          <cell r="I12136">
            <v>11.89</v>
          </cell>
        </row>
        <row r="12137">
          <cell r="C12137" t="str">
            <v>Liability</v>
          </cell>
          <cell r="E12137">
            <v>41186</v>
          </cell>
          <cell r="F12137">
            <v>42239</v>
          </cell>
          <cell r="G12137">
            <v>42272.169232177301</v>
          </cell>
          <cell r="H12137">
            <v>3.2279474406968078</v>
          </cell>
          <cell r="I12137">
            <v>3.88</v>
          </cell>
        </row>
        <row r="12138">
          <cell r="C12138" t="str">
            <v>Liability</v>
          </cell>
          <cell r="E12138">
            <v>41210</v>
          </cell>
          <cell r="F12138">
            <v>42207</v>
          </cell>
          <cell r="G12138">
            <v>42255.833744301206</v>
          </cell>
          <cell r="H12138">
            <v>47.849783936741986</v>
          </cell>
          <cell r="I12138">
            <v>75.14</v>
          </cell>
        </row>
        <row r="12139">
          <cell r="C12139" t="str">
            <v>Liability</v>
          </cell>
          <cell r="E12139">
            <v>41189</v>
          </cell>
          <cell r="F12139">
            <v>41277</v>
          </cell>
          <cell r="G12139">
            <v>42617.554233920266</v>
          </cell>
          <cell r="H12139">
            <v>5.0235940425290417</v>
          </cell>
          <cell r="I12139">
            <v>6.26</v>
          </cell>
        </row>
        <row r="12140">
          <cell r="C12140" t="str">
            <v>Liability</v>
          </cell>
          <cell r="E12140">
            <v>41202</v>
          </cell>
          <cell r="F12140">
            <v>41285</v>
          </cell>
          <cell r="G12140">
            <v>41919.773433517323</v>
          </cell>
          <cell r="H12140">
            <v>11271.447862850233</v>
          </cell>
          <cell r="I12140">
            <v>0</v>
          </cell>
        </row>
        <row r="12141">
          <cell r="C12141" t="str">
            <v>Liability</v>
          </cell>
          <cell r="E12141">
            <v>41208</v>
          </cell>
          <cell r="F12141">
            <v>41433</v>
          </cell>
          <cell r="G12141">
            <v>41915.698800612525</v>
          </cell>
          <cell r="H12141">
            <v>24.941123557723952</v>
          </cell>
          <cell r="I12141">
            <v>28.66</v>
          </cell>
        </row>
        <row r="12142">
          <cell r="C12142" t="str">
            <v>Liability</v>
          </cell>
          <cell r="E12142">
            <v>41207</v>
          </cell>
          <cell r="F12142">
            <v>41768</v>
          </cell>
          <cell r="G12142">
            <v>42809.809372662174</v>
          </cell>
          <cell r="H12142">
            <v>77.144028129688877</v>
          </cell>
          <cell r="I12142">
            <v>112.62</v>
          </cell>
        </row>
        <row r="12143">
          <cell r="C12143" t="str">
            <v>Liability</v>
          </cell>
          <cell r="E12143">
            <v>41203</v>
          </cell>
          <cell r="F12143">
            <v>41680</v>
          </cell>
          <cell r="G12143">
            <v>43447.523286297386</v>
          </cell>
          <cell r="H12143">
            <v>43.249293115162615</v>
          </cell>
          <cell r="I12143">
            <v>51.27</v>
          </cell>
        </row>
        <row r="12144">
          <cell r="C12144" t="str">
            <v>Liability</v>
          </cell>
          <cell r="E12144">
            <v>41201</v>
          </cell>
          <cell r="F12144">
            <v>41506</v>
          </cell>
          <cell r="G12144">
            <v>42153.967404228264</v>
          </cell>
          <cell r="H12144">
            <v>29.121430770220236</v>
          </cell>
          <cell r="I12144">
            <v>33</v>
          </cell>
        </row>
        <row r="12145">
          <cell r="C12145" t="str">
            <v>Liability</v>
          </cell>
          <cell r="E12145">
            <v>41194</v>
          </cell>
          <cell r="F12145">
            <v>41508</v>
          </cell>
          <cell r="G12145">
            <v>41721.494842597582</v>
          </cell>
          <cell r="H12145">
            <v>750.29990639410744</v>
          </cell>
          <cell r="I12145">
            <v>796.95</v>
          </cell>
        </row>
        <row r="12146">
          <cell r="C12146" t="str">
            <v>Liability</v>
          </cell>
          <cell r="E12146">
            <v>41199</v>
          </cell>
          <cell r="F12146">
            <v>41256</v>
          </cell>
          <cell r="G12146">
            <v>41786.123222684117</v>
          </cell>
          <cell r="H12146">
            <v>1122.1790627923544</v>
          </cell>
          <cell r="I12146">
            <v>1289.6300000000001</v>
          </cell>
        </row>
        <row r="12147">
          <cell r="C12147" t="str">
            <v>Liability</v>
          </cell>
          <cell r="E12147">
            <v>41186</v>
          </cell>
          <cell r="F12147">
            <v>41339</v>
          </cell>
          <cell r="G12147">
            <v>41998.562090297091</v>
          </cell>
          <cell r="H12147">
            <v>125.65018150574511</v>
          </cell>
          <cell r="I12147">
            <v>162.63</v>
          </cell>
        </row>
        <row r="12148">
          <cell r="C12148" t="str">
            <v>Liability</v>
          </cell>
          <cell r="E12148">
            <v>41199</v>
          </cell>
          <cell r="F12148">
            <v>41496</v>
          </cell>
          <cell r="G12148">
            <v>41987.652331746976</v>
          </cell>
          <cell r="H12148">
            <v>89.94178580017595</v>
          </cell>
          <cell r="I12148">
            <v>94.76</v>
          </cell>
        </row>
        <row r="12149">
          <cell r="C12149" t="str">
            <v>Liability</v>
          </cell>
          <cell r="E12149">
            <v>41203</v>
          </cell>
          <cell r="F12149">
            <v>41375</v>
          </cell>
          <cell r="G12149">
            <v>41636.310781266038</v>
          </cell>
          <cell r="H12149">
            <v>120.46230622874417</v>
          </cell>
          <cell r="I12149">
            <v>147.16</v>
          </cell>
        </row>
        <row r="12150">
          <cell r="C12150" t="str">
            <v>Liability</v>
          </cell>
          <cell r="E12150">
            <v>41188</v>
          </cell>
          <cell r="F12150">
            <v>41586</v>
          </cell>
          <cell r="G12150">
            <v>42377.688896865489</v>
          </cell>
          <cell r="H12150">
            <v>337.51452038964499</v>
          </cell>
          <cell r="I12150">
            <v>416.94</v>
          </cell>
        </row>
        <row r="12151">
          <cell r="C12151" t="str">
            <v>Liability</v>
          </cell>
          <cell r="E12151">
            <v>41185</v>
          </cell>
          <cell r="F12151">
            <v>42249</v>
          </cell>
          <cell r="G12151">
            <v>42322.354604180284</v>
          </cell>
          <cell r="H12151">
            <v>756.48378433445657</v>
          </cell>
          <cell r="I12151">
            <v>0</v>
          </cell>
        </row>
        <row r="12152">
          <cell r="C12152" t="str">
            <v>Liability</v>
          </cell>
          <cell r="E12152">
            <v>41219</v>
          </cell>
          <cell r="F12152">
            <v>41269</v>
          </cell>
          <cell r="G12152">
            <v>41686.22251072494</v>
          </cell>
          <cell r="H12152">
            <v>2643.7434548192537</v>
          </cell>
          <cell r="I12152">
            <v>3232.49</v>
          </cell>
        </row>
        <row r="12153">
          <cell r="C12153" t="str">
            <v>Liability</v>
          </cell>
          <cell r="E12153">
            <v>41217</v>
          </cell>
          <cell r="F12153">
            <v>42400</v>
          </cell>
          <cell r="G12153">
            <v>43245.614305968338</v>
          </cell>
          <cell r="H12153">
            <v>5818.3173643156069</v>
          </cell>
          <cell r="I12153">
            <v>6114.12</v>
          </cell>
        </row>
        <row r="12154">
          <cell r="C12154" t="str">
            <v>Liability</v>
          </cell>
          <cell r="E12154">
            <v>41215</v>
          </cell>
          <cell r="F12154">
            <v>42503</v>
          </cell>
          <cell r="G12154">
            <v>42893.897289740096</v>
          </cell>
          <cell r="H12154">
            <v>98.399260819799736</v>
          </cell>
          <cell r="I12154">
            <v>193.8</v>
          </cell>
        </row>
        <row r="12155">
          <cell r="C12155" t="str">
            <v>Liability</v>
          </cell>
          <cell r="E12155">
            <v>41239</v>
          </cell>
          <cell r="F12155">
            <v>41355</v>
          </cell>
          <cell r="G12155">
            <v>42705.131083625813</v>
          </cell>
          <cell r="H12155">
            <v>2.602423076876073</v>
          </cell>
          <cell r="I12155">
            <v>3.2</v>
          </cell>
        </row>
        <row r="12156">
          <cell r="C12156" t="str">
            <v>Liability</v>
          </cell>
          <cell r="E12156">
            <v>41231</v>
          </cell>
          <cell r="F12156">
            <v>41404</v>
          </cell>
          <cell r="G12156">
            <v>41426.210188996934</v>
          </cell>
          <cell r="H12156">
            <v>5.9308498720242122</v>
          </cell>
          <cell r="I12156">
            <v>6.27</v>
          </cell>
        </row>
        <row r="12157">
          <cell r="C12157" t="str">
            <v>Liability</v>
          </cell>
          <cell r="E12157">
            <v>41238</v>
          </cell>
          <cell r="F12157">
            <v>42279</v>
          </cell>
          <cell r="G12157">
            <v>42628.667937490238</v>
          </cell>
          <cell r="H12157">
            <v>449.9027634589076</v>
          </cell>
          <cell r="I12157">
            <v>569.38</v>
          </cell>
        </row>
        <row r="12158">
          <cell r="C12158" t="str">
            <v>Liability</v>
          </cell>
          <cell r="E12158">
            <v>41225</v>
          </cell>
          <cell r="F12158">
            <v>41445</v>
          </cell>
          <cell r="G12158">
            <v>41736.090676450534</v>
          </cell>
          <cell r="H12158">
            <v>3936.6666988466795</v>
          </cell>
          <cell r="I12158">
            <v>4824.16</v>
          </cell>
        </row>
        <row r="12159">
          <cell r="C12159" t="str">
            <v>Liability</v>
          </cell>
          <cell r="E12159">
            <v>41237</v>
          </cell>
          <cell r="F12159">
            <v>41688</v>
          </cell>
          <cell r="G12159">
            <v>41834.930912668649</v>
          </cell>
          <cell r="H12159">
            <v>1322.5761880189307</v>
          </cell>
          <cell r="I12159">
            <v>1571.81</v>
          </cell>
        </row>
        <row r="12160">
          <cell r="C12160" t="str">
            <v>Liability</v>
          </cell>
          <cell r="E12160">
            <v>41222</v>
          </cell>
          <cell r="F12160">
            <v>42346</v>
          </cell>
          <cell r="G12160">
            <v>43754.000369048801</v>
          </cell>
          <cell r="H12160">
            <v>24.232825419833492</v>
          </cell>
          <cell r="I12160">
            <v>30.55</v>
          </cell>
        </row>
        <row r="12161">
          <cell r="C12161" t="str">
            <v>Liability</v>
          </cell>
          <cell r="E12161">
            <v>41225</v>
          </cell>
          <cell r="F12161">
            <v>41762</v>
          </cell>
          <cell r="G12161">
            <v>42787.894465461104</v>
          </cell>
          <cell r="H12161">
            <v>10.724965223215975</v>
          </cell>
          <cell r="I12161">
            <v>13.7</v>
          </cell>
        </row>
        <row r="12162">
          <cell r="C12162" t="str">
            <v>Liability</v>
          </cell>
          <cell r="E12162">
            <v>41223</v>
          </cell>
          <cell r="F12162">
            <v>41461</v>
          </cell>
          <cell r="G12162">
            <v>41911.575589047381</v>
          </cell>
          <cell r="H12162">
            <v>6.5199730473994961</v>
          </cell>
          <cell r="I12162">
            <v>7.17</v>
          </cell>
        </row>
        <row r="12163">
          <cell r="C12163" t="str">
            <v>Liability</v>
          </cell>
          <cell r="E12163">
            <v>41229</v>
          </cell>
          <cell r="F12163">
            <v>42300</v>
          </cell>
          <cell r="G12163">
            <v>43862.442422232358</v>
          </cell>
          <cell r="H12163">
            <v>19309.581662680626</v>
          </cell>
          <cell r="I12163">
            <v>16569.12</v>
          </cell>
        </row>
        <row r="12164">
          <cell r="C12164" t="str">
            <v>Liability</v>
          </cell>
          <cell r="E12164">
            <v>41240</v>
          </cell>
          <cell r="F12164">
            <v>41396</v>
          </cell>
          <cell r="G12164">
            <v>43061.12760429777</v>
          </cell>
          <cell r="H12164">
            <v>124.97732439995538</v>
          </cell>
          <cell r="I12164">
            <v>216.12</v>
          </cell>
        </row>
        <row r="12165">
          <cell r="C12165" t="str">
            <v>Liability</v>
          </cell>
          <cell r="E12165">
            <v>41238</v>
          </cell>
          <cell r="F12165">
            <v>42156</v>
          </cell>
          <cell r="G12165">
            <v>42677.813305405383</v>
          </cell>
          <cell r="H12165">
            <v>5810.9072378491455</v>
          </cell>
          <cell r="I12165">
            <v>9223.3700000000008</v>
          </cell>
        </row>
        <row r="12166">
          <cell r="C12166" t="str">
            <v>Liability</v>
          </cell>
          <cell r="E12166">
            <v>41223</v>
          </cell>
          <cell r="F12166">
            <v>41251</v>
          </cell>
          <cell r="G12166">
            <v>41457.783577376169</v>
          </cell>
          <cell r="H12166">
            <v>156.26823459609301</v>
          </cell>
          <cell r="I12166">
            <v>166.52</v>
          </cell>
        </row>
        <row r="12167">
          <cell r="C12167" t="str">
            <v>Liability</v>
          </cell>
          <cell r="E12167">
            <v>41229</v>
          </cell>
          <cell r="F12167">
            <v>41925</v>
          </cell>
          <cell r="G12167">
            <v>42772.096476789353</v>
          </cell>
          <cell r="H12167">
            <v>4.2840844623342358</v>
          </cell>
          <cell r="I12167">
            <v>6.92</v>
          </cell>
        </row>
        <row r="12168">
          <cell r="C12168" t="str">
            <v>Liability</v>
          </cell>
          <cell r="E12168">
            <v>41220</v>
          </cell>
          <cell r="F12168">
            <v>42028</v>
          </cell>
          <cell r="G12168">
            <v>42157.430411154077</v>
          </cell>
          <cell r="H12168">
            <v>974.43511406574225</v>
          </cell>
          <cell r="I12168">
            <v>1130.97</v>
          </cell>
        </row>
        <row r="12169">
          <cell r="C12169" t="str">
            <v>Liability</v>
          </cell>
          <cell r="E12169">
            <v>41230</v>
          </cell>
          <cell r="F12169">
            <v>41332</v>
          </cell>
          <cell r="G12169">
            <v>41477.793029420332</v>
          </cell>
          <cell r="H12169">
            <v>72.943006213652566</v>
          </cell>
          <cell r="I12169">
            <v>77.39</v>
          </cell>
        </row>
        <row r="12170">
          <cell r="C12170" t="str">
            <v>Liability</v>
          </cell>
          <cell r="E12170">
            <v>41233</v>
          </cell>
          <cell r="F12170">
            <v>42874</v>
          </cell>
          <cell r="G12170">
            <v>43218.517985121194</v>
          </cell>
          <cell r="H12170">
            <v>901.17684871535369</v>
          </cell>
          <cell r="I12170">
            <v>985.59</v>
          </cell>
        </row>
        <row r="12171">
          <cell r="C12171" t="str">
            <v>Liability</v>
          </cell>
          <cell r="E12171">
            <v>41227</v>
          </cell>
          <cell r="F12171">
            <v>41570</v>
          </cell>
          <cell r="G12171">
            <v>41761.363561358492</v>
          </cell>
          <cell r="H12171">
            <v>19.530669587993074</v>
          </cell>
          <cell r="I12171">
            <v>22.36</v>
          </cell>
        </row>
        <row r="12172">
          <cell r="C12172" t="str">
            <v>Liability</v>
          </cell>
          <cell r="E12172">
            <v>41239</v>
          </cell>
          <cell r="F12172">
            <v>41314</v>
          </cell>
          <cell r="G12172">
            <v>42706.34050790027</v>
          </cell>
          <cell r="H12172">
            <v>1.260041708994025</v>
          </cell>
          <cell r="I12172">
            <v>1.63</v>
          </cell>
        </row>
        <row r="12173">
          <cell r="C12173" t="str">
            <v>Liability</v>
          </cell>
          <cell r="E12173">
            <v>41240</v>
          </cell>
          <cell r="F12173">
            <v>41638</v>
          </cell>
          <cell r="G12173">
            <v>43516.574646823792</v>
          </cell>
          <cell r="H12173">
            <v>69642.131080892039</v>
          </cell>
          <cell r="I12173">
            <v>118246.39999999999</v>
          </cell>
        </row>
        <row r="12174">
          <cell r="C12174" t="str">
            <v>Liability</v>
          </cell>
          <cell r="E12174">
            <v>41234</v>
          </cell>
          <cell r="F12174">
            <v>41744</v>
          </cell>
          <cell r="G12174">
            <v>42875.429718385065</v>
          </cell>
          <cell r="H12174">
            <v>102.84523209642495</v>
          </cell>
          <cell r="I12174">
            <v>134.77000000000001</v>
          </cell>
        </row>
        <row r="12175">
          <cell r="C12175" t="str">
            <v>Liability</v>
          </cell>
          <cell r="E12175">
            <v>41242</v>
          </cell>
          <cell r="F12175">
            <v>42246</v>
          </cell>
          <cell r="G12175">
            <v>42583.031024222146</v>
          </cell>
          <cell r="H12175">
            <v>81.931546258033123</v>
          </cell>
          <cell r="I12175">
            <v>127.05</v>
          </cell>
        </row>
        <row r="12176">
          <cell r="C12176" t="str">
            <v>Liability</v>
          </cell>
          <cell r="E12176">
            <v>41218</v>
          </cell>
          <cell r="F12176">
            <v>41415</v>
          </cell>
          <cell r="G12176">
            <v>41500.846465919058</v>
          </cell>
          <cell r="H12176">
            <v>595.22846855337036</v>
          </cell>
          <cell r="I12176">
            <v>0</v>
          </cell>
        </row>
        <row r="12177">
          <cell r="C12177" t="str">
            <v>Liability</v>
          </cell>
          <cell r="E12177">
            <v>41264</v>
          </cell>
          <cell r="F12177">
            <v>41290</v>
          </cell>
          <cell r="G12177">
            <v>42919.661858786865</v>
          </cell>
          <cell r="H12177">
            <v>3.740023800750488</v>
          </cell>
          <cell r="I12177">
            <v>5.18</v>
          </cell>
        </row>
        <row r="12178">
          <cell r="C12178" t="str">
            <v>Liability</v>
          </cell>
          <cell r="E12178">
            <v>41267</v>
          </cell>
          <cell r="F12178">
            <v>41469</v>
          </cell>
          <cell r="G12178">
            <v>42463.532653212744</v>
          </cell>
          <cell r="H12178">
            <v>60.472801756416025</v>
          </cell>
          <cell r="I12178">
            <v>64.28</v>
          </cell>
        </row>
        <row r="12179">
          <cell r="C12179" t="str">
            <v>Liability</v>
          </cell>
          <cell r="E12179">
            <v>41263</v>
          </cell>
          <cell r="F12179">
            <v>41506</v>
          </cell>
          <cell r="G12179">
            <v>41684.484086042299</v>
          </cell>
          <cell r="H12179">
            <v>527.00661794221719</v>
          </cell>
          <cell r="I12179">
            <v>562.78</v>
          </cell>
        </row>
        <row r="12180">
          <cell r="C12180" t="str">
            <v>Liability</v>
          </cell>
          <cell r="E12180">
            <v>41254</v>
          </cell>
          <cell r="F12180">
            <v>41509</v>
          </cell>
          <cell r="G12180">
            <v>42670.462291902484</v>
          </cell>
          <cell r="H12180">
            <v>276.43518175250495</v>
          </cell>
          <cell r="I12180">
            <v>304.22000000000003</v>
          </cell>
        </row>
        <row r="12181">
          <cell r="C12181" t="str">
            <v>Liability</v>
          </cell>
          <cell r="E12181">
            <v>41269</v>
          </cell>
          <cell r="F12181">
            <v>41632</v>
          </cell>
          <cell r="G12181">
            <v>42005.800983163128</v>
          </cell>
          <cell r="H12181">
            <v>5.6316584534681757</v>
          </cell>
          <cell r="I12181">
            <v>6.66</v>
          </cell>
        </row>
        <row r="12182">
          <cell r="C12182" t="str">
            <v>Liability</v>
          </cell>
          <cell r="E12182">
            <v>41261</v>
          </cell>
          <cell r="F12182">
            <v>41332</v>
          </cell>
          <cell r="G12182">
            <v>41812.557506105273</v>
          </cell>
          <cell r="H12182">
            <v>82.848457216557534</v>
          </cell>
          <cell r="I12182">
            <v>94.87</v>
          </cell>
        </row>
        <row r="12183">
          <cell r="C12183" t="str">
            <v>Liability</v>
          </cell>
          <cell r="E12183">
            <v>41260</v>
          </cell>
          <cell r="F12183">
            <v>41533</v>
          </cell>
          <cell r="G12183">
            <v>41658.178188988728</v>
          </cell>
          <cell r="H12183">
            <v>66.428720362126526</v>
          </cell>
          <cell r="I12183">
            <v>85.36</v>
          </cell>
        </row>
        <row r="12184">
          <cell r="C12184" t="str">
            <v>Liability</v>
          </cell>
          <cell r="E12184">
            <v>41249</v>
          </cell>
          <cell r="F12184">
            <v>41437</v>
          </cell>
          <cell r="G12184">
            <v>41723.468570528494</v>
          </cell>
          <cell r="H12184">
            <v>1305.4672874666633</v>
          </cell>
          <cell r="I12184">
            <v>1405.66</v>
          </cell>
        </row>
        <row r="12185">
          <cell r="C12185" t="str">
            <v>Liability</v>
          </cell>
          <cell r="E12185">
            <v>41272</v>
          </cell>
          <cell r="F12185">
            <v>41329</v>
          </cell>
          <cell r="G12185">
            <v>41778.580055011436</v>
          </cell>
          <cell r="H12185">
            <v>33626.312265887245</v>
          </cell>
          <cell r="I12185">
            <v>0</v>
          </cell>
        </row>
        <row r="12186">
          <cell r="C12186" t="str">
            <v>Liability</v>
          </cell>
          <cell r="E12186">
            <v>41263</v>
          </cell>
          <cell r="F12186">
            <v>41509</v>
          </cell>
          <cell r="G12186">
            <v>42015.881917764971</v>
          </cell>
          <cell r="H12186">
            <v>1.1574794064584404</v>
          </cell>
          <cell r="I12186">
            <v>1.55</v>
          </cell>
        </row>
        <row r="12187">
          <cell r="C12187" t="str">
            <v>Liability</v>
          </cell>
          <cell r="E12187">
            <v>41261</v>
          </cell>
          <cell r="F12187">
            <v>41480</v>
          </cell>
          <cell r="G12187">
            <v>42317.053305788038</v>
          </cell>
          <cell r="H12187">
            <v>46252.999291951186</v>
          </cell>
          <cell r="I12187">
            <v>56827.75</v>
          </cell>
        </row>
        <row r="12188">
          <cell r="C12188" t="str">
            <v>Liability</v>
          </cell>
          <cell r="E12188">
            <v>41265</v>
          </cell>
          <cell r="F12188">
            <v>41577</v>
          </cell>
          <cell r="G12188">
            <v>41778.934218024006</v>
          </cell>
          <cell r="H12188">
            <v>1711.7371022787872</v>
          </cell>
          <cell r="I12188">
            <v>2012.22</v>
          </cell>
        </row>
        <row r="12189">
          <cell r="C12189" t="str">
            <v>Liability</v>
          </cell>
          <cell r="E12189">
            <v>41269</v>
          </cell>
          <cell r="F12189">
            <v>42033</v>
          </cell>
          <cell r="G12189">
            <v>42063.873963698687</v>
          </cell>
          <cell r="H12189">
            <v>11841.76929880822</v>
          </cell>
          <cell r="I12189">
            <v>12663.55</v>
          </cell>
        </row>
        <row r="12190">
          <cell r="C12190" t="str">
            <v>Liability</v>
          </cell>
          <cell r="E12190">
            <v>41258</v>
          </cell>
          <cell r="F12190">
            <v>41281</v>
          </cell>
          <cell r="G12190">
            <v>43061.202343730147</v>
          </cell>
          <cell r="H12190">
            <v>1.077480703492619</v>
          </cell>
          <cell r="I12190">
            <v>1.49</v>
          </cell>
        </row>
        <row r="12191">
          <cell r="C12191" t="str">
            <v>Liability</v>
          </cell>
          <cell r="E12191">
            <v>41248</v>
          </cell>
          <cell r="F12191">
            <v>42045</v>
          </cell>
          <cell r="G12191" t="str">
            <v>NA</v>
          </cell>
          <cell r="H12191">
            <v>3.1705506088446627</v>
          </cell>
          <cell r="I12191" t="str">
            <v>NA</v>
          </cell>
        </row>
        <row r="12192">
          <cell r="C12192" t="str">
            <v>Liability</v>
          </cell>
          <cell r="E12192">
            <v>41274</v>
          </cell>
          <cell r="F12192">
            <v>41399</v>
          </cell>
          <cell r="G12192">
            <v>41458.958015692231</v>
          </cell>
          <cell r="H12192">
            <v>39.45209188576785</v>
          </cell>
          <cell r="I12192">
            <v>0</v>
          </cell>
        </row>
        <row r="12193">
          <cell r="C12193" t="str">
            <v>Liability</v>
          </cell>
          <cell r="E12193">
            <v>41252</v>
          </cell>
          <cell r="F12193">
            <v>42302</v>
          </cell>
          <cell r="G12193">
            <v>43047.100690994346</v>
          </cell>
          <cell r="H12193">
            <v>2392.1001496124841</v>
          </cell>
          <cell r="I12193">
            <v>2777.78</v>
          </cell>
        </row>
        <row r="12194">
          <cell r="C12194" t="str">
            <v>Liability</v>
          </cell>
          <cell r="E12194">
            <v>41249</v>
          </cell>
          <cell r="F12194">
            <v>41863</v>
          </cell>
          <cell r="G12194">
            <v>42857.275757577307</v>
          </cell>
          <cell r="H12194">
            <v>77014.509952007225</v>
          </cell>
          <cell r="I12194">
            <v>109913.32</v>
          </cell>
        </row>
        <row r="12195">
          <cell r="C12195" t="str">
            <v>Liability</v>
          </cell>
          <cell r="E12195">
            <v>41262</v>
          </cell>
          <cell r="F12195">
            <v>41815</v>
          </cell>
          <cell r="G12195">
            <v>41841.284908907888</v>
          </cell>
          <cell r="H12195">
            <v>131.05687860883597</v>
          </cell>
          <cell r="I12195">
            <v>176.28</v>
          </cell>
        </row>
        <row r="12196">
          <cell r="C12196" t="str">
            <v>Liability</v>
          </cell>
          <cell r="E12196">
            <v>41261</v>
          </cell>
          <cell r="F12196">
            <v>41530</v>
          </cell>
          <cell r="G12196">
            <v>41604.645404572242</v>
          </cell>
          <cell r="H12196">
            <v>148.38057075392339</v>
          </cell>
          <cell r="I12196">
            <v>152.91</v>
          </cell>
        </row>
        <row r="12197">
          <cell r="C12197" t="str">
            <v>Liability</v>
          </cell>
          <cell r="E12197">
            <v>41254</v>
          </cell>
          <cell r="F12197">
            <v>42726</v>
          </cell>
          <cell r="G12197">
            <v>42970.479006825743</v>
          </cell>
          <cell r="H12197">
            <v>59.439972755883659</v>
          </cell>
          <cell r="I12197">
            <v>66.92</v>
          </cell>
        </row>
        <row r="12198">
          <cell r="C12198" t="str">
            <v>Liability</v>
          </cell>
          <cell r="E12198">
            <v>41270</v>
          </cell>
          <cell r="F12198">
            <v>42165</v>
          </cell>
          <cell r="G12198">
            <v>42472.533266035462</v>
          </cell>
          <cell r="H12198">
            <v>412.24364364435627</v>
          </cell>
          <cell r="I12198">
            <v>589.39</v>
          </cell>
        </row>
        <row r="12199">
          <cell r="C12199" t="str">
            <v>Liability</v>
          </cell>
          <cell r="E12199">
            <v>41251</v>
          </cell>
          <cell r="F12199">
            <v>41947</v>
          </cell>
          <cell r="G12199">
            <v>42247.012374621059</v>
          </cell>
          <cell r="H12199">
            <v>50.764626502069447</v>
          </cell>
          <cell r="I12199">
            <v>0</v>
          </cell>
        </row>
        <row r="12200">
          <cell r="C12200" t="str">
            <v>Liability</v>
          </cell>
          <cell r="E12200">
            <v>41251</v>
          </cell>
          <cell r="F12200">
            <v>41373</v>
          </cell>
          <cell r="G12200">
            <v>41398.353390567419</v>
          </cell>
          <cell r="H12200">
            <v>26634.108271088022</v>
          </cell>
          <cell r="I12200">
            <v>28481.41</v>
          </cell>
        </row>
        <row r="12201">
          <cell r="C12201" t="str">
            <v>Liability</v>
          </cell>
          <cell r="E12201">
            <v>41247</v>
          </cell>
          <cell r="F12201">
            <v>41658</v>
          </cell>
          <cell r="G12201">
            <v>42432.803134324131</v>
          </cell>
          <cell r="H12201">
            <v>861.54499927316306</v>
          </cell>
          <cell r="I12201">
            <v>1184.3399999999999</v>
          </cell>
        </row>
        <row r="12202">
          <cell r="C12202" t="str">
            <v>Liability</v>
          </cell>
          <cell r="E12202">
            <v>41267</v>
          </cell>
          <cell r="F12202">
            <v>42248</v>
          </cell>
          <cell r="G12202">
            <v>42780.563742103906</v>
          </cell>
          <cell r="H12202">
            <v>14546.825401469678</v>
          </cell>
          <cell r="I12202">
            <v>17174.080000000002</v>
          </cell>
        </row>
        <row r="12203">
          <cell r="C12203" t="str">
            <v>Liability</v>
          </cell>
          <cell r="E12203">
            <v>41252</v>
          </cell>
          <cell r="F12203">
            <v>41283</v>
          </cell>
          <cell r="G12203">
            <v>41612.406209098634</v>
          </cell>
          <cell r="H12203">
            <v>492.85110605500802</v>
          </cell>
          <cell r="I12203">
            <v>533.91</v>
          </cell>
        </row>
        <row r="12204">
          <cell r="C12204" t="str">
            <v>Liability</v>
          </cell>
          <cell r="E12204">
            <v>41250</v>
          </cell>
          <cell r="F12204">
            <v>42081</v>
          </cell>
          <cell r="G12204">
            <v>42104.114259970018</v>
          </cell>
          <cell r="H12204">
            <v>209.98217185669461</v>
          </cell>
          <cell r="I12204">
            <v>242.49</v>
          </cell>
        </row>
        <row r="12205">
          <cell r="C12205" t="str">
            <v>Liability</v>
          </cell>
          <cell r="E12205">
            <v>41253</v>
          </cell>
          <cell r="F12205">
            <v>41688</v>
          </cell>
          <cell r="G12205">
            <v>43328.375555204868</v>
          </cell>
          <cell r="H12205">
            <v>757.84186546920648</v>
          </cell>
          <cell r="I12205">
            <v>0</v>
          </cell>
        </row>
        <row r="12206">
          <cell r="C12206" t="str">
            <v>Liability</v>
          </cell>
          <cell r="E12206">
            <v>41259</v>
          </cell>
          <cell r="F12206">
            <v>41830</v>
          </cell>
          <cell r="G12206">
            <v>43224.073912665903</v>
          </cell>
          <cell r="H12206">
            <v>3601.4912313345599</v>
          </cell>
          <cell r="I12206">
            <v>5122.8100000000004</v>
          </cell>
        </row>
        <row r="12207">
          <cell r="C12207" t="str">
            <v>Liability</v>
          </cell>
          <cell r="E12207">
            <v>41260</v>
          </cell>
          <cell r="F12207">
            <v>41493</v>
          </cell>
          <cell r="G12207">
            <v>42140.744869551338</v>
          </cell>
          <cell r="H12207">
            <v>9.2425024798520941</v>
          </cell>
          <cell r="I12207">
            <v>12.92</v>
          </cell>
        </row>
        <row r="12208">
          <cell r="C12208" t="str">
            <v>Liability</v>
          </cell>
          <cell r="E12208">
            <v>41283</v>
          </cell>
          <cell r="F12208">
            <v>41428</v>
          </cell>
          <cell r="G12208">
            <v>42384.985831704304</v>
          </cell>
          <cell r="H12208">
            <v>181.04989588305503</v>
          </cell>
          <cell r="I12208">
            <v>292.88</v>
          </cell>
        </row>
        <row r="12209">
          <cell r="C12209" t="str">
            <v>Liability</v>
          </cell>
          <cell r="E12209">
            <v>41298</v>
          </cell>
          <cell r="F12209">
            <v>41703</v>
          </cell>
          <cell r="G12209">
            <v>42239.397093687534</v>
          </cell>
          <cell r="H12209">
            <v>26.735161227850163</v>
          </cell>
          <cell r="I12209">
            <v>30.78</v>
          </cell>
        </row>
        <row r="12210">
          <cell r="C12210" t="str">
            <v>Liability</v>
          </cell>
          <cell r="E12210">
            <v>41284</v>
          </cell>
          <cell r="F12210">
            <v>41591</v>
          </cell>
          <cell r="G12210">
            <v>42442.062108013321</v>
          </cell>
          <cell r="H12210">
            <v>435.80720879953861</v>
          </cell>
          <cell r="I12210">
            <v>517.39</v>
          </cell>
        </row>
        <row r="12211">
          <cell r="C12211" t="str">
            <v>Liability</v>
          </cell>
          <cell r="E12211">
            <v>41281</v>
          </cell>
          <cell r="F12211">
            <v>41401</v>
          </cell>
          <cell r="G12211">
            <v>41517.291529924587</v>
          </cell>
          <cell r="H12211">
            <v>275.48196142909899</v>
          </cell>
          <cell r="I12211">
            <v>275.48</v>
          </cell>
        </row>
        <row r="12212">
          <cell r="C12212" t="str">
            <v>Liability</v>
          </cell>
          <cell r="E12212">
            <v>41298</v>
          </cell>
          <cell r="F12212">
            <v>41615</v>
          </cell>
          <cell r="G12212">
            <v>42231.603214727154</v>
          </cell>
          <cell r="H12212">
            <v>106.49405535388624</v>
          </cell>
          <cell r="I12212">
            <v>122.04</v>
          </cell>
        </row>
        <row r="12213">
          <cell r="C12213" t="str">
            <v>Liability</v>
          </cell>
          <cell r="E12213">
            <v>41297</v>
          </cell>
          <cell r="F12213">
            <v>42104</v>
          </cell>
          <cell r="G12213">
            <v>42423.913362938103</v>
          </cell>
          <cell r="H12213">
            <v>361.11640997424513</v>
          </cell>
          <cell r="I12213">
            <v>429.4</v>
          </cell>
        </row>
        <row r="12214">
          <cell r="C12214" t="str">
            <v>Liability</v>
          </cell>
          <cell r="E12214">
            <v>41291</v>
          </cell>
          <cell r="F12214">
            <v>42570</v>
          </cell>
          <cell r="G12214">
            <v>42872.662106416486</v>
          </cell>
          <cell r="H12214">
            <v>223.57833659674625</v>
          </cell>
          <cell r="I12214">
            <v>0</v>
          </cell>
        </row>
        <row r="12215">
          <cell r="C12215" t="str">
            <v>Liability</v>
          </cell>
          <cell r="E12215">
            <v>41299</v>
          </cell>
          <cell r="F12215">
            <v>41475</v>
          </cell>
          <cell r="G12215">
            <v>41480.124638134832</v>
          </cell>
          <cell r="H12215">
            <v>4.7032439531453596</v>
          </cell>
          <cell r="I12215">
            <v>0</v>
          </cell>
        </row>
        <row r="12216">
          <cell r="C12216" t="str">
            <v>Liability</v>
          </cell>
          <cell r="E12216">
            <v>41296</v>
          </cell>
          <cell r="F12216">
            <v>41402</v>
          </cell>
          <cell r="G12216">
            <v>41998.52135695688</v>
          </cell>
          <cell r="H12216">
            <v>3799.0614098521291</v>
          </cell>
          <cell r="I12216">
            <v>4004.65</v>
          </cell>
        </row>
        <row r="12217">
          <cell r="C12217" t="str">
            <v>Liability</v>
          </cell>
          <cell r="E12217">
            <v>41277</v>
          </cell>
          <cell r="F12217">
            <v>41662</v>
          </cell>
          <cell r="G12217">
            <v>42163.790122074701</v>
          </cell>
          <cell r="H12217">
            <v>3197.4633573652573</v>
          </cell>
          <cell r="I12217">
            <v>4061.09</v>
          </cell>
        </row>
        <row r="12218">
          <cell r="C12218" t="str">
            <v>Liability</v>
          </cell>
          <cell r="E12218">
            <v>41285</v>
          </cell>
          <cell r="F12218">
            <v>41482</v>
          </cell>
          <cell r="G12218">
            <v>42104.486903334175</v>
          </cell>
          <cell r="H12218">
            <v>59.578846636863354</v>
          </cell>
          <cell r="I12218">
            <v>74.62</v>
          </cell>
        </row>
        <row r="12219">
          <cell r="C12219" t="str">
            <v>Liability</v>
          </cell>
          <cell r="E12219">
            <v>41276</v>
          </cell>
          <cell r="F12219">
            <v>41346</v>
          </cell>
          <cell r="G12219">
            <v>42365.887293911575</v>
          </cell>
          <cell r="H12219">
            <v>7.0148945390444721</v>
          </cell>
          <cell r="I12219">
            <v>7.77</v>
          </cell>
        </row>
        <row r="12220">
          <cell r="C12220" t="str">
            <v>Liability</v>
          </cell>
          <cell r="E12220">
            <v>41297</v>
          </cell>
          <cell r="F12220">
            <v>41650</v>
          </cell>
          <cell r="G12220">
            <v>41716.773796750422</v>
          </cell>
          <cell r="H12220">
            <v>18.473913179071353</v>
          </cell>
          <cell r="I12220">
            <v>21.47</v>
          </cell>
        </row>
        <row r="12221">
          <cell r="C12221" t="str">
            <v>Liability</v>
          </cell>
          <cell r="E12221">
            <v>41293</v>
          </cell>
          <cell r="F12221">
            <v>41981</v>
          </cell>
          <cell r="G12221">
            <v>42034.742031693058</v>
          </cell>
          <cell r="H12221">
            <v>23258.223147107132</v>
          </cell>
          <cell r="I12221">
            <v>31721.54</v>
          </cell>
        </row>
        <row r="12222">
          <cell r="C12222" t="str">
            <v>Liability</v>
          </cell>
          <cell r="E12222">
            <v>41291</v>
          </cell>
          <cell r="F12222">
            <v>41854</v>
          </cell>
          <cell r="G12222">
            <v>41914.824183277611</v>
          </cell>
          <cell r="H12222">
            <v>0.9320335950427121</v>
          </cell>
          <cell r="I12222">
            <v>1.05</v>
          </cell>
        </row>
        <row r="12223">
          <cell r="C12223" t="str">
            <v>Liability</v>
          </cell>
          <cell r="E12223">
            <v>41285</v>
          </cell>
          <cell r="F12223">
            <v>41955</v>
          </cell>
          <cell r="G12223">
            <v>41969.136299835111</v>
          </cell>
          <cell r="H12223">
            <v>33.831846297452287</v>
          </cell>
          <cell r="I12223">
            <v>38.33</v>
          </cell>
        </row>
        <row r="12224">
          <cell r="C12224" t="str">
            <v>Liability</v>
          </cell>
          <cell r="E12224">
            <v>41301</v>
          </cell>
          <cell r="F12224">
            <v>41812</v>
          </cell>
          <cell r="G12224">
            <v>41851.189744135423</v>
          </cell>
          <cell r="H12224">
            <v>0.99585775619904193</v>
          </cell>
          <cell r="I12224">
            <v>1.1200000000000001</v>
          </cell>
        </row>
        <row r="12225">
          <cell r="C12225" t="str">
            <v>Liability</v>
          </cell>
          <cell r="E12225">
            <v>41285</v>
          </cell>
          <cell r="F12225">
            <v>41471</v>
          </cell>
          <cell r="G12225">
            <v>42314.318413759211</v>
          </cell>
          <cell r="H12225">
            <v>0.35522950517328128</v>
          </cell>
          <cell r="I12225">
            <v>0.51</v>
          </cell>
        </row>
        <row r="12226">
          <cell r="C12226" t="str">
            <v>Liability</v>
          </cell>
          <cell r="E12226">
            <v>41305</v>
          </cell>
          <cell r="F12226">
            <v>41508</v>
          </cell>
          <cell r="G12226">
            <v>41944.125269169584</v>
          </cell>
          <cell r="H12226">
            <v>92.021853230614525</v>
          </cell>
          <cell r="I12226">
            <v>99.92</v>
          </cell>
        </row>
        <row r="12227">
          <cell r="C12227" t="str">
            <v>Liability</v>
          </cell>
          <cell r="E12227">
            <v>41295</v>
          </cell>
          <cell r="F12227">
            <v>41963</v>
          </cell>
          <cell r="G12227">
            <v>42436.249789072419</v>
          </cell>
          <cell r="H12227">
            <v>448.56360643556184</v>
          </cell>
          <cell r="I12227">
            <v>565.44000000000005</v>
          </cell>
        </row>
        <row r="12228">
          <cell r="C12228" t="str">
            <v>Liability</v>
          </cell>
          <cell r="E12228">
            <v>41299</v>
          </cell>
          <cell r="F12228">
            <v>41382</v>
          </cell>
          <cell r="G12228">
            <v>42286.123149536303</v>
          </cell>
          <cell r="H12228">
            <v>278.95566911056829</v>
          </cell>
          <cell r="I12228">
            <v>353.2</v>
          </cell>
        </row>
        <row r="12229">
          <cell r="C12229" t="str">
            <v>Liability</v>
          </cell>
          <cell r="E12229">
            <v>41307</v>
          </cell>
          <cell r="F12229">
            <v>42005</v>
          </cell>
          <cell r="G12229">
            <v>43109.504664470544</v>
          </cell>
          <cell r="H12229">
            <v>112.52059401010082</v>
          </cell>
          <cell r="I12229">
            <v>194.18</v>
          </cell>
        </row>
        <row r="12230">
          <cell r="C12230" t="str">
            <v>Liability</v>
          </cell>
          <cell r="E12230">
            <v>41313</v>
          </cell>
          <cell r="F12230">
            <v>41817</v>
          </cell>
          <cell r="G12230">
            <v>41955.550555734568</v>
          </cell>
          <cell r="H12230">
            <v>6.2907699941661415</v>
          </cell>
          <cell r="I12230">
            <v>6.63</v>
          </cell>
        </row>
        <row r="12231">
          <cell r="C12231" t="str">
            <v>Liability</v>
          </cell>
          <cell r="E12231">
            <v>41329</v>
          </cell>
          <cell r="F12231">
            <v>41772</v>
          </cell>
          <cell r="G12231">
            <v>43313.736979062451</v>
          </cell>
          <cell r="H12231">
            <v>50.406956646248652</v>
          </cell>
          <cell r="I12231">
            <v>57.42</v>
          </cell>
        </row>
        <row r="12232">
          <cell r="C12232" t="str">
            <v>Liability</v>
          </cell>
          <cell r="E12232">
            <v>41322</v>
          </cell>
          <cell r="F12232">
            <v>41972</v>
          </cell>
          <cell r="G12232">
            <v>43091.044130591785</v>
          </cell>
          <cell r="H12232">
            <v>8336.6751169092986</v>
          </cell>
          <cell r="I12232">
            <v>9678.15</v>
          </cell>
        </row>
        <row r="12233">
          <cell r="C12233" t="str">
            <v>Liability</v>
          </cell>
          <cell r="E12233">
            <v>41331</v>
          </cell>
          <cell r="F12233">
            <v>43683</v>
          </cell>
          <cell r="G12233">
            <v>43992.838351078091</v>
          </cell>
          <cell r="H12233">
            <v>15631.630935122694</v>
          </cell>
          <cell r="I12233">
            <v>18821.47</v>
          </cell>
        </row>
        <row r="12234">
          <cell r="C12234" t="str">
            <v>Liability</v>
          </cell>
          <cell r="E12234">
            <v>41320</v>
          </cell>
          <cell r="F12234">
            <v>43052</v>
          </cell>
          <cell r="G12234">
            <v>43281.54730412257</v>
          </cell>
          <cell r="H12234">
            <v>19.023890571744158</v>
          </cell>
          <cell r="I12234">
            <v>26.69</v>
          </cell>
        </row>
        <row r="12235">
          <cell r="C12235" t="str">
            <v>Liability</v>
          </cell>
          <cell r="E12235">
            <v>41322</v>
          </cell>
          <cell r="F12235">
            <v>43651</v>
          </cell>
          <cell r="G12235" t="str">
            <v>NA</v>
          </cell>
          <cell r="H12235">
            <v>712.90346036566257</v>
          </cell>
          <cell r="I12235" t="str">
            <v>NA</v>
          </cell>
        </row>
        <row r="12236">
          <cell r="C12236" t="str">
            <v>Liability</v>
          </cell>
          <cell r="E12236">
            <v>41315</v>
          </cell>
          <cell r="F12236">
            <v>41790</v>
          </cell>
          <cell r="G12236">
            <v>42722.144567457464</v>
          </cell>
          <cell r="H12236">
            <v>0.88920338240370833</v>
          </cell>
          <cell r="I12236">
            <v>1.1100000000000001</v>
          </cell>
        </row>
        <row r="12237">
          <cell r="C12237" t="str">
            <v>Liability</v>
          </cell>
          <cell r="E12237">
            <v>41316</v>
          </cell>
          <cell r="F12237">
            <v>41475</v>
          </cell>
          <cell r="G12237">
            <v>41717.416007271895</v>
          </cell>
          <cell r="H12237">
            <v>4656.1133541791887</v>
          </cell>
          <cell r="I12237">
            <v>4935.22</v>
          </cell>
        </row>
        <row r="12238">
          <cell r="C12238" t="str">
            <v>Liability</v>
          </cell>
          <cell r="E12238">
            <v>41331</v>
          </cell>
          <cell r="F12238">
            <v>42434</v>
          </cell>
          <cell r="G12238">
            <v>42692.737030077617</v>
          </cell>
          <cell r="H12238">
            <v>27.99591590056837</v>
          </cell>
          <cell r="I12238">
            <v>30.85</v>
          </cell>
        </row>
        <row r="12239">
          <cell r="C12239" t="str">
            <v>Liability</v>
          </cell>
          <cell r="E12239">
            <v>41311</v>
          </cell>
          <cell r="F12239">
            <v>41562</v>
          </cell>
          <cell r="G12239">
            <v>42667.708115354777</v>
          </cell>
          <cell r="H12239">
            <v>18.397694468563902</v>
          </cell>
          <cell r="I12239">
            <v>19.79</v>
          </cell>
        </row>
        <row r="12240">
          <cell r="C12240" t="str">
            <v>Liability</v>
          </cell>
          <cell r="E12240">
            <v>41317</v>
          </cell>
          <cell r="F12240">
            <v>41384</v>
          </cell>
          <cell r="G12240">
            <v>42447.623541773741</v>
          </cell>
          <cell r="H12240">
            <v>9.88963682156405</v>
          </cell>
          <cell r="I12240">
            <v>12.61</v>
          </cell>
        </row>
        <row r="12241">
          <cell r="C12241" t="str">
            <v>Liability</v>
          </cell>
          <cell r="E12241">
            <v>41323</v>
          </cell>
          <cell r="F12241">
            <v>42145</v>
          </cell>
          <cell r="G12241">
            <v>42582.787782695887</v>
          </cell>
          <cell r="H12241">
            <v>453.79479254522579</v>
          </cell>
          <cell r="I12241">
            <v>0</v>
          </cell>
        </row>
        <row r="12242">
          <cell r="C12242" t="str">
            <v>Liability</v>
          </cell>
          <cell r="E12242">
            <v>41333</v>
          </cell>
          <cell r="F12242">
            <v>41444</v>
          </cell>
          <cell r="G12242">
            <v>42473.036689694913</v>
          </cell>
          <cell r="H12242">
            <v>7.8012643955601995</v>
          </cell>
          <cell r="I12242">
            <v>9.5</v>
          </cell>
        </row>
        <row r="12243">
          <cell r="C12243" t="str">
            <v>Liability</v>
          </cell>
          <cell r="E12243">
            <v>41320</v>
          </cell>
          <cell r="F12243">
            <v>41511</v>
          </cell>
          <cell r="G12243">
            <v>41743.329930659791</v>
          </cell>
          <cell r="H12243">
            <v>191.46450390763522</v>
          </cell>
          <cell r="I12243">
            <v>196.67</v>
          </cell>
        </row>
        <row r="12244">
          <cell r="C12244" t="str">
            <v>Liability</v>
          </cell>
          <cell r="E12244">
            <v>41329</v>
          </cell>
          <cell r="F12244">
            <v>41411</v>
          </cell>
          <cell r="G12244">
            <v>41956.69063201586</v>
          </cell>
          <cell r="H12244">
            <v>1.1344364684612196</v>
          </cell>
          <cell r="I12244">
            <v>1.25</v>
          </cell>
        </row>
        <row r="12245">
          <cell r="C12245" t="str">
            <v>Liability</v>
          </cell>
          <cell r="E12245">
            <v>41316</v>
          </cell>
          <cell r="F12245">
            <v>42255</v>
          </cell>
          <cell r="G12245">
            <v>42293.163981049016</v>
          </cell>
          <cell r="H12245">
            <v>8167.9480968901562</v>
          </cell>
          <cell r="I12245">
            <v>8704.61</v>
          </cell>
        </row>
        <row r="12246">
          <cell r="C12246" t="str">
            <v>Liability</v>
          </cell>
          <cell r="E12246">
            <v>41307</v>
          </cell>
          <cell r="F12246">
            <v>41439</v>
          </cell>
          <cell r="G12246">
            <v>41563.140522071415</v>
          </cell>
          <cell r="H12246">
            <v>26.306115976716502</v>
          </cell>
          <cell r="I12246">
            <v>26.31</v>
          </cell>
        </row>
        <row r="12247">
          <cell r="C12247" t="str">
            <v>Liability</v>
          </cell>
          <cell r="E12247">
            <v>41321</v>
          </cell>
          <cell r="F12247">
            <v>41562</v>
          </cell>
          <cell r="G12247">
            <v>42408.596099628834</v>
          </cell>
          <cell r="H12247">
            <v>2485.667634706339</v>
          </cell>
          <cell r="I12247">
            <v>2724.92</v>
          </cell>
        </row>
        <row r="12248">
          <cell r="C12248" t="str">
            <v>Liability</v>
          </cell>
          <cell r="E12248">
            <v>41316</v>
          </cell>
          <cell r="F12248">
            <v>41421</v>
          </cell>
          <cell r="G12248">
            <v>41734.135530371648</v>
          </cell>
          <cell r="H12248">
            <v>457.79713869865998</v>
          </cell>
          <cell r="I12248">
            <v>522.03</v>
          </cell>
        </row>
        <row r="12249">
          <cell r="C12249" t="str">
            <v>Liability</v>
          </cell>
          <cell r="E12249">
            <v>41331</v>
          </cell>
          <cell r="F12249">
            <v>41669</v>
          </cell>
          <cell r="G12249">
            <v>41676.181857278054</v>
          </cell>
          <cell r="H12249">
            <v>50.384120342636308</v>
          </cell>
          <cell r="I12249">
            <v>55.5</v>
          </cell>
        </row>
        <row r="12250">
          <cell r="C12250" t="str">
            <v>Liability</v>
          </cell>
          <cell r="E12250">
            <v>41318</v>
          </cell>
          <cell r="F12250">
            <v>41875</v>
          </cell>
          <cell r="G12250">
            <v>42352.909901724888</v>
          </cell>
          <cell r="H12250">
            <v>502.28864172871704</v>
          </cell>
          <cell r="I12250">
            <v>578.39</v>
          </cell>
        </row>
        <row r="12251">
          <cell r="C12251" t="str">
            <v>Liability</v>
          </cell>
          <cell r="E12251">
            <v>41311</v>
          </cell>
          <cell r="F12251">
            <v>41705</v>
          </cell>
          <cell r="G12251">
            <v>42228.608501496376</v>
          </cell>
          <cell r="H12251">
            <v>414.09334825341125</v>
          </cell>
          <cell r="I12251">
            <v>470.33</v>
          </cell>
        </row>
        <row r="12252">
          <cell r="C12252" t="str">
            <v>Liability</v>
          </cell>
          <cell r="E12252">
            <v>41317</v>
          </cell>
          <cell r="F12252">
            <v>41375</v>
          </cell>
          <cell r="G12252">
            <v>41789.179097306005</v>
          </cell>
          <cell r="H12252">
            <v>18.523038712964038</v>
          </cell>
          <cell r="I12252">
            <v>20.190000000000001</v>
          </cell>
        </row>
        <row r="12253">
          <cell r="C12253" t="str">
            <v>Liability</v>
          </cell>
          <cell r="E12253">
            <v>41313</v>
          </cell>
          <cell r="F12253">
            <v>41659</v>
          </cell>
          <cell r="G12253">
            <v>42405.674866513989</v>
          </cell>
          <cell r="H12253">
            <v>124.64656115638104</v>
          </cell>
          <cell r="I12253">
            <v>167.06</v>
          </cell>
        </row>
        <row r="12254">
          <cell r="C12254" t="str">
            <v>Liability</v>
          </cell>
          <cell r="E12254">
            <v>41314</v>
          </cell>
          <cell r="F12254">
            <v>41842</v>
          </cell>
          <cell r="G12254">
            <v>42232.878920718584</v>
          </cell>
          <cell r="H12254">
            <v>8.7420014873294285</v>
          </cell>
          <cell r="I12254">
            <v>9.07</v>
          </cell>
        </row>
        <row r="12255">
          <cell r="C12255" t="str">
            <v>Liability</v>
          </cell>
          <cell r="E12255">
            <v>41328</v>
          </cell>
          <cell r="F12255">
            <v>41343</v>
          </cell>
          <cell r="G12255">
            <v>41656.36338586716</v>
          </cell>
          <cell r="H12255">
            <v>18.948481446775247</v>
          </cell>
          <cell r="I12255">
            <v>19.78</v>
          </cell>
        </row>
        <row r="12256">
          <cell r="C12256" t="str">
            <v>Liability</v>
          </cell>
          <cell r="E12256">
            <v>41318</v>
          </cell>
          <cell r="F12256">
            <v>41920</v>
          </cell>
          <cell r="G12256">
            <v>43121.443344395098</v>
          </cell>
          <cell r="H12256">
            <v>6.7692875623224458</v>
          </cell>
          <cell r="I12256">
            <v>0</v>
          </cell>
        </row>
        <row r="12257">
          <cell r="C12257" t="str">
            <v>Liability</v>
          </cell>
          <cell r="E12257">
            <v>41325</v>
          </cell>
          <cell r="F12257">
            <v>41343</v>
          </cell>
          <cell r="G12257">
            <v>42112.313712153868</v>
          </cell>
          <cell r="H12257">
            <v>26.48553304317231</v>
          </cell>
          <cell r="I12257">
            <v>32.46</v>
          </cell>
        </row>
        <row r="12258">
          <cell r="C12258" t="str">
            <v>Liability</v>
          </cell>
          <cell r="E12258">
            <v>41307</v>
          </cell>
          <cell r="F12258">
            <v>41592</v>
          </cell>
          <cell r="G12258">
            <v>42463.811515252637</v>
          </cell>
          <cell r="H12258">
            <v>9.8118760632027033</v>
          </cell>
          <cell r="I12258">
            <v>11.47</v>
          </cell>
        </row>
        <row r="12259">
          <cell r="C12259" t="str">
            <v>Liability</v>
          </cell>
          <cell r="E12259">
            <v>41315</v>
          </cell>
          <cell r="F12259">
            <v>41641</v>
          </cell>
          <cell r="G12259">
            <v>42026.55448266129</v>
          </cell>
          <cell r="H12259">
            <v>1728.5327237061888</v>
          </cell>
          <cell r="I12259">
            <v>1976.35</v>
          </cell>
        </row>
        <row r="12260">
          <cell r="C12260" t="str">
            <v>Liability</v>
          </cell>
          <cell r="E12260">
            <v>41338</v>
          </cell>
          <cell r="F12260">
            <v>41803</v>
          </cell>
          <cell r="G12260">
            <v>41892.50294336395</v>
          </cell>
          <cell r="H12260">
            <v>768.49367904396286</v>
          </cell>
          <cell r="I12260">
            <v>863.68</v>
          </cell>
        </row>
        <row r="12261">
          <cell r="C12261" t="str">
            <v>Liability</v>
          </cell>
          <cell r="E12261">
            <v>41351</v>
          </cell>
          <cell r="F12261">
            <v>41684</v>
          </cell>
          <cell r="G12261">
            <v>43063.156313328749</v>
          </cell>
          <cell r="H12261">
            <v>1.9885728624098911</v>
          </cell>
          <cell r="I12261">
            <v>3.27</v>
          </cell>
        </row>
        <row r="12262">
          <cell r="C12262" t="str">
            <v>Liability</v>
          </cell>
          <cell r="E12262">
            <v>41335</v>
          </cell>
          <cell r="F12262">
            <v>41476</v>
          </cell>
          <cell r="G12262">
            <v>42128.97633638249</v>
          </cell>
          <cell r="H12262">
            <v>350.78663867449308</v>
          </cell>
          <cell r="I12262">
            <v>379.82</v>
          </cell>
        </row>
        <row r="12263">
          <cell r="C12263" t="str">
            <v>Liability</v>
          </cell>
          <cell r="E12263">
            <v>41337</v>
          </cell>
          <cell r="F12263">
            <v>41925</v>
          </cell>
          <cell r="G12263">
            <v>43104.361660823946</v>
          </cell>
          <cell r="H12263">
            <v>1491.9816368309257</v>
          </cell>
          <cell r="I12263">
            <v>1981.09</v>
          </cell>
        </row>
        <row r="12264">
          <cell r="C12264" t="str">
            <v>Liability</v>
          </cell>
          <cell r="E12264">
            <v>41359</v>
          </cell>
          <cell r="F12264">
            <v>41873</v>
          </cell>
          <cell r="G12264">
            <v>41986.033989970048</v>
          </cell>
          <cell r="H12264">
            <v>12.955209379415008</v>
          </cell>
          <cell r="I12264">
            <v>13.98</v>
          </cell>
        </row>
        <row r="12265">
          <cell r="C12265" t="str">
            <v>Liability</v>
          </cell>
          <cell r="E12265">
            <v>41342</v>
          </cell>
          <cell r="F12265">
            <v>41730</v>
          </cell>
          <cell r="G12265">
            <v>42557.019563851529</v>
          </cell>
          <cell r="H12265">
            <v>671.51356016347518</v>
          </cell>
          <cell r="I12265">
            <v>830.99</v>
          </cell>
        </row>
        <row r="12266">
          <cell r="C12266" t="str">
            <v>Liability</v>
          </cell>
          <cell r="E12266">
            <v>41350</v>
          </cell>
          <cell r="F12266">
            <v>42550</v>
          </cell>
          <cell r="G12266">
            <v>42848.799596323777</v>
          </cell>
          <cell r="H12266">
            <v>2.0655828927815931</v>
          </cell>
          <cell r="I12266">
            <v>2.67</v>
          </cell>
        </row>
        <row r="12267">
          <cell r="C12267" t="str">
            <v>Liability</v>
          </cell>
          <cell r="E12267">
            <v>41340</v>
          </cell>
          <cell r="F12267">
            <v>41734</v>
          </cell>
          <cell r="G12267">
            <v>42198.867474761573</v>
          </cell>
          <cell r="H12267">
            <v>54527.856862463814</v>
          </cell>
          <cell r="I12267">
            <v>73601.58</v>
          </cell>
        </row>
        <row r="12268">
          <cell r="C12268" t="str">
            <v>Liability</v>
          </cell>
          <cell r="E12268">
            <v>41340</v>
          </cell>
          <cell r="F12268">
            <v>41858</v>
          </cell>
          <cell r="G12268">
            <v>43207.039843674909</v>
          </cell>
          <cell r="H12268">
            <v>14.236648164251388</v>
          </cell>
          <cell r="I12268">
            <v>17.79</v>
          </cell>
        </row>
        <row r="12269">
          <cell r="C12269" t="str">
            <v>Liability</v>
          </cell>
          <cell r="E12269">
            <v>41338</v>
          </cell>
          <cell r="F12269">
            <v>41958</v>
          </cell>
          <cell r="G12269">
            <v>42644.294816727626</v>
          </cell>
          <cell r="H12269">
            <v>6.4448594564141759</v>
          </cell>
          <cell r="I12269">
            <v>7.34</v>
          </cell>
        </row>
        <row r="12270">
          <cell r="C12270" t="str">
            <v>Liability</v>
          </cell>
          <cell r="E12270">
            <v>41360</v>
          </cell>
          <cell r="F12270">
            <v>41395</v>
          </cell>
          <cell r="G12270">
            <v>41613.787413952945</v>
          </cell>
          <cell r="H12270">
            <v>65.261175452083705</v>
          </cell>
          <cell r="I12270">
            <v>65.260000000000005</v>
          </cell>
        </row>
        <row r="12271">
          <cell r="C12271" t="str">
            <v>Liability</v>
          </cell>
          <cell r="E12271">
            <v>41341</v>
          </cell>
          <cell r="F12271">
            <v>41932</v>
          </cell>
          <cell r="G12271">
            <v>42528.419593693012</v>
          </cell>
          <cell r="H12271">
            <v>13137.459332797434</v>
          </cell>
          <cell r="I12271">
            <v>15073.83</v>
          </cell>
        </row>
        <row r="12272">
          <cell r="C12272" t="str">
            <v>Liability</v>
          </cell>
          <cell r="E12272">
            <v>41358</v>
          </cell>
          <cell r="F12272">
            <v>41450</v>
          </cell>
          <cell r="G12272">
            <v>42035.897833611147</v>
          </cell>
          <cell r="H12272">
            <v>12.376033733711408</v>
          </cell>
          <cell r="I12272">
            <v>13.76</v>
          </cell>
        </row>
        <row r="12273">
          <cell r="C12273" t="str">
            <v>Liability</v>
          </cell>
          <cell r="E12273">
            <v>41359</v>
          </cell>
          <cell r="F12273">
            <v>41633</v>
          </cell>
          <cell r="G12273">
            <v>41717.258559299131</v>
          </cell>
          <cell r="H12273">
            <v>1865.6670413802344</v>
          </cell>
          <cell r="I12273">
            <v>2258.9299999999998</v>
          </cell>
        </row>
        <row r="12274">
          <cell r="C12274" t="str">
            <v>Liability</v>
          </cell>
          <cell r="E12274">
            <v>41353</v>
          </cell>
          <cell r="F12274">
            <v>41554</v>
          </cell>
          <cell r="G12274">
            <v>42433.565596091416</v>
          </cell>
          <cell r="H12274">
            <v>1.6094812247176782</v>
          </cell>
          <cell r="I12274">
            <v>1.9</v>
          </cell>
        </row>
        <row r="12275">
          <cell r="C12275" t="str">
            <v>Liability</v>
          </cell>
          <cell r="E12275">
            <v>41343</v>
          </cell>
          <cell r="F12275">
            <v>41384</v>
          </cell>
          <cell r="G12275">
            <v>42046.583151164508</v>
          </cell>
          <cell r="H12275">
            <v>50.526843545992946</v>
          </cell>
          <cell r="I12275">
            <v>61.21</v>
          </cell>
        </row>
        <row r="12276">
          <cell r="C12276" t="str">
            <v>Liability</v>
          </cell>
          <cell r="E12276">
            <v>41340</v>
          </cell>
          <cell r="F12276">
            <v>41940</v>
          </cell>
          <cell r="G12276">
            <v>43558.576556256121</v>
          </cell>
          <cell r="H12276">
            <v>8.9664572193300742</v>
          </cell>
          <cell r="I12276">
            <v>14.82</v>
          </cell>
        </row>
        <row r="12277">
          <cell r="C12277" t="str">
            <v>Liability</v>
          </cell>
          <cell r="E12277">
            <v>41351</v>
          </cell>
          <cell r="F12277">
            <v>41492</v>
          </cell>
          <cell r="G12277">
            <v>41737.177284735008</v>
          </cell>
          <cell r="H12277">
            <v>932.03959645554119</v>
          </cell>
          <cell r="I12277">
            <v>0</v>
          </cell>
        </row>
        <row r="12278">
          <cell r="C12278" t="str">
            <v>Liability</v>
          </cell>
          <cell r="E12278">
            <v>41343</v>
          </cell>
          <cell r="F12278">
            <v>41410</v>
          </cell>
          <cell r="G12278">
            <v>42152.85597385747</v>
          </cell>
          <cell r="H12278">
            <v>1508.8197548078504</v>
          </cell>
          <cell r="I12278">
            <v>1902.1</v>
          </cell>
        </row>
        <row r="12279">
          <cell r="C12279" t="str">
            <v>Liability</v>
          </cell>
          <cell r="E12279">
            <v>41360</v>
          </cell>
          <cell r="F12279">
            <v>41692</v>
          </cell>
          <cell r="G12279">
            <v>42146.743531310749</v>
          </cell>
          <cell r="H12279">
            <v>13199.861585550749</v>
          </cell>
          <cell r="I12279">
            <v>14533.64</v>
          </cell>
        </row>
        <row r="12280">
          <cell r="C12280" t="str">
            <v>Liability</v>
          </cell>
          <cell r="E12280">
            <v>41349</v>
          </cell>
          <cell r="F12280">
            <v>43937</v>
          </cell>
          <cell r="G12280" t="str">
            <v>NA</v>
          </cell>
          <cell r="H12280">
            <v>6.1009057891155862</v>
          </cell>
          <cell r="I12280" t="str">
            <v>NA</v>
          </cell>
        </row>
        <row r="12281">
          <cell r="C12281" t="str">
            <v>Liability</v>
          </cell>
          <cell r="E12281">
            <v>41368</v>
          </cell>
          <cell r="F12281">
            <v>41559</v>
          </cell>
          <cell r="G12281">
            <v>41588.837753066058</v>
          </cell>
          <cell r="H12281">
            <v>176.71740663445399</v>
          </cell>
          <cell r="I12281">
            <v>176.72</v>
          </cell>
        </row>
        <row r="12282">
          <cell r="C12282" t="str">
            <v>Liability</v>
          </cell>
          <cell r="E12282">
            <v>41375</v>
          </cell>
          <cell r="F12282">
            <v>41640</v>
          </cell>
          <cell r="G12282">
            <v>41731.033465075976</v>
          </cell>
          <cell r="H12282">
            <v>405.46699561016607</v>
          </cell>
          <cell r="I12282">
            <v>423.28</v>
          </cell>
        </row>
        <row r="12283">
          <cell r="C12283" t="str">
            <v>Liability</v>
          </cell>
          <cell r="E12283">
            <v>41386</v>
          </cell>
          <cell r="F12283">
            <v>42663</v>
          </cell>
          <cell r="G12283">
            <v>43873.828927529823</v>
          </cell>
          <cell r="H12283">
            <v>13.826404229003311</v>
          </cell>
          <cell r="I12283">
            <v>14.76</v>
          </cell>
        </row>
        <row r="12284">
          <cell r="C12284" t="str">
            <v>Liability</v>
          </cell>
          <cell r="E12284">
            <v>41385</v>
          </cell>
          <cell r="F12284">
            <v>42027</v>
          </cell>
          <cell r="G12284">
            <v>42930.373605424618</v>
          </cell>
          <cell r="H12284">
            <v>1101.8850896175616</v>
          </cell>
          <cell r="I12284">
            <v>1456.79</v>
          </cell>
        </row>
        <row r="12285">
          <cell r="C12285" t="str">
            <v>Liability</v>
          </cell>
          <cell r="E12285">
            <v>41382</v>
          </cell>
          <cell r="F12285">
            <v>41397</v>
          </cell>
          <cell r="G12285">
            <v>41686.113391856663</v>
          </cell>
          <cell r="H12285">
            <v>213.95940108884034</v>
          </cell>
          <cell r="I12285">
            <v>235.61</v>
          </cell>
        </row>
        <row r="12286">
          <cell r="C12286" t="str">
            <v>Liability</v>
          </cell>
          <cell r="E12286">
            <v>41372</v>
          </cell>
          <cell r="F12286">
            <v>41429</v>
          </cell>
          <cell r="G12286">
            <v>43008.794779871983</v>
          </cell>
          <cell r="H12286">
            <v>16.820896522301044</v>
          </cell>
          <cell r="I12286">
            <v>20.02</v>
          </cell>
        </row>
        <row r="12287">
          <cell r="C12287" t="str">
            <v>Liability</v>
          </cell>
          <cell r="E12287">
            <v>41370</v>
          </cell>
          <cell r="F12287">
            <v>41553</v>
          </cell>
          <cell r="G12287">
            <v>42024.042701954764</v>
          </cell>
          <cell r="H12287">
            <v>677.41815207177547</v>
          </cell>
          <cell r="I12287">
            <v>830.03</v>
          </cell>
        </row>
        <row r="12288">
          <cell r="C12288" t="str">
            <v>Liability</v>
          </cell>
          <cell r="E12288">
            <v>41384</v>
          </cell>
          <cell r="F12288">
            <v>41404</v>
          </cell>
          <cell r="G12288">
            <v>42908.474156629629</v>
          </cell>
          <cell r="H12288">
            <v>14.238236331086537</v>
          </cell>
          <cell r="I12288">
            <v>26.97</v>
          </cell>
        </row>
        <row r="12289">
          <cell r="C12289" t="str">
            <v>Liability</v>
          </cell>
          <cell r="E12289">
            <v>41368</v>
          </cell>
          <cell r="F12289">
            <v>41482</v>
          </cell>
          <cell r="G12289">
            <v>42352.315887771176</v>
          </cell>
          <cell r="H12289">
            <v>1.0857611675816321</v>
          </cell>
          <cell r="I12289">
            <v>1.32</v>
          </cell>
        </row>
        <row r="12290">
          <cell r="C12290" t="str">
            <v>Liability</v>
          </cell>
          <cell r="E12290">
            <v>41372</v>
          </cell>
          <cell r="F12290">
            <v>41401</v>
          </cell>
          <cell r="G12290">
            <v>43051.260359476255</v>
          </cell>
          <cell r="H12290">
            <v>834.64896667260416</v>
          </cell>
          <cell r="I12290">
            <v>1131.98</v>
          </cell>
        </row>
        <row r="12291">
          <cell r="C12291" t="str">
            <v>Liability</v>
          </cell>
          <cell r="E12291">
            <v>41367</v>
          </cell>
          <cell r="F12291">
            <v>41500</v>
          </cell>
          <cell r="G12291">
            <v>42325.86897520801</v>
          </cell>
          <cell r="H12291">
            <v>2167.9112464877985</v>
          </cell>
          <cell r="I12291">
            <v>2495.8000000000002</v>
          </cell>
        </row>
        <row r="12292">
          <cell r="C12292" t="str">
            <v>Liability</v>
          </cell>
          <cell r="E12292">
            <v>41380</v>
          </cell>
          <cell r="F12292">
            <v>41792</v>
          </cell>
          <cell r="G12292">
            <v>41969.646306064933</v>
          </cell>
          <cell r="H12292">
            <v>3487.552638082514</v>
          </cell>
          <cell r="I12292">
            <v>3785.57</v>
          </cell>
        </row>
        <row r="12293">
          <cell r="C12293" t="str">
            <v>Liability</v>
          </cell>
          <cell r="E12293">
            <v>41367</v>
          </cell>
          <cell r="F12293">
            <v>41835</v>
          </cell>
          <cell r="G12293">
            <v>41884.028525653986</v>
          </cell>
          <cell r="H12293">
            <v>8827.3010195858405</v>
          </cell>
          <cell r="I12293">
            <v>0</v>
          </cell>
        </row>
        <row r="12294">
          <cell r="C12294" t="str">
            <v>Liability</v>
          </cell>
          <cell r="E12294">
            <v>41390</v>
          </cell>
          <cell r="F12294">
            <v>41519</v>
          </cell>
          <cell r="G12294">
            <v>42300.069074581908</v>
          </cell>
          <cell r="H12294">
            <v>13.393497416012321</v>
          </cell>
          <cell r="I12294">
            <v>14.03</v>
          </cell>
        </row>
        <row r="12295">
          <cell r="C12295" t="str">
            <v>Liability</v>
          </cell>
          <cell r="E12295">
            <v>41375</v>
          </cell>
          <cell r="F12295">
            <v>42519</v>
          </cell>
          <cell r="G12295">
            <v>43769.18563306921</v>
          </cell>
          <cell r="H12295">
            <v>441.89012804417735</v>
          </cell>
          <cell r="I12295">
            <v>574.11</v>
          </cell>
        </row>
        <row r="12296">
          <cell r="C12296" t="str">
            <v>Liability</v>
          </cell>
          <cell r="E12296">
            <v>41384</v>
          </cell>
          <cell r="F12296">
            <v>42032</v>
          </cell>
          <cell r="G12296">
            <v>42110.197580449349</v>
          </cell>
          <cell r="H12296">
            <v>109.27286696956276</v>
          </cell>
          <cell r="I12296">
            <v>125.13</v>
          </cell>
        </row>
        <row r="12297">
          <cell r="C12297" t="str">
            <v>Liability</v>
          </cell>
          <cell r="E12297">
            <v>41389</v>
          </cell>
          <cell r="F12297">
            <v>42613</v>
          </cell>
          <cell r="G12297">
            <v>43669.846816982477</v>
          </cell>
          <cell r="H12297">
            <v>60.567847748797924</v>
          </cell>
          <cell r="I12297">
            <v>79.98</v>
          </cell>
        </row>
        <row r="12298">
          <cell r="C12298" t="str">
            <v>Liability</v>
          </cell>
          <cell r="E12298">
            <v>41374</v>
          </cell>
          <cell r="F12298">
            <v>41702</v>
          </cell>
          <cell r="G12298">
            <v>43296.368831563421</v>
          </cell>
          <cell r="H12298">
            <v>0.2195546640908756</v>
          </cell>
          <cell r="I12298">
            <v>0.4</v>
          </cell>
        </row>
        <row r="12299">
          <cell r="C12299" t="str">
            <v>Liability</v>
          </cell>
          <cell r="E12299">
            <v>41393</v>
          </cell>
          <cell r="F12299">
            <v>41632</v>
          </cell>
          <cell r="G12299">
            <v>43380.751280033335</v>
          </cell>
          <cell r="H12299">
            <v>3.4970091275493003</v>
          </cell>
          <cell r="I12299">
            <v>4.45</v>
          </cell>
        </row>
        <row r="12300">
          <cell r="C12300" t="str">
            <v>Liability</v>
          </cell>
          <cell r="E12300">
            <v>41377</v>
          </cell>
          <cell r="F12300">
            <v>41965</v>
          </cell>
          <cell r="G12300">
            <v>42809.497685559501</v>
          </cell>
          <cell r="H12300">
            <v>41276.6716640745</v>
          </cell>
          <cell r="I12300">
            <v>47728.77</v>
          </cell>
        </row>
        <row r="12301">
          <cell r="C12301" t="str">
            <v>Liability</v>
          </cell>
          <cell r="E12301">
            <v>41366</v>
          </cell>
          <cell r="F12301">
            <v>41401</v>
          </cell>
          <cell r="G12301">
            <v>42061.714636837998</v>
          </cell>
          <cell r="H12301">
            <v>18.343581883388982</v>
          </cell>
          <cell r="I12301">
            <v>20.13</v>
          </cell>
        </row>
        <row r="12302">
          <cell r="C12302" t="str">
            <v>Liability</v>
          </cell>
          <cell r="E12302">
            <v>41365</v>
          </cell>
          <cell r="F12302">
            <v>41442</v>
          </cell>
          <cell r="G12302">
            <v>42198.758674418423</v>
          </cell>
          <cell r="H12302">
            <v>5.1225119359399667</v>
          </cell>
          <cell r="I12302">
            <v>5.99</v>
          </cell>
        </row>
        <row r="12303">
          <cell r="C12303" t="str">
            <v>Liability</v>
          </cell>
          <cell r="E12303">
            <v>41373</v>
          </cell>
          <cell r="F12303">
            <v>41831</v>
          </cell>
          <cell r="G12303">
            <v>43505.606921619212</v>
          </cell>
          <cell r="H12303">
            <v>1.026635933613782</v>
          </cell>
          <cell r="I12303">
            <v>2.1</v>
          </cell>
        </row>
        <row r="12304">
          <cell r="C12304" t="str">
            <v>Liability</v>
          </cell>
          <cell r="E12304">
            <v>41386</v>
          </cell>
          <cell r="F12304">
            <v>43547</v>
          </cell>
          <cell r="G12304">
            <v>44098.957239593932</v>
          </cell>
          <cell r="H12304">
            <v>1479.8388786014161</v>
          </cell>
          <cell r="I12304">
            <v>2454.5300000000002</v>
          </cell>
        </row>
        <row r="12305">
          <cell r="C12305" t="str">
            <v>Liability</v>
          </cell>
          <cell r="E12305">
            <v>41366</v>
          </cell>
          <cell r="F12305">
            <v>41451</v>
          </cell>
          <cell r="G12305">
            <v>41593.539538361518</v>
          </cell>
          <cell r="H12305">
            <v>655.90223645936101</v>
          </cell>
          <cell r="I12305">
            <v>655.9</v>
          </cell>
        </row>
        <row r="12306">
          <cell r="C12306" t="str">
            <v>Liability</v>
          </cell>
          <cell r="E12306">
            <v>41373</v>
          </cell>
          <cell r="F12306">
            <v>41808</v>
          </cell>
          <cell r="G12306">
            <v>42203.100788676187</v>
          </cell>
          <cell r="H12306">
            <v>3.0922856915326187</v>
          </cell>
          <cell r="I12306">
            <v>3.73</v>
          </cell>
        </row>
        <row r="12307">
          <cell r="C12307" t="str">
            <v>Liability</v>
          </cell>
          <cell r="E12307">
            <v>41382</v>
          </cell>
          <cell r="F12307">
            <v>41575</v>
          </cell>
          <cell r="G12307">
            <v>41589.116815677633</v>
          </cell>
          <cell r="H12307">
            <v>227.506298803058</v>
          </cell>
          <cell r="I12307">
            <v>227.51</v>
          </cell>
        </row>
        <row r="12308">
          <cell r="C12308" t="str">
            <v>Liability</v>
          </cell>
          <cell r="E12308">
            <v>41422</v>
          </cell>
          <cell r="F12308">
            <v>41751</v>
          </cell>
          <cell r="G12308">
            <v>41871.224200512726</v>
          </cell>
          <cell r="H12308">
            <v>183.66455362823254</v>
          </cell>
          <cell r="I12308">
            <v>209.2</v>
          </cell>
        </row>
        <row r="12309">
          <cell r="C12309" t="str">
            <v>Liability</v>
          </cell>
          <cell r="E12309">
            <v>41397</v>
          </cell>
          <cell r="F12309">
            <v>41783</v>
          </cell>
          <cell r="G12309">
            <v>43506.616175406583</v>
          </cell>
          <cell r="H12309">
            <v>367.54080894971565</v>
          </cell>
          <cell r="I12309">
            <v>413.43</v>
          </cell>
        </row>
        <row r="12310">
          <cell r="C12310" t="str">
            <v>Liability</v>
          </cell>
          <cell r="E12310">
            <v>41412</v>
          </cell>
          <cell r="F12310">
            <v>41515</v>
          </cell>
          <cell r="G12310">
            <v>42769.558777705526</v>
          </cell>
          <cell r="H12310">
            <v>2.0323191968516015</v>
          </cell>
          <cell r="I12310">
            <v>2.82</v>
          </cell>
        </row>
        <row r="12311">
          <cell r="C12311" t="str">
            <v>Liability</v>
          </cell>
          <cell r="E12311">
            <v>41398</v>
          </cell>
          <cell r="F12311">
            <v>41991</v>
          </cell>
          <cell r="G12311">
            <v>42942.687451941012</v>
          </cell>
          <cell r="H12311">
            <v>2128.1577688382204</v>
          </cell>
          <cell r="I12311">
            <v>2968.04</v>
          </cell>
        </row>
        <row r="12312">
          <cell r="C12312" t="str">
            <v>Liability</v>
          </cell>
          <cell r="E12312">
            <v>41398</v>
          </cell>
          <cell r="F12312">
            <v>41531</v>
          </cell>
          <cell r="G12312">
            <v>42785.323482712294</v>
          </cell>
          <cell r="H12312">
            <v>398.51650071538398</v>
          </cell>
          <cell r="I12312">
            <v>516.73</v>
          </cell>
        </row>
        <row r="12313">
          <cell r="C12313" t="str">
            <v>Liability</v>
          </cell>
          <cell r="E12313">
            <v>41402</v>
          </cell>
          <cell r="F12313">
            <v>43393</v>
          </cell>
          <cell r="G12313" t="str">
            <v>NA</v>
          </cell>
          <cell r="H12313">
            <v>4165.63598510461</v>
          </cell>
          <cell r="I12313" t="str">
            <v>NA</v>
          </cell>
        </row>
        <row r="12314">
          <cell r="C12314" t="str">
            <v>Liability</v>
          </cell>
          <cell r="E12314">
            <v>41422</v>
          </cell>
          <cell r="F12314">
            <v>41921</v>
          </cell>
          <cell r="G12314">
            <v>42318.68445288868</v>
          </cell>
          <cell r="H12314">
            <v>511.82955573199632</v>
          </cell>
          <cell r="I12314">
            <v>572.15</v>
          </cell>
        </row>
        <row r="12315">
          <cell r="C12315" t="str">
            <v>Liability</v>
          </cell>
          <cell r="E12315">
            <v>41409</v>
          </cell>
          <cell r="F12315">
            <v>41422</v>
          </cell>
          <cell r="G12315">
            <v>41443.853330973361</v>
          </cell>
          <cell r="H12315">
            <v>78.077380624381703</v>
          </cell>
          <cell r="I12315">
            <v>78.08</v>
          </cell>
        </row>
        <row r="12316">
          <cell r="C12316" t="str">
            <v>Liability</v>
          </cell>
          <cell r="E12316">
            <v>41401</v>
          </cell>
          <cell r="F12316">
            <v>43029</v>
          </cell>
          <cell r="G12316" t="str">
            <v>NA</v>
          </cell>
          <cell r="H12316">
            <v>751500.12335970846</v>
          </cell>
          <cell r="I12316" t="str">
            <v>NA</v>
          </cell>
        </row>
        <row r="12317">
          <cell r="C12317" t="str">
            <v>Liability</v>
          </cell>
          <cell r="E12317">
            <v>41421</v>
          </cell>
          <cell r="F12317">
            <v>41661</v>
          </cell>
          <cell r="G12317">
            <v>42212.304370960795</v>
          </cell>
          <cell r="H12317">
            <v>4.4768233207995521E-2</v>
          </cell>
          <cell r="I12317">
            <v>0.05</v>
          </cell>
        </row>
        <row r="12318">
          <cell r="C12318" t="str">
            <v>Liability</v>
          </cell>
          <cell r="E12318">
            <v>41412</v>
          </cell>
          <cell r="F12318">
            <v>41516</v>
          </cell>
          <cell r="G12318">
            <v>43559.40916376363</v>
          </cell>
          <cell r="H12318">
            <v>14228.901158485081</v>
          </cell>
          <cell r="I12318">
            <v>33703.279999999999</v>
          </cell>
        </row>
        <row r="12319">
          <cell r="C12319" t="str">
            <v>Liability</v>
          </cell>
          <cell r="E12319">
            <v>41417</v>
          </cell>
          <cell r="F12319">
            <v>41902</v>
          </cell>
          <cell r="G12319">
            <v>42530.577838225465</v>
          </cell>
          <cell r="H12319">
            <v>52.239928084333826</v>
          </cell>
          <cell r="I12319">
            <v>72.67</v>
          </cell>
        </row>
        <row r="12320">
          <cell r="C12320" t="str">
            <v>Liability</v>
          </cell>
          <cell r="E12320">
            <v>41423</v>
          </cell>
          <cell r="F12320">
            <v>41988</v>
          </cell>
          <cell r="G12320">
            <v>42005.756715309173</v>
          </cell>
          <cell r="H12320">
            <v>53.596283522079901</v>
          </cell>
          <cell r="I12320">
            <v>65.27</v>
          </cell>
        </row>
        <row r="12321">
          <cell r="C12321" t="str">
            <v>Liability</v>
          </cell>
          <cell r="E12321">
            <v>41397</v>
          </cell>
          <cell r="F12321">
            <v>41462</v>
          </cell>
          <cell r="G12321">
            <v>42230.121924530897</v>
          </cell>
          <cell r="H12321">
            <v>284.89035623443482</v>
          </cell>
          <cell r="I12321">
            <v>335.43</v>
          </cell>
        </row>
        <row r="12322">
          <cell r="C12322" t="str">
            <v>Liability</v>
          </cell>
          <cell r="E12322">
            <v>41420</v>
          </cell>
          <cell r="F12322">
            <v>41784</v>
          </cell>
          <cell r="G12322">
            <v>43243.568044092521</v>
          </cell>
          <cell r="H12322">
            <v>1330.8261466356885</v>
          </cell>
          <cell r="I12322">
            <v>2345.91</v>
          </cell>
        </row>
        <row r="12323">
          <cell r="C12323" t="str">
            <v>Liability</v>
          </cell>
          <cell r="E12323">
            <v>41408</v>
          </cell>
          <cell r="F12323">
            <v>43583</v>
          </cell>
          <cell r="G12323" t="str">
            <v>NA</v>
          </cell>
          <cell r="H12323">
            <v>179.21052698132507</v>
          </cell>
          <cell r="I12323" t="str">
            <v>NA</v>
          </cell>
        </row>
        <row r="12324">
          <cell r="C12324" t="str">
            <v>Liability</v>
          </cell>
          <cell r="E12324">
            <v>41424</v>
          </cell>
          <cell r="F12324">
            <v>41673</v>
          </cell>
          <cell r="G12324">
            <v>43045.306258865348</v>
          </cell>
          <cell r="H12324">
            <v>1040.7441607659548</v>
          </cell>
          <cell r="I12324">
            <v>1593.59</v>
          </cell>
        </row>
        <row r="12325">
          <cell r="C12325" t="str">
            <v>Liability</v>
          </cell>
          <cell r="E12325">
            <v>41398</v>
          </cell>
          <cell r="F12325">
            <v>41475</v>
          </cell>
          <cell r="G12325">
            <v>43031.787959529123</v>
          </cell>
          <cell r="H12325">
            <v>19.630038123407957</v>
          </cell>
          <cell r="I12325">
            <v>25.96</v>
          </cell>
        </row>
        <row r="12326">
          <cell r="C12326" t="str">
            <v>Liability</v>
          </cell>
          <cell r="E12326">
            <v>41405</v>
          </cell>
          <cell r="F12326">
            <v>41451</v>
          </cell>
          <cell r="G12326">
            <v>42417.357770606279</v>
          </cell>
          <cell r="H12326">
            <v>15810.103733617045</v>
          </cell>
          <cell r="I12326">
            <v>17639.34</v>
          </cell>
        </row>
        <row r="12327">
          <cell r="C12327" t="str">
            <v>Liability</v>
          </cell>
          <cell r="E12327">
            <v>41417</v>
          </cell>
          <cell r="F12327">
            <v>42850</v>
          </cell>
          <cell r="G12327">
            <v>42925.078863265895</v>
          </cell>
          <cell r="H12327">
            <v>2.273802230270022</v>
          </cell>
          <cell r="I12327">
            <v>0</v>
          </cell>
        </row>
        <row r="12328">
          <cell r="C12328" t="str">
            <v>Liability</v>
          </cell>
          <cell r="E12328">
            <v>41398</v>
          </cell>
          <cell r="F12328">
            <v>41995</v>
          </cell>
          <cell r="G12328">
            <v>43323.918658627103</v>
          </cell>
          <cell r="H12328">
            <v>3.7456298964429511</v>
          </cell>
          <cell r="I12328">
            <v>7.36</v>
          </cell>
        </row>
        <row r="12329">
          <cell r="C12329" t="str">
            <v>Liability</v>
          </cell>
          <cell r="E12329">
            <v>41401</v>
          </cell>
          <cell r="F12329">
            <v>43627</v>
          </cell>
          <cell r="G12329" t="str">
            <v>NA</v>
          </cell>
          <cell r="H12329">
            <v>15.44819432012879</v>
          </cell>
          <cell r="I12329" t="str">
            <v>NA</v>
          </cell>
        </row>
        <row r="12330">
          <cell r="C12330" t="str">
            <v>Liability</v>
          </cell>
          <cell r="E12330">
            <v>41399</v>
          </cell>
          <cell r="F12330">
            <v>41688</v>
          </cell>
          <cell r="G12330">
            <v>42253.705453284201</v>
          </cell>
          <cell r="H12330">
            <v>476.43486469526829</v>
          </cell>
          <cell r="I12330">
            <v>534.98</v>
          </cell>
        </row>
        <row r="12331">
          <cell r="C12331" t="str">
            <v>Liability</v>
          </cell>
          <cell r="E12331">
            <v>41402</v>
          </cell>
          <cell r="F12331">
            <v>41633</v>
          </cell>
          <cell r="G12331">
            <v>41838.330158362063</v>
          </cell>
          <cell r="H12331">
            <v>177.11460237130947</v>
          </cell>
          <cell r="I12331">
            <v>195.53</v>
          </cell>
        </row>
        <row r="12332">
          <cell r="C12332" t="str">
            <v>Liability</v>
          </cell>
          <cell r="E12332">
            <v>41402</v>
          </cell>
          <cell r="F12332">
            <v>41684</v>
          </cell>
          <cell r="G12332">
            <v>41995.740910525783</v>
          </cell>
          <cell r="H12332">
            <v>1097.86163421636</v>
          </cell>
          <cell r="I12332">
            <v>1266.94</v>
          </cell>
        </row>
        <row r="12333">
          <cell r="C12333" t="str">
            <v>Liability</v>
          </cell>
          <cell r="E12333">
            <v>41422</v>
          </cell>
          <cell r="F12333">
            <v>42201</v>
          </cell>
          <cell r="G12333">
            <v>42990.399714524014</v>
          </cell>
          <cell r="H12333">
            <v>1428.7428996905844</v>
          </cell>
          <cell r="I12333">
            <v>1791.42</v>
          </cell>
        </row>
        <row r="12334">
          <cell r="C12334" t="str">
            <v>Liability</v>
          </cell>
          <cell r="E12334">
            <v>41400</v>
          </cell>
          <cell r="F12334">
            <v>41984</v>
          </cell>
          <cell r="G12334">
            <v>42127.670125741744</v>
          </cell>
          <cell r="H12334">
            <v>26.576452456886564</v>
          </cell>
          <cell r="I12334">
            <v>31.84</v>
          </cell>
        </row>
        <row r="12335">
          <cell r="C12335" t="str">
            <v>Liability</v>
          </cell>
          <cell r="E12335">
            <v>41406</v>
          </cell>
          <cell r="F12335">
            <v>41579</v>
          </cell>
          <cell r="G12335">
            <v>43555.26988342082</v>
          </cell>
          <cell r="H12335">
            <v>191.57248254003062</v>
          </cell>
          <cell r="I12335">
            <v>204.98</v>
          </cell>
        </row>
        <row r="12336">
          <cell r="C12336" t="str">
            <v>Liability</v>
          </cell>
          <cell r="E12336">
            <v>41415</v>
          </cell>
          <cell r="F12336">
            <v>41528</v>
          </cell>
          <cell r="G12336">
            <v>42298.678107254462</v>
          </cell>
          <cell r="H12336">
            <v>6.2686443965268595</v>
          </cell>
          <cell r="I12336">
            <v>6.91</v>
          </cell>
        </row>
        <row r="12337">
          <cell r="C12337" t="str">
            <v>Liability</v>
          </cell>
          <cell r="E12337">
            <v>41451</v>
          </cell>
          <cell r="F12337">
            <v>41472</v>
          </cell>
          <cell r="G12337">
            <v>41562.316832840603</v>
          </cell>
          <cell r="H12337">
            <v>3829.1713936340798</v>
          </cell>
          <cell r="I12337">
            <v>3829.17</v>
          </cell>
        </row>
        <row r="12338">
          <cell r="C12338" t="str">
            <v>Liability</v>
          </cell>
          <cell r="E12338">
            <v>41427</v>
          </cell>
          <cell r="F12338">
            <v>41547</v>
          </cell>
          <cell r="G12338">
            <v>41576.913295480386</v>
          </cell>
          <cell r="H12338">
            <v>223.07171481377199</v>
          </cell>
          <cell r="I12338">
            <v>223.07</v>
          </cell>
        </row>
        <row r="12339">
          <cell r="C12339" t="str">
            <v>Liability</v>
          </cell>
          <cell r="E12339">
            <v>41442</v>
          </cell>
          <cell r="F12339">
            <v>41466</v>
          </cell>
          <cell r="G12339">
            <v>41557.223545962814</v>
          </cell>
          <cell r="H12339">
            <v>0.35503099622294598</v>
          </cell>
          <cell r="I12339">
            <v>0.36</v>
          </cell>
        </row>
        <row r="12340">
          <cell r="C12340" t="str">
            <v>Liability</v>
          </cell>
          <cell r="E12340">
            <v>41439</v>
          </cell>
          <cell r="F12340">
            <v>41678</v>
          </cell>
          <cell r="G12340">
            <v>41891.943746956502</v>
          </cell>
          <cell r="H12340">
            <v>24.135101806000755</v>
          </cell>
          <cell r="I12340">
            <v>0</v>
          </cell>
        </row>
        <row r="12341">
          <cell r="C12341" t="str">
            <v>Liability</v>
          </cell>
          <cell r="E12341">
            <v>41429</v>
          </cell>
          <cell r="F12341">
            <v>41576</v>
          </cell>
          <cell r="G12341">
            <v>41676.436862111121</v>
          </cell>
          <cell r="H12341">
            <v>5.2763693654531254</v>
          </cell>
          <cell r="I12341">
            <v>6.07</v>
          </cell>
        </row>
        <row r="12342">
          <cell r="C12342" t="str">
            <v>Liability</v>
          </cell>
          <cell r="E12342">
            <v>41429</v>
          </cell>
          <cell r="F12342">
            <v>42244</v>
          </cell>
          <cell r="G12342">
            <v>42285.586271173088</v>
          </cell>
          <cell r="H12342">
            <v>11.123701982322316</v>
          </cell>
          <cell r="I12342">
            <v>14.93</v>
          </cell>
        </row>
        <row r="12343">
          <cell r="C12343" t="str">
            <v>Liability</v>
          </cell>
          <cell r="E12343">
            <v>41435</v>
          </cell>
          <cell r="F12343">
            <v>41608</v>
          </cell>
          <cell r="G12343">
            <v>41623.098653187139</v>
          </cell>
          <cell r="H12343">
            <v>51.2706969165746</v>
          </cell>
          <cell r="I12343">
            <v>51.27</v>
          </cell>
        </row>
        <row r="12344">
          <cell r="C12344" t="str">
            <v>Liability</v>
          </cell>
          <cell r="E12344">
            <v>41430</v>
          </cell>
          <cell r="F12344">
            <v>41573</v>
          </cell>
          <cell r="G12344">
            <v>43010.084460279315</v>
          </cell>
          <cell r="H12344">
            <v>3283.8187988865916</v>
          </cell>
          <cell r="I12344">
            <v>3925.96</v>
          </cell>
        </row>
        <row r="12345">
          <cell r="C12345" t="str">
            <v>Liability</v>
          </cell>
          <cell r="E12345">
            <v>41435</v>
          </cell>
          <cell r="F12345">
            <v>41716</v>
          </cell>
          <cell r="G12345">
            <v>42417.225478227636</v>
          </cell>
          <cell r="H12345">
            <v>9.2350872315744343</v>
          </cell>
          <cell r="I12345">
            <v>14.24</v>
          </cell>
        </row>
        <row r="12346">
          <cell r="C12346" t="str">
            <v>Liability</v>
          </cell>
          <cell r="E12346">
            <v>41454</v>
          </cell>
          <cell r="F12346">
            <v>42152</v>
          </cell>
          <cell r="G12346">
            <v>44082.29263194558</v>
          </cell>
          <cell r="H12346">
            <v>3.5870747614584886</v>
          </cell>
          <cell r="I12346">
            <v>5.34</v>
          </cell>
        </row>
        <row r="12347">
          <cell r="C12347" t="str">
            <v>Liability</v>
          </cell>
          <cell r="E12347">
            <v>41440</v>
          </cell>
          <cell r="F12347">
            <v>41608</v>
          </cell>
          <cell r="G12347">
            <v>42096.159840482171</v>
          </cell>
          <cell r="H12347">
            <v>0.6257417842058316</v>
          </cell>
          <cell r="I12347">
            <v>0.67</v>
          </cell>
        </row>
        <row r="12348">
          <cell r="C12348" t="str">
            <v>Liability</v>
          </cell>
          <cell r="E12348">
            <v>41432</v>
          </cell>
          <cell r="F12348">
            <v>41670</v>
          </cell>
          <cell r="G12348">
            <v>41834.779600769674</v>
          </cell>
          <cell r="H12348">
            <v>539.84616819640303</v>
          </cell>
          <cell r="I12348">
            <v>555.67999999999995</v>
          </cell>
        </row>
        <row r="12349">
          <cell r="C12349" t="str">
            <v>Liability</v>
          </cell>
          <cell r="E12349">
            <v>41426</v>
          </cell>
          <cell r="F12349">
            <v>42775</v>
          </cell>
          <cell r="G12349">
            <v>43469.288659453152</v>
          </cell>
          <cell r="H12349">
            <v>185.65344461398581</v>
          </cell>
          <cell r="I12349">
            <v>233.65</v>
          </cell>
        </row>
        <row r="12350">
          <cell r="C12350" t="str">
            <v>Liability</v>
          </cell>
          <cell r="E12350">
            <v>41443</v>
          </cell>
          <cell r="F12350">
            <v>41624</v>
          </cell>
          <cell r="G12350">
            <v>42182.226559984076</v>
          </cell>
          <cell r="H12350">
            <v>95.637793230090409</v>
          </cell>
          <cell r="I12350">
            <v>100.16</v>
          </cell>
        </row>
        <row r="12351">
          <cell r="C12351" t="str">
            <v>Liability</v>
          </cell>
          <cell r="E12351">
            <v>41454</v>
          </cell>
          <cell r="F12351">
            <v>41806</v>
          </cell>
          <cell r="G12351">
            <v>41930.724603119328</v>
          </cell>
          <cell r="H12351">
            <v>2288.9557765781719</v>
          </cell>
          <cell r="I12351">
            <v>2458.1999999999998</v>
          </cell>
        </row>
        <row r="12352">
          <cell r="C12352" t="str">
            <v>Liability</v>
          </cell>
          <cell r="E12352">
            <v>41445</v>
          </cell>
          <cell r="F12352">
            <v>42324</v>
          </cell>
          <cell r="G12352">
            <v>42459.049629692439</v>
          </cell>
          <cell r="H12352">
            <v>8560.6315955308</v>
          </cell>
          <cell r="I12352">
            <v>12124.3</v>
          </cell>
        </row>
        <row r="12353">
          <cell r="C12353" t="str">
            <v>Liability</v>
          </cell>
          <cell r="E12353">
            <v>41429</v>
          </cell>
          <cell r="F12353">
            <v>41660</v>
          </cell>
          <cell r="G12353">
            <v>41912.759624748229</v>
          </cell>
          <cell r="H12353">
            <v>94.985367344073779</v>
          </cell>
          <cell r="I12353">
            <v>97.43</v>
          </cell>
        </row>
        <row r="12354">
          <cell r="C12354" t="str">
            <v>Liability</v>
          </cell>
          <cell r="E12354">
            <v>41436</v>
          </cell>
          <cell r="F12354">
            <v>41440</v>
          </cell>
          <cell r="G12354">
            <v>41481.304699156768</v>
          </cell>
          <cell r="H12354">
            <v>879.33359860994597</v>
          </cell>
          <cell r="I12354">
            <v>879.33</v>
          </cell>
        </row>
        <row r="12355">
          <cell r="C12355" t="str">
            <v>Liability</v>
          </cell>
          <cell r="E12355">
            <v>41436</v>
          </cell>
          <cell r="F12355">
            <v>41842</v>
          </cell>
          <cell r="G12355">
            <v>42090.097166481355</v>
          </cell>
          <cell r="H12355">
            <v>4459.9394409750239</v>
          </cell>
          <cell r="I12355">
            <v>5182.68</v>
          </cell>
        </row>
        <row r="12356">
          <cell r="C12356" t="str">
            <v>Liability</v>
          </cell>
          <cell r="E12356">
            <v>41439</v>
          </cell>
          <cell r="F12356">
            <v>41594</v>
          </cell>
          <cell r="G12356">
            <v>43367.415342895911</v>
          </cell>
          <cell r="H12356">
            <v>3944.3283442596244</v>
          </cell>
          <cell r="I12356">
            <v>3875.78</v>
          </cell>
        </row>
        <row r="12357">
          <cell r="C12357" t="str">
            <v>Liability</v>
          </cell>
          <cell r="E12357">
            <v>41439</v>
          </cell>
          <cell r="F12357">
            <v>41607</v>
          </cell>
          <cell r="G12357">
            <v>42783.144055256598</v>
          </cell>
          <cell r="H12357">
            <v>121.12891575269009</v>
          </cell>
          <cell r="I12357">
            <v>178.85</v>
          </cell>
        </row>
        <row r="12358">
          <cell r="C12358" t="str">
            <v>Liability</v>
          </cell>
          <cell r="E12358">
            <v>41478</v>
          </cell>
          <cell r="F12358">
            <v>42851</v>
          </cell>
          <cell r="G12358">
            <v>43223.989468000727</v>
          </cell>
          <cell r="H12358">
            <v>437.39933335008124</v>
          </cell>
          <cell r="I12358">
            <v>461.48</v>
          </cell>
        </row>
        <row r="12359">
          <cell r="C12359" t="str">
            <v>Liability</v>
          </cell>
          <cell r="E12359">
            <v>41479</v>
          </cell>
          <cell r="F12359">
            <v>41824</v>
          </cell>
          <cell r="G12359">
            <v>41830.282065830252</v>
          </cell>
          <cell r="H12359">
            <v>81.546365982351716</v>
          </cell>
          <cell r="I12359">
            <v>0</v>
          </cell>
        </row>
        <row r="12360">
          <cell r="C12360" t="str">
            <v>Liability</v>
          </cell>
          <cell r="E12360">
            <v>41467</v>
          </cell>
          <cell r="F12360">
            <v>42076</v>
          </cell>
          <cell r="G12360">
            <v>42383.04834696545</v>
          </cell>
          <cell r="H12360">
            <v>1110.9565129844052</v>
          </cell>
          <cell r="I12360">
            <v>1195.92</v>
          </cell>
        </row>
        <row r="12361">
          <cell r="C12361" t="str">
            <v>Liability</v>
          </cell>
          <cell r="E12361">
            <v>41460</v>
          </cell>
          <cell r="F12361">
            <v>41643</v>
          </cell>
          <cell r="G12361">
            <v>42263.485942283682</v>
          </cell>
          <cell r="H12361">
            <v>5.7097025296059538</v>
          </cell>
          <cell r="I12361">
            <v>8.2200000000000006</v>
          </cell>
        </row>
        <row r="12362">
          <cell r="C12362" t="str">
            <v>Liability</v>
          </cell>
          <cell r="E12362">
            <v>41456</v>
          </cell>
          <cell r="F12362">
            <v>41872</v>
          </cell>
          <cell r="G12362">
            <v>41965.91206601679</v>
          </cell>
          <cell r="H12362">
            <v>0.32634371302698773</v>
          </cell>
          <cell r="I12362">
            <v>0.37</v>
          </cell>
        </row>
        <row r="12363">
          <cell r="C12363" t="str">
            <v>Liability</v>
          </cell>
          <cell r="E12363">
            <v>41482</v>
          </cell>
          <cell r="F12363">
            <v>41746</v>
          </cell>
          <cell r="G12363">
            <v>42150.561123359439</v>
          </cell>
          <cell r="H12363">
            <v>131.71811222035515</v>
          </cell>
          <cell r="I12363">
            <v>140.19</v>
          </cell>
        </row>
        <row r="12364">
          <cell r="C12364" t="str">
            <v>Liability</v>
          </cell>
          <cell r="E12364">
            <v>41473</v>
          </cell>
          <cell r="F12364">
            <v>41512</v>
          </cell>
          <cell r="G12364">
            <v>41703.689145102435</v>
          </cell>
          <cell r="H12364">
            <v>0.23849848989879008</v>
          </cell>
          <cell r="I12364">
            <v>0.27</v>
          </cell>
        </row>
        <row r="12365">
          <cell r="C12365" t="str">
            <v>Liability</v>
          </cell>
          <cell r="E12365">
            <v>41483</v>
          </cell>
          <cell r="F12365">
            <v>41561</v>
          </cell>
          <cell r="G12365">
            <v>42697.581901645965</v>
          </cell>
          <cell r="H12365">
            <v>17.250413519823326</v>
          </cell>
          <cell r="I12365">
            <v>26.78</v>
          </cell>
        </row>
        <row r="12366">
          <cell r="C12366" t="str">
            <v>Liability</v>
          </cell>
          <cell r="E12366">
            <v>41464</v>
          </cell>
          <cell r="F12366">
            <v>42265</v>
          </cell>
          <cell r="G12366">
            <v>44196.998921353894</v>
          </cell>
          <cell r="H12366">
            <v>5322.498367070245</v>
          </cell>
          <cell r="I12366">
            <v>0</v>
          </cell>
        </row>
        <row r="12367">
          <cell r="C12367" t="str">
            <v>Liability</v>
          </cell>
          <cell r="E12367">
            <v>41462</v>
          </cell>
          <cell r="F12367">
            <v>41597</v>
          </cell>
          <cell r="G12367">
            <v>41691.129505854544</v>
          </cell>
          <cell r="H12367">
            <v>428.87766343535134</v>
          </cell>
          <cell r="I12367">
            <v>438.27</v>
          </cell>
        </row>
        <row r="12368">
          <cell r="C12368" t="str">
            <v>Liability</v>
          </cell>
          <cell r="E12368">
            <v>41468</v>
          </cell>
          <cell r="F12368">
            <v>41813</v>
          </cell>
          <cell r="G12368">
            <v>42061.096380584822</v>
          </cell>
          <cell r="H12368">
            <v>43.934162948996899</v>
          </cell>
          <cell r="I12368">
            <v>46.24</v>
          </cell>
        </row>
        <row r="12369">
          <cell r="C12369" t="str">
            <v>Liability</v>
          </cell>
          <cell r="E12369">
            <v>41457</v>
          </cell>
          <cell r="F12369">
            <v>41588</v>
          </cell>
          <cell r="G12369">
            <v>42154.606245993156</v>
          </cell>
          <cell r="H12369">
            <v>1929.7818731481291</v>
          </cell>
          <cell r="I12369">
            <v>2307.96</v>
          </cell>
        </row>
        <row r="12370">
          <cell r="C12370" t="str">
            <v>Liability</v>
          </cell>
          <cell r="E12370">
            <v>41459</v>
          </cell>
          <cell r="F12370">
            <v>42548</v>
          </cell>
          <cell r="G12370">
            <v>43707.303383648468</v>
          </cell>
          <cell r="H12370">
            <v>77.480548477752421</v>
          </cell>
          <cell r="I12370">
            <v>75.02</v>
          </cell>
        </row>
        <row r="12371">
          <cell r="C12371" t="str">
            <v>Liability</v>
          </cell>
          <cell r="E12371">
            <v>41460</v>
          </cell>
          <cell r="F12371">
            <v>42663</v>
          </cell>
          <cell r="G12371">
            <v>43240.273845649004</v>
          </cell>
          <cell r="H12371">
            <v>1.825694508210469</v>
          </cell>
          <cell r="I12371">
            <v>2.12</v>
          </cell>
        </row>
        <row r="12372">
          <cell r="C12372" t="str">
            <v>Liability</v>
          </cell>
          <cell r="E12372">
            <v>41464</v>
          </cell>
          <cell r="F12372">
            <v>41468</v>
          </cell>
          <cell r="G12372">
            <v>41519.18649950438</v>
          </cell>
          <cell r="H12372">
            <v>9.5877242605844906</v>
          </cell>
          <cell r="I12372">
            <v>0</v>
          </cell>
        </row>
        <row r="12373">
          <cell r="C12373" t="str">
            <v>Liability</v>
          </cell>
          <cell r="E12373">
            <v>41469</v>
          </cell>
          <cell r="F12373">
            <v>42146</v>
          </cell>
          <cell r="G12373">
            <v>42825.409609385453</v>
          </cell>
          <cell r="H12373">
            <v>476.16205620920908</v>
          </cell>
          <cell r="I12373">
            <v>603.01</v>
          </cell>
        </row>
        <row r="12374">
          <cell r="C12374" t="str">
            <v>Liability</v>
          </cell>
          <cell r="E12374">
            <v>41466</v>
          </cell>
          <cell r="F12374">
            <v>41934</v>
          </cell>
          <cell r="G12374">
            <v>42109.292905920876</v>
          </cell>
          <cell r="H12374">
            <v>330.32464629325858</v>
          </cell>
          <cell r="I12374">
            <v>399.34</v>
          </cell>
        </row>
        <row r="12375">
          <cell r="C12375" t="str">
            <v>Liability</v>
          </cell>
          <cell r="E12375">
            <v>41505</v>
          </cell>
          <cell r="F12375">
            <v>41644</v>
          </cell>
          <cell r="G12375">
            <v>41860.652766037856</v>
          </cell>
          <cell r="H12375">
            <v>532.50407291736269</v>
          </cell>
          <cell r="I12375">
            <v>611.07000000000005</v>
          </cell>
        </row>
        <row r="12376">
          <cell r="C12376" t="str">
            <v>Liability</v>
          </cell>
          <cell r="E12376">
            <v>41507</v>
          </cell>
          <cell r="F12376">
            <v>41590</v>
          </cell>
          <cell r="G12376">
            <v>41739.538714205752</v>
          </cell>
          <cell r="H12376">
            <v>12.871450341211354</v>
          </cell>
          <cell r="I12376">
            <v>13.7</v>
          </cell>
        </row>
        <row r="12377">
          <cell r="C12377" t="str">
            <v>Liability</v>
          </cell>
          <cell r="E12377">
            <v>41505</v>
          </cell>
          <cell r="F12377">
            <v>41718</v>
          </cell>
          <cell r="G12377">
            <v>41919.089908567978</v>
          </cell>
          <cell r="H12377">
            <v>54.039002160636585</v>
          </cell>
          <cell r="I12377">
            <v>58.8</v>
          </cell>
        </row>
        <row r="12378">
          <cell r="C12378" t="str">
            <v>Liability</v>
          </cell>
          <cell r="E12378">
            <v>41489</v>
          </cell>
          <cell r="F12378">
            <v>41525</v>
          </cell>
          <cell r="G12378">
            <v>41937.400393420518</v>
          </cell>
          <cell r="H12378">
            <v>9.3197932366956895</v>
          </cell>
          <cell r="I12378">
            <v>10.38</v>
          </cell>
        </row>
        <row r="12379">
          <cell r="C12379" t="str">
            <v>Liability</v>
          </cell>
          <cell r="E12379">
            <v>41503</v>
          </cell>
          <cell r="F12379">
            <v>41822</v>
          </cell>
          <cell r="G12379">
            <v>42468.580755277173</v>
          </cell>
          <cell r="H12379">
            <v>85.4969751320466</v>
          </cell>
          <cell r="I12379">
            <v>108.47</v>
          </cell>
        </row>
        <row r="12380">
          <cell r="C12380" t="str">
            <v>Liability</v>
          </cell>
          <cell r="E12380">
            <v>41511</v>
          </cell>
          <cell r="F12380">
            <v>41585</v>
          </cell>
          <cell r="G12380">
            <v>41858.583562535328</v>
          </cell>
          <cell r="H12380">
            <v>885.26062751547818</v>
          </cell>
          <cell r="I12380">
            <v>0</v>
          </cell>
        </row>
        <row r="12381">
          <cell r="C12381" t="str">
            <v>Liability</v>
          </cell>
          <cell r="E12381">
            <v>41508</v>
          </cell>
          <cell r="F12381">
            <v>42378</v>
          </cell>
          <cell r="G12381">
            <v>43347.798197890901</v>
          </cell>
          <cell r="H12381">
            <v>59.066649721919752</v>
          </cell>
          <cell r="I12381">
            <v>59.57</v>
          </cell>
        </row>
        <row r="12382">
          <cell r="C12382" t="str">
            <v>Liability</v>
          </cell>
          <cell r="E12382">
            <v>41505</v>
          </cell>
          <cell r="F12382">
            <v>42285</v>
          </cell>
          <cell r="G12382">
            <v>43675.885039459834</v>
          </cell>
          <cell r="H12382">
            <v>476.63419376095447</v>
          </cell>
          <cell r="I12382">
            <v>608.78</v>
          </cell>
        </row>
        <row r="12383">
          <cell r="C12383" t="str">
            <v>Liability</v>
          </cell>
          <cell r="E12383">
            <v>41514</v>
          </cell>
          <cell r="F12383">
            <v>41917</v>
          </cell>
          <cell r="G12383">
            <v>42235.903329259425</v>
          </cell>
          <cell r="H12383">
            <v>494.57033113177636</v>
          </cell>
          <cell r="I12383">
            <v>535.67999999999995</v>
          </cell>
        </row>
        <row r="12384">
          <cell r="C12384" t="str">
            <v>Liability</v>
          </cell>
          <cell r="E12384">
            <v>41501</v>
          </cell>
          <cell r="F12384">
            <v>41759</v>
          </cell>
          <cell r="G12384">
            <v>41994.884315157389</v>
          </cell>
          <cell r="H12384">
            <v>2456.7782927736866</v>
          </cell>
          <cell r="I12384">
            <v>2729.13</v>
          </cell>
        </row>
        <row r="12385">
          <cell r="C12385" t="str">
            <v>Liability</v>
          </cell>
          <cell r="E12385">
            <v>41500</v>
          </cell>
          <cell r="F12385">
            <v>41764</v>
          </cell>
          <cell r="G12385">
            <v>41862.871299254519</v>
          </cell>
          <cell r="H12385">
            <v>268.7955502315848</v>
          </cell>
          <cell r="I12385">
            <v>288.17</v>
          </cell>
        </row>
        <row r="12386">
          <cell r="C12386" t="str">
            <v>Liability</v>
          </cell>
          <cell r="E12386">
            <v>41491</v>
          </cell>
          <cell r="F12386">
            <v>41887</v>
          </cell>
          <cell r="G12386">
            <v>42490.782850098163</v>
          </cell>
          <cell r="H12386">
            <v>42945.989915027058</v>
          </cell>
          <cell r="I12386">
            <v>55866.8</v>
          </cell>
        </row>
        <row r="12387">
          <cell r="C12387" t="str">
            <v>Liability</v>
          </cell>
          <cell r="E12387">
            <v>41493</v>
          </cell>
          <cell r="F12387">
            <v>41542</v>
          </cell>
          <cell r="G12387">
            <v>42541.5486655368</v>
          </cell>
          <cell r="H12387">
            <v>5.5125368676044149</v>
          </cell>
          <cell r="I12387">
            <v>7.46</v>
          </cell>
        </row>
        <row r="12388">
          <cell r="C12388" t="str">
            <v>Liability</v>
          </cell>
          <cell r="E12388">
            <v>41504</v>
          </cell>
          <cell r="F12388">
            <v>41673</v>
          </cell>
          <cell r="G12388">
            <v>42136.126975806867</v>
          </cell>
          <cell r="H12388">
            <v>39.554750433796386</v>
          </cell>
          <cell r="I12388">
            <v>46.07</v>
          </cell>
        </row>
        <row r="12389">
          <cell r="C12389" t="str">
            <v>Liability</v>
          </cell>
          <cell r="E12389">
            <v>41503</v>
          </cell>
          <cell r="F12389">
            <v>41522</v>
          </cell>
          <cell r="G12389">
            <v>42031.476209961664</v>
          </cell>
          <cell r="H12389">
            <v>0.69874691204907791</v>
          </cell>
          <cell r="I12389">
            <v>0.77</v>
          </cell>
        </row>
        <row r="12390">
          <cell r="C12390" t="str">
            <v>Liability</v>
          </cell>
          <cell r="E12390">
            <v>41490</v>
          </cell>
          <cell r="F12390">
            <v>41833</v>
          </cell>
          <cell r="G12390">
            <v>43183.246392278204</v>
          </cell>
          <cell r="H12390">
            <v>20.186039819503627</v>
          </cell>
          <cell r="I12390">
            <v>32.89</v>
          </cell>
        </row>
        <row r="12391">
          <cell r="C12391" t="str">
            <v>Liability</v>
          </cell>
          <cell r="E12391">
            <v>41496</v>
          </cell>
          <cell r="F12391">
            <v>42008</v>
          </cell>
          <cell r="G12391">
            <v>42414.347017309432</v>
          </cell>
          <cell r="H12391">
            <v>731.65056684866238</v>
          </cell>
          <cell r="I12391">
            <v>801.35</v>
          </cell>
        </row>
        <row r="12392">
          <cell r="C12392" t="str">
            <v>Liability</v>
          </cell>
          <cell r="E12392">
            <v>41501</v>
          </cell>
          <cell r="F12392">
            <v>41931</v>
          </cell>
          <cell r="G12392">
            <v>41979.303275772203</v>
          </cell>
          <cell r="H12392">
            <v>1.5158544990381131</v>
          </cell>
          <cell r="I12392">
            <v>1.62</v>
          </cell>
        </row>
        <row r="12393">
          <cell r="C12393" t="str">
            <v>Liability</v>
          </cell>
          <cell r="E12393">
            <v>41508</v>
          </cell>
          <cell r="F12393">
            <v>42535</v>
          </cell>
          <cell r="G12393">
            <v>43106.779082232351</v>
          </cell>
          <cell r="H12393">
            <v>315.30232146514777</v>
          </cell>
          <cell r="I12393">
            <v>428.84</v>
          </cell>
        </row>
        <row r="12394">
          <cell r="C12394" t="str">
            <v>Liability</v>
          </cell>
          <cell r="E12394">
            <v>41511</v>
          </cell>
          <cell r="F12394">
            <v>41520</v>
          </cell>
          <cell r="G12394">
            <v>41553.151543914835</v>
          </cell>
          <cell r="H12394">
            <v>313.79409475628302</v>
          </cell>
          <cell r="I12394">
            <v>313.79000000000002</v>
          </cell>
        </row>
        <row r="12395">
          <cell r="C12395" t="str">
            <v>Liability</v>
          </cell>
          <cell r="E12395">
            <v>41499</v>
          </cell>
          <cell r="F12395">
            <v>42592</v>
          </cell>
          <cell r="G12395" t="str">
            <v>NA</v>
          </cell>
          <cell r="H12395">
            <v>24547.601308005043</v>
          </cell>
          <cell r="I12395" t="str">
            <v>NA</v>
          </cell>
        </row>
        <row r="12396">
          <cell r="C12396" t="str">
            <v>Liability</v>
          </cell>
          <cell r="E12396">
            <v>41495</v>
          </cell>
          <cell r="F12396">
            <v>41717</v>
          </cell>
          <cell r="G12396">
            <v>41942.931257282282</v>
          </cell>
          <cell r="H12396">
            <v>609.52340913912496</v>
          </cell>
          <cell r="I12396">
            <v>675.81</v>
          </cell>
        </row>
        <row r="12397">
          <cell r="C12397" t="str">
            <v>Liability</v>
          </cell>
          <cell r="E12397">
            <v>41536</v>
          </cell>
          <cell r="F12397">
            <v>41562</v>
          </cell>
          <cell r="G12397">
            <v>41598.233989225933</v>
          </cell>
          <cell r="H12397">
            <v>16.361407266379501</v>
          </cell>
          <cell r="I12397">
            <v>16.36</v>
          </cell>
        </row>
        <row r="12398">
          <cell r="C12398" t="str">
            <v>Liability</v>
          </cell>
          <cell r="E12398">
            <v>41545</v>
          </cell>
          <cell r="F12398">
            <v>41808</v>
          </cell>
          <cell r="G12398">
            <v>42238.429097821907</v>
          </cell>
          <cell r="H12398">
            <v>9555.5607587302129</v>
          </cell>
          <cell r="I12398">
            <v>13244.08</v>
          </cell>
        </row>
        <row r="12399">
          <cell r="C12399" t="str">
            <v>Liability</v>
          </cell>
          <cell r="E12399">
            <v>41522</v>
          </cell>
          <cell r="F12399">
            <v>42170</v>
          </cell>
          <cell r="G12399">
            <v>42539.951342678673</v>
          </cell>
          <cell r="H12399">
            <v>334.10877114443269</v>
          </cell>
          <cell r="I12399">
            <v>372.57</v>
          </cell>
        </row>
        <row r="12400">
          <cell r="C12400" t="str">
            <v>Liability</v>
          </cell>
          <cell r="E12400">
            <v>41522</v>
          </cell>
          <cell r="F12400">
            <v>42287</v>
          </cell>
          <cell r="G12400">
            <v>42496.143215286647</v>
          </cell>
          <cell r="H12400">
            <v>134.54259545391469</v>
          </cell>
          <cell r="I12400">
            <v>168.57</v>
          </cell>
        </row>
        <row r="12401">
          <cell r="C12401" t="str">
            <v>Liability</v>
          </cell>
          <cell r="E12401">
            <v>41529</v>
          </cell>
          <cell r="F12401">
            <v>42062</v>
          </cell>
          <cell r="G12401">
            <v>42141.527390090167</v>
          </cell>
          <cell r="H12401">
            <v>1083.2024420001912</v>
          </cell>
          <cell r="I12401">
            <v>1180.33</v>
          </cell>
        </row>
        <row r="12402">
          <cell r="C12402" t="str">
            <v>Liability</v>
          </cell>
          <cell r="E12402">
            <v>41533</v>
          </cell>
          <cell r="F12402">
            <v>41740</v>
          </cell>
          <cell r="G12402">
            <v>41983.258502461314</v>
          </cell>
          <cell r="H12402">
            <v>106.49177893630413</v>
          </cell>
          <cell r="I12402">
            <v>120.53</v>
          </cell>
        </row>
        <row r="12403">
          <cell r="C12403" t="str">
            <v>Liability</v>
          </cell>
          <cell r="E12403">
            <v>41531</v>
          </cell>
          <cell r="F12403">
            <v>42937</v>
          </cell>
          <cell r="G12403">
            <v>42967.911352353767</v>
          </cell>
          <cell r="H12403">
            <v>50.451251820917726</v>
          </cell>
          <cell r="I12403">
            <v>60.45</v>
          </cell>
        </row>
        <row r="12404">
          <cell r="C12404" t="str">
            <v>Liability</v>
          </cell>
          <cell r="E12404">
            <v>41520</v>
          </cell>
          <cell r="F12404">
            <v>41617</v>
          </cell>
          <cell r="G12404">
            <v>42047.163544062707</v>
          </cell>
          <cell r="H12404">
            <v>4.5062483836256879</v>
          </cell>
          <cell r="I12404">
            <v>6.55</v>
          </cell>
        </row>
        <row r="12405">
          <cell r="C12405" t="str">
            <v>Liability</v>
          </cell>
          <cell r="E12405">
            <v>41529</v>
          </cell>
          <cell r="F12405">
            <v>41784</v>
          </cell>
          <cell r="G12405">
            <v>41961.037732531702</v>
          </cell>
          <cell r="H12405">
            <v>10.860339606454021</v>
          </cell>
          <cell r="I12405">
            <v>12.83</v>
          </cell>
        </row>
        <row r="12406">
          <cell r="C12406" t="str">
            <v>Liability</v>
          </cell>
          <cell r="E12406">
            <v>41546</v>
          </cell>
          <cell r="F12406">
            <v>41601</v>
          </cell>
          <cell r="G12406">
            <v>42284.160784921107</v>
          </cell>
          <cell r="H12406">
            <v>0.62922389120266853</v>
          </cell>
          <cell r="I12406">
            <v>0.71</v>
          </cell>
        </row>
        <row r="12407">
          <cell r="C12407" t="str">
            <v>Liability</v>
          </cell>
          <cell r="E12407">
            <v>41539</v>
          </cell>
          <cell r="F12407">
            <v>42687</v>
          </cell>
          <cell r="G12407">
            <v>43303.570453026958</v>
          </cell>
          <cell r="H12407">
            <v>429.20418227875967</v>
          </cell>
          <cell r="I12407">
            <v>599.34</v>
          </cell>
        </row>
        <row r="12408">
          <cell r="C12408" t="str">
            <v>Liability</v>
          </cell>
          <cell r="E12408">
            <v>41522</v>
          </cell>
          <cell r="F12408">
            <v>42912</v>
          </cell>
          <cell r="G12408">
            <v>43256.134591907139</v>
          </cell>
          <cell r="H12408">
            <v>2.025347406144093</v>
          </cell>
          <cell r="I12408">
            <v>2.56</v>
          </cell>
        </row>
        <row r="12409">
          <cell r="C12409" t="str">
            <v>Liability</v>
          </cell>
          <cell r="E12409">
            <v>41543</v>
          </cell>
          <cell r="F12409">
            <v>41685</v>
          </cell>
          <cell r="G12409">
            <v>41906.118084403373</v>
          </cell>
          <cell r="H12409">
            <v>35.823839378386232</v>
          </cell>
          <cell r="I12409">
            <v>40.880000000000003</v>
          </cell>
        </row>
        <row r="12410">
          <cell r="C12410" t="str">
            <v>Liability</v>
          </cell>
          <cell r="E12410">
            <v>41530</v>
          </cell>
          <cell r="F12410">
            <v>41696</v>
          </cell>
          <cell r="G12410">
            <v>41852.379980813777</v>
          </cell>
          <cell r="H12410">
            <v>182.47824061122637</v>
          </cell>
          <cell r="I12410">
            <v>0</v>
          </cell>
        </row>
        <row r="12411">
          <cell r="C12411" t="str">
            <v>Liability</v>
          </cell>
          <cell r="E12411">
            <v>41523</v>
          </cell>
          <cell r="F12411">
            <v>42210</v>
          </cell>
          <cell r="G12411">
            <v>42850.02887822457</v>
          </cell>
          <cell r="H12411">
            <v>15.276894072985801</v>
          </cell>
          <cell r="I12411">
            <v>17.2</v>
          </cell>
        </row>
        <row r="12412">
          <cell r="C12412" t="str">
            <v>Liability</v>
          </cell>
          <cell r="E12412">
            <v>41544</v>
          </cell>
          <cell r="F12412">
            <v>41651</v>
          </cell>
          <cell r="G12412">
            <v>42751.873047929817</v>
          </cell>
          <cell r="H12412">
            <v>0.82276082937958506</v>
          </cell>
          <cell r="I12412">
            <v>0</v>
          </cell>
        </row>
        <row r="12413">
          <cell r="C12413" t="str">
            <v>Liability</v>
          </cell>
          <cell r="E12413">
            <v>41543</v>
          </cell>
          <cell r="F12413">
            <v>41609</v>
          </cell>
          <cell r="G12413">
            <v>42262.022102145573</v>
          </cell>
          <cell r="H12413">
            <v>398.1100828163963</v>
          </cell>
          <cell r="I12413">
            <v>514.70000000000005</v>
          </cell>
        </row>
        <row r="12414">
          <cell r="C12414" t="str">
            <v>Liability</v>
          </cell>
          <cell r="E12414">
            <v>41543</v>
          </cell>
          <cell r="F12414">
            <v>41882</v>
          </cell>
          <cell r="G12414">
            <v>42662.701647954549</v>
          </cell>
          <cell r="H12414">
            <v>14.523291520424754</v>
          </cell>
          <cell r="I12414">
            <v>0</v>
          </cell>
        </row>
        <row r="12415">
          <cell r="C12415" t="str">
            <v>Liability</v>
          </cell>
          <cell r="E12415">
            <v>41539</v>
          </cell>
          <cell r="F12415">
            <v>42286</v>
          </cell>
          <cell r="G12415">
            <v>43469.764423572458</v>
          </cell>
          <cell r="H12415">
            <v>10.630410397109724</v>
          </cell>
          <cell r="I12415">
            <v>16.07</v>
          </cell>
        </row>
        <row r="12416">
          <cell r="C12416" t="str">
            <v>Liability</v>
          </cell>
          <cell r="E12416">
            <v>41528</v>
          </cell>
          <cell r="F12416">
            <v>41876</v>
          </cell>
          <cell r="G12416">
            <v>41976.754501898162</v>
          </cell>
          <cell r="H12416">
            <v>11.532584123809901</v>
          </cell>
          <cell r="I12416">
            <v>12.7</v>
          </cell>
        </row>
        <row r="12417">
          <cell r="C12417" t="str">
            <v>Liability</v>
          </cell>
          <cell r="E12417">
            <v>41527</v>
          </cell>
          <cell r="F12417">
            <v>41877</v>
          </cell>
          <cell r="G12417">
            <v>42172.940387169227</v>
          </cell>
          <cell r="H12417">
            <v>19.546179916682732</v>
          </cell>
          <cell r="I12417">
            <v>21.08</v>
          </cell>
        </row>
        <row r="12418">
          <cell r="C12418" t="str">
            <v>Liability</v>
          </cell>
          <cell r="E12418">
            <v>41546</v>
          </cell>
          <cell r="F12418">
            <v>41897</v>
          </cell>
          <cell r="G12418">
            <v>43733.987235591623</v>
          </cell>
          <cell r="H12418">
            <v>468.00839785647111</v>
          </cell>
          <cell r="I12418">
            <v>692.52</v>
          </cell>
        </row>
        <row r="12419">
          <cell r="C12419" t="str">
            <v>Liability</v>
          </cell>
          <cell r="E12419">
            <v>41543</v>
          </cell>
          <cell r="F12419">
            <v>41971</v>
          </cell>
          <cell r="G12419">
            <v>42434.761247384624</v>
          </cell>
          <cell r="H12419">
            <v>144.36114595329974</v>
          </cell>
          <cell r="I12419">
            <v>159.87</v>
          </cell>
        </row>
        <row r="12420">
          <cell r="C12420" t="str">
            <v>Liability</v>
          </cell>
          <cell r="E12420">
            <v>41527</v>
          </cell>
          <cell r="F12420">
            <v>41790</v>
          </cell>
          <cell r="G12420">
            <v>41858.066933010363</v>
          </cell>
          <cell r="H12420">
            <v>336905.3820488776</v>
          </cell>
          <cell r="I12420">
            <v>381096.23</v>
          </cell>
        </row>
        <row r="12421">
          <cell r="C12421" t="str">
            <v>Liability</v>
          </cell>
          <cell r="E12421">
            <v>41536</v>
          </cell>
          <cell r="F12421">
            <v>42300</v>
          </cell>
          <cell r="G12421">
            <v>42823.925291385298</v>
          </cell>
          <cell r="H12421">
            <v>4.6761462407889129E-2</v>
          </cell>
          <cell r="I12421">
            <v>0.05</v>
          </cell>
        </row>
        <row r="12422">
          <cell r="C12422" t="str">
            <v>Liability</v>
          </cell>
          <cell r="E12422">
            <v>41519</v>
          </cell>
          <cell r="F12422">
            <v>42189</v>
          </cell>
          <cell r="G12422">
            <v>42774.608751432257</v>
          </cell>
          <cell r="H12422">
            <v>1.9987521511062023</v>
          </cell>
          <cell r="I12422">
            <v>3.11</v>
          </cell>
        </row>
        <row r="12423">
          <cell r="C12423" t="str">
            <v>Liability</v>
          </cell>
          <cell r="E12423">
            <v>41535</v>
          </cell>
          <cell r="F12423">
            <v>42022</v>
          </cell>
          <cell r="G12423">
            <v>42432.850756352527</v>
          </cell>
          <cell r="H12423">
            <v>1753.5280802918996</v>
          </cell>
          <cell r="I12423">
            <v>2294.0300000000002</v>
          </cell>
        </row>
        <row r="12424">
          <cell r="C12424" t="str">
            <v>Liability</v>
          </cell>
          <cell r="E12424">
            <v>41529</v>
          </cell>
          <cell r="F12424">
            <v>42416</v>
          </cell>
          <cell r="G12424">
            <v>42526.76656218971</v>
          </cell>
          <cell r="H12424">
            <v>14.367157260221122</v>
          </cell>
          <cell r="I12424">
            <v>17.53</v>
          </cell>
        </row>
        <row r="12425">
          <cell r="C12425" t="str">
            <v>Liability</v>
          </cell>
          <cell r="E12425">
            <v>41523</v>
          </cell>
          <cell r="F12425">
            <v>41903</v>
          </cell>
          <cell r="G12425">
            <v>42327.816002868058</v>
          </cell>
          <cell r="H12425">
            <v>76.834843822530161</v>
          </cell>
          <cell r="I12425">
            <v>79.099999999999994</v>
          </cell>
        </row>
        <row r="12426">
          <cell r="C12426" t="str">
            <v>Liability</v>
          </cell>
          <cell r="E12426">
            <v>41528</v>
          </cell>
          <cell r="F12426">
            <v>41929</v>
          </cell>
          <cell r="G12426">
            <v>42765.322434893686</v>
          </cell>
          <cell r="H12426">
            <v>1798.5565514768496</v>
          </cell>
          <cell r="I12426">
            <v>2164.9899999999998</v>
          </cell>
        </row>
        <row r="12427">
          <cell r="C12427" t="str">
            <v>Liability</v>
          </cell>
          <cell r="E12427">
            <v>41529</v>
          </cell>
          <cell r="F12427">
            <v>41589</v>
          </cell>
          <cell r="G12427">
            <v>41802.860771225103</v>
          </cell>
          <cell r="H12427">
            <v>190.76519693320839</v>
          </cell>
          <cell r="I12427">
            <v>201.61</v>
          </cell>
        </row>
        <row r="12428">
          <cell r="C12428" t="str">
            <v>Liability</v>
          </cell>
          <cell r="E12428">
            <v>41541</v>
          </cell>
          <cell r="F12428">
            <v>41755</v>
          </cell>
          <cell r="G12428">
            <v>42076.665993284769</v>
          </cell>
          <cell r="H12428">
            <v>497.70785740718179</v>
          </cell>
          <cell r="I12428">
            <v>619.75</v>
          </cell>
        </row>
        <row r="12429">
          <cell r="C12429" t="str">
            <v>Liability</v>
          </cell>
          <cell r="E12429">
            <v>41556</v>
          </cell>
          <cell r="F12429">
            <v>42190</v>
          </cell>
          <cell r="G12429">
            <v>42556.84810929557</v>
          </cell>
          <cell r="H12429">
            <v>19.476051690894913</v>
          </cell>
          <cell r="I12429">
            <v>21.47</v>
          </cell>
        </row>
        <row r="12430">
          <cell r="C12430" t="str">
            <v>Liability</v>
          </cell>
          <cell r="E12430">
            <v>41554</v>
          </cell>
          <cell r="F12430">
            <v>41946</v>
          </cell>
          <cell r="G12430">
            <v>42260.346604154023</v>
          </cell>
          <cell r="H12430">
            <v>1.923633190377569</v>
          </cell>
          <cell r="I12430">
            <v>0</v>
          </cell>
        </row>
        <row r="12431">
          <cell r="C12431" t="str">
            <v>Liability</v>
          </cell>
          <cell r="E12431">
            <v>41548</v>
          </cell>
          <cell r="F12431">
            <v>41617</v>
          </cell>
          <cell r="G12431">
            <v>42336.545330951521</v>
          </cell>
          <cell r="H12431">
            <v>514.65723183559567</v>
          </cell>
          <cell r="I12431">
            <v>605.86</v>
          </cell>
        </row>
        <row r="12432">
          <cell r="C12432" t="str">
            <v>Liability</v>
          </cell>
          <cell r="E12432">
            <v>41560</v>
          </cell>
          <cell r="F12432">
            <v>41901</v>
          </cell>
          <cell r="G12432">
            <v>42772.051287519193</v>
          </cell>
          <cell r="H12432">
            <v>117.99739414939293</v>
          </cell>
          <cell r="I12432">
            <v>127.62</v>
          </cell>
        </row>
        <row r="12433">
          <cell r="C12433" t="str">
            <v>Liability</v>
          </cell>
          <cell r="E12433">
            <v>41568</v>
          </cell>
          <cell r="F12433">
            <v>41591</v>
          </cell>
          <cell r="G12433">
            <v>41648.553839868408</v>
          </cell>
          <cell r="H12433">
            <v>1.868499176390048</v>
          </cell>
          <cell r="I12433">
            <v>0</v>
          </cell>
        </row>
        <row r="12434">
          <cell r="C12434" t="str">
            <v>Liability</v>
          </cell>
          <cell r="E12434">
            <v>41557</v>
          </cell>
          <cell r="F12434">
            <v>41881</v>
          </cell>
          <cell r="G12434">
            <v>42488.191228269359</v>
          </cell>
          <cell r="H12434">
            <v>4.3326462955151639</v>
          </cell>
          <cell r="I12434">
            <v>4.71</v>
          </cell>
        </row>
        <row r="12435">
          <cell r="C12435" t="str">
            <v>Liability</v>
          </cell>
          <cell r="E12435">
            <v>41551</v>
          </cell>
          <cell r="F12435">
            <v>41813</v>
          </cell>
          <cell r="G12435">
            <v>41935.997449017836</v>
          </cell>
          <cell r="H12435">
            <v>15.997327495674485</v>
          </cell>
          <cell r="I12435">
            <v>17</v>
          </cell>
        </row>
        <row r="12436">
          <cell r="C12436" t="str">
            <v>Liability</v>
          </cell>
          <cell r="E12436">
            <v>41572</v>
          </cell>
          <cell r="F12436">
            <v>42363</v>
          </cell>
          <cell r="G12436">
            <v>42954.309983259147</v>
          </cell>
          <cell r="H12436">
            <v>53.242857430126925</v>
          </cell>
          <cell r="I12436">
            <v>57.14</v>
          </cell>
        </row>
        <row r="12437">
          <cell r="C12437" t="str">
            <v>Liability</v>
          </cell>
          <cell r="E12437">
            <v>41561</v>
          </cell>
          <cell r="F12437">
            <v>42310</v>
          </cell>
          <cell r="G12437">
            <v>43020.011140875366</v>
          </cell>
          <cell r="H12437">
            <v>8.5177359608622396</v>
          </cell>
          <cell r="I12437">
            <v>11.29</v>
          </cell>
        </row>
        <row r="12438">
          <cell r="C12438" t="str">
            <v>Liability</v>
          </cell>
          <cell r="E12438">
            <v>41570</v>
          </cell>
          <cell r="F12438">
            <v>41786</v>
          </cell>
          <cell r="G12438">
            <v>41827.231706209335</v>
          </cell>
          <cell r="H12438">
            <v>1724.3394710040652</v>
          </cell>
          <cell r="I12438">
            <v>1967.26</v>
          </cell>
        </row>
        <row r="12439">
          <cell r="C12439" t="str">
            <v>Liability</v>
          </cell>
          <cell r="E12439">
            <v>41570</v>
          </cell>
          <cell r="F12439">
            <v>42194</v>
          </cell>
          <cell r="G12439">
            <v>43344.340743336521</v>
          </cell>
          <cell r="H12439">
            <v>81695.84446690623</v>
          </cell>
          <cell r="I12439">
            <v>105183.31</v>
          </cell>
        </row>
        <row r="12440">
          <cell r="C12440" t="str">
            <v>Liability</v>
          </cell>
          <cell r="E12440">
            <v>41577</v>
          </cell>
          <cell r="F12440">
            <v>42881</v>
          </cell>
          <cell r="G12440" t="str">
            <v>NA</v>
          </cell>
          <cell r="H12440">
            <v>107.15132745204639</v>
          </cell>
          <cell r="I12440" t="str">
            <v>NA</v>
          </cell>
        </row>
        <row r="12441">
          <cell r="C12441" t="str">
            <v>Liability</v>
          </cell>
          <cell r="E12441">
            <v>41554</v>
          </cell>
          <cell r="F12441">
            <v>41829</v>
          </cell>
          <cell r="G12441">
            <v>42462.962527949909</v>
          </cell>
          <cell r="H12441">
            <v>34.147350492691608</v>
          </cell>
          <cell r="I12441">
            <v>44.81</v>
          </cell>
        </row>
        <row r="12442">
          <cell r="C12442" t="str">
            <v>Liability</v>
          </cell>
          <cell r="E12442">
            <v>41567</v>
          </cell>
          <cell r="F12442">
            <v>42020</v>
          </cell>
          <cell r="G12442">
            <v>42447.729398838193</v>
          </cell>
          <cell r="H12442">
            <v>125.96039500464126</v>
          </cell>
          <cell r="I12442">
            <v>164.4</v>
          </cell>
        </row>
        <row r="12443">
          <cell r="C12443" t="str">
            <v>Liability</v>
          </cell>
          <cell r="E12443">
            <v>41573</v>
          </cell>
          <cell r="F12443">
            <v>42717</v>
          </cell>
          <cell r="G12443">
            <v>43408.785028893646</v>
          </cell>
          <cell r="H12443">
            <v>1999.2451872988013</v>
          </cell>
          <cell r="I12443">
            <v>3535.07</v>
          </cell>
        </row>
        <row r="12444">
          <cell r="C12444" t="str">
            <v>Liability</v>
          </cell>
          <cell r="E12444">
            <v>41561</v>
          </cell>
          <cell r="F12444">
            <v>41766</v>
          </cell>
          <cell r="G12444">
            <v>42146.959186846827</v>
          </cell>
          <cell r="H12444">
            <v>444.24022662169335</v>
          </cell>
          <cell r="I12444">
            <v>568.49</v>
          </cell>
        </row>
        <row r="12445">
          <cell r="C12445" t="str">
            <v>Liability</v>
          </cell>
          <cell r="E12445">
            <v>41574</v>
          </cell>
          <cell r="F12445">
            <v>42167</v>
          </cell>
          <cell r="G12445">
            <v>42456.993119160405</v>
          </cell>
          <cell r="H12445">
            <v>11348.196959690093</v>
          </cell>
          <cell r="I12445">
            <v>12781.13</v>
          </cell>
        </row>
        <row r="12446">
          <cell r="C12446" t="str">
            <v>Liability</v>
          </cell>
          <cell r="E12446">
            <v>41566</v>
          </cell>
          <cell r="F12446">
            <v>41694</v>
          </cell>
          <cell r="G12446" t="str">
            <v>NA</v>
          </cell>
          <cell r="H12446">
            <v>349.57693447151729</v>
          </cell>
          <cell r="I12446" t="str">
            <v>NA</v>
          </cell>
        </row>
        <row r="12447">
          <cell r="C12447" t="str">
            <v>Liability</v>
          </cell>
          <cell r="E12447">
            <v>41570</v>
          </cell>
          <cell r="F12447">
            <v>42103</v>
          </cell>
          <cell r="G12447">
            <v>43082.24884631468</v>
          </cell>
          <cell r="H12447">
            <v>133.58436222338469</v>
          </cell>
          <cell r="I12447">
            <v>178.41</v>
          </cell>
        </row>
        <row r="12448">
          <cell r="C12448" t="str">
            <v>Liability</v>
          </cell>
          <cell r="E12448">
            <v>41549</v>
          </cell>
          <cell r="F12448">
            <v>41664</v>
          </cell>
          <cell r="G12448">
            <v>42062.38715962998</v>
          </cell>
          <cell r="H12448">
            <v>39677.576077477657</v>
          </cell>
          <cell r="I12448">
            <v>48433.62</v>
          </cell>
        </row>
        <row r="12449">
          <cell r="C12449" t="str">
            <v>Liability</v>
          </cell>
          <cell r="E12449">
            <v>41556</v>
          </cell>
          <cell r="F12449">
            <v>42213</v>
          </cell>
          <cell r="G12449">
            <v>42288.582773064081</v>
          </cell>
          <cell r="H12449">
            <v>1548.2964250450266</v>
          </cell>
          <cell r="I12449">
            <v>1788.55</v>
          </cell>
        </row>
        <row r="12450">
          <cell r="C12450" t="str">
            <v>Liability</v>
          </cell>
          <cell r="E12450">
            <v>41570</v>
          </cell>
          <cell r="F12450">
            <v>41708</v>
          </cell>
          <cell r="G12450">
            <v>42278.914521616338</v>
          </cell>
          <cell r="H12450">
            <v>21.144857289504944</v>
          </cell>
          <cell r="I12450">
            <v>23.19</v>
          </cell>
        </row>
        <row r="12451">
          <cell r="C12451" t="str">
            <v>Liability</v>
          </cell>
          <cell r="E12451">
            <v>41573</v>
          </cell>
          <cell r="F12451">
            <v>41579</v>
          </cell>
          <cell r="G12451">
            <v>41677.470501938558</v>
          </cell>
          <cell r="H12451">
            <v>134.11784971170673</v>
          </cell>
          <cell r="I12451">
            <v>152.47999999999999</v>
          </cell>
        </row>
        <row r="12452">
          <cell r="C12452" t="str">
            <v>Liability</v>
          </cell>
          <cell r="E12452">
            <v>41562</v>
          </cell>
          <cell r="F12452">
            <v>42268</v>
          </cell>
          <cell r="G12452">
            <v>42783.550607936719</v>
          </cell>
          <cell r="H12452">
            <v>920.30707474656856</v>
          </cell>
          <cell r="I12452">
            <v>1370.77</v>
          </cell>
        </row>
        <row r="12453">
          <cell r="C12453" t="str">
            <v>Liability</v>
          </cell>
          <cell r="E12453">
            <v>41605</v>
          </cell>
          <cell r="F12453">
            <v>42476</v>
          </cell>
          <cell r="G12453">
            <v>42533.289523544088</v>
          </cell>
          <cell r="H12453">
            <v>502.16235360771645</v>
          </cell>
          <cell r="I12453">
            <v>651.87</v>
          </cell>
        </row>
        <row r="12454">
          <cell r="C12454" t="str">
            <v>Liability</v>
          </cell>
          <cell r="E12454">
            <v>41606</v>
          </cell>
          <cell r="F12454">
            <v>43790</v>
          </cell>
          <cell r="G12454" t="str">
            <v>NA</v>
          </cell>
          <cell r="H12454">
            <v>126.75250053032089</v>
          </cell>
          <cell r="I12454" t="str">
            <v>NA</v>
          </cell>
        </row>
        <row r="12455">
          <cell r="C12455" t="str">
            <v>Liability</v>
          </cell>
          <cell r="E12455">
            <v>41600</v>
          </cell>
          <cell r="F12455">
            <v>42284</v>
          </cell>
          <cell r="G12455">
            <v>43398.813373989025</v>
          </cell>
          <cell r="H12455">
            <v>264.40661075634478</v>
          </cell>
          <cell r="I12455">
            <v>316.88</v>
          </cell>
        </row>
        <row r="12456">
          <cell r="C12456" t="str">
            <v>Liability</v>
          </cell>
          <cell r="E12456">
            <v>41594</v>
          </cell>
          <cell r="F12456">
            <v>41604</v>
          </cell>
          <cell r="G12456">
            <v>43301.020361539035</v>
          </cell>
          <cell r="H12456">
            <v>0.14922806855059906</v>
          </cell>
          <cell r="I12456">
            <v>0.21</v>
          </cell>
        </row>
        <row r="12457">
          <cell r="C12457" t="str">
            <v>Liability</v>
          </cell>
          <cell r="E12457">
            <v>41590</v>
          </cell>
          <cell r="F12457">
            <v>42746</v>
          </cell>
          <cell r="G12457">
            <v>43078.670251253068</v>
          </cell>
          <cell r="H12457">
            <v>6490.2343295093278</v>
          </cell>
          <cell r="I12457">
            <v>9336.61</v>
          </cell>
        </row>
        <row r="12458">
          <cell r="C12458" t="str">
            <v>Liability</v>
          </cell>
          <cell r="E12458">
            <v>41593</v>
          </cell>
          <cell r="F12458">
            <v>42509</v>
          </cell>
          <cell r="G12458">
            <v>43514.131232043008</v>
          </cell>
          <cell r="H12458">
            <v>65.070399208247991</v>
          </cell>
          <cell r="I12458">
            <v>95.61</v>
          </cell>
        </row>
        <row r="12459">
          <cell r="C12459" t="str">
            <v>Liability</v>
          </cell>
          <cell r="E12459">
            <v>41602</v>
          </cell>
          <cell r="F12459">
            <v>41623</v>
          </cell>
          <cell r="G12459">
            <v>42073.407456537912</v>
          </cell>
          <cell r="H12459">
            <v>5.7200433347650224</v>
          </cell>
          <cell r="I12459">
            <v>6.47</v>
          </cell>
        </row>
        <row r="12460">
          <cell r="C12460" t="str">
            <v>Liability</v>
          </cell>
          <cell r="E12460">
            <v>41602</v>
          </cell>
          <cell r="F12460">
            <v>41796</v>
          </cell>
          <cell r="G12460">
            <v>42481.287284662329</v>
          </cell>
          <cell r="H12460">
            <v>33.614422248437556</v>
          </cell>
          <cell r="I12460">
            <v>54.89</v>
          </cell>
        </row>
        <row r="12461">
          <cell r="C12461" t="str">
            <v>Liability</v>
          </cell>
          <cell r="E12461">
            <v>41599</v>
          </cell>
          <cell r="F12461">
            <v>41603</v>
          </cell>
          <cell r="G12461">
            <v>41675.513226241834</v>
          </cell>
          <cell r="H12461">
            <v>14.993687175849114</v>
          </cell>
          <cell r="I12461">
            <v>16.27</v>
          </cell>
        </row>
        <row r="12462">
          <cell r="C12462" t="str">
            <v>Liability</v>
          </cell>
          <cell r="E12462">
            <v>41597</v>
          </cell>
          <cell r="F12462">
            <v>42364</v>
          </cell>
          <cell r="G12462">
            <v>42632.29691745634</v>
          </cell>
          <cell r="H12462">
            <v>20.816225347362614</v>
          </cell>
          <cell r="I12462">
            <v>0</v>
          </cell>
        </row>
        <row r="12463">
          <cell r="C12463" t="str">
            <v>Liability</v>
          </cell>
          <cell r="E12463">
            <v>41584</v>
          </cell>
          <cell r="F12463">
            <v>42930</v>
          </cell>
          <cell r="G12463">
            <v>43056.410229952184</v>
          </cell>
          <cell r="H12463">
            <v>5679.6752466962025</v>
          </cell>
          <cell r="I12463">
            <v>7585.98</v>
          </cell>
        </row>
        <row r="12464">
          <cell r="C12464" t="str">
            <v>Liability</v>
          </cell>
          <cell r="E12464">
            <v>41602</v>
          </cell>
          <cell r="F12464">
            <v>41618</v>
          </cell>
          <cell r="G12464">
            <v>42014.653746354204</v>
          </cell>
          <cell r="H12464">
            <v>117.43019113865026</v>
          </cell>
          <cell r="I12464">
            <v>132.81</v>
          </cell>
        </row>
        <row r="12465">
          <cell r="C12465" t="str">
            <v>Liability</v>
          </cell>
          <cell r="E12465">
            <v>41580</v>
          </cell>
          <cell r="F12465">
            <v>41835</v>
          </cell>
          <cell r="G12465">
            <v>42708.818693723821</v>
          </cell>
          <cell r="H12465">
            <v>8.0885132328303051</v>
          </cell>
          <cell r="I12465">
            <v>10.33</v>
          </cell>
        </row>
        <row r="12466">
          <cell r="C12466" t="str">
            <v>Liability</v>
          </cell>
          <cell r="E12466">
            <v>41580</v>
          </cell>
          <cell r="F12466">
            <v>41656</v>
          </cell>
          <cell r="G12466">
            <v>41789.230789084162</v>
          </cell>
          <cell r="H12466">
            <v>1383.9051428109055</v>
          </cell>
          <cell r="I12466">
            <v>1435.2</v>
          </cell>
        </row>
        <row r="12467">
          <cell r="C12467" t="str">
            <v>Liability</v>
          </cell>
          <cell r="E12467">
            <v>41582</v>
          </cell>
          <cell r="F12467">
            <v>41858</v>
          </cell>
          <cell r="G12467">
            <v>41944.769964371058</v>
          </cell>
          <cell r="H12467">
            <v>33.487814475927735</v>
          </cell>
          <cell r="I12467">
            <v>35.93</v>
          </cell>
        </row>
        <row r="12468">
          <cell r="C12468" t="str">
            <v>Liability</v>
          </cell>
          <cell r="E12468">
            <v>41606</v>
          </cell>
          <cell r="F12468">
            <v>41731</v>
          </cell>
          <cell r="G12468">
            <v>41992.161373563147</v>
          </cell>
          <cell r="H12468">
            <v>10.930622133554419</v>
          </cell>
          <cell r="I12468">
            <v>0</v>
          </cell>
        </row>
        <row r="12469">
          <cell r="C12469" t="str">
            <v>Liability</v>
          </cell>
          <cell r="E12469">
            <v>41586</v>
          </cell>
          <cell r="F12469">
            <v>41929</v>
          </cell>
          <cell r="G12469">
            <v>43061.41556098537</v>
          </cell>
          <cell r="H12469">
            <v>7475.5860100816926</v>
          </cell>
          <cell r="I12469">
            <v>13599.45</v>
          </cell>
        </row>
        <row r="12470">
          <cell r="C12470" t="str">
            <v>Liability</v>
          </cell>
          <cell r="E12470">
            <v>41583</v>
          </cell>
          <cell r="F12470">
            <v>42017</v>
          </cell>
          <cell r="G12470">
            <v>42682.440609435609</v>
          </cell>
          <cell r="H12470">
            <v>1729.7730584162377</v>
          </cell>
          <cell r="I12470">
            <v>2379.3200000000002</v>
          </cell>
        </row>
        <row r="12471">
          <cell r="C12471" t="str">
            <v>Liability</v>
          </cell>
          <cell r="E12471">
            <v>41595</v>
          </cell>
          <cell r="F12471">
            <v>41740</v>
          </cell>
          <cell r="G12471">
            <v>41760.674596849982</v>
          </cell>
          <cell r="H12471">
            <v>18662.087784278632</v>
          </cell>
          <cell r="I12471">
            <v>19668.419999999998</v>
          </cell>
        </row>
        <row r="12472">
          <cell r="C12472" t="str">
            <v>Liability</v>
          </cell>
          <cell r="E12472">
            <v>41603</v>
          </cell>
          <cell r="F12472">
            <v>42722</v>
          </cell>
          <cell r="G12472" t="str">
            <v>NA</v>
          </cell>
          <cell r="H12472">
            <v>92.619106938138117</v>
          </cell>
          <cell r="I12472" t="str">
            <v>NA</v>
          </cell>
        </row>
        <row r="12473">
          <cell r="C12473" t="str">
            <v>Liability</v>
          </cell>
          <cell r="E12473">
            <v>41590</v>
          </cell>
          <cell r="F12473">
            <v>43938</v>
          </cell>
          <cell r="G12473" t="str">
            <v>NA</v>
          </cell>
          <cell r="H12473">
            <v>901.80999705380339</v>
          </cell>
          <cell r="I12473" t="str">
            <v>NA</v>
          </cell>
        </row>
        <row r="12474">
          <cell r="C12474" t="str">
            <v>Liability</v>
          </cell>
          <cell r="E12474">
            <v>41598</v>
          </cell>
          <cell r="F12474">
            <v>41634</v>
          </cell>
          <cell r="G12474">
            <v>41816.484753984034</v>
          </cell>
          <cell r="H12474">
            <v>116.29054618086307</v>
          </cell>
          <cell r="I12474">
            <v>125.86</v>
          </cell>
        </row>
        <row r="12475">
          <cell r="C12475" t="str">
            <v>Liability</v>
          </cell>
          <cell r="E12475">
            <v>41584</v>
          </cell>
          <cell r="F12475">
            <v>42007</v>
          </cell>
          <cell r="G12475">
            <v>43198.980223639766</v>
          </cell>
          <cell r="H12475">
            <v>17.623049082482439</v>
          </cell>
          <cell r="I12475">
            <v>24.86</v>
          </cell>
        </row>
        <row r="12476">
          <cell r="C12476" t="str">
            <v>Liability</v>
          </cell>
          <cell r="E12476">
            <v>41591</v>
          </cell>
          <cell r="F12476">
            <v>42379</v>
          </cell>
          <cell r="G12476">
            <v>42382.273919001927</v>
          </cell>
          <cell r="H12476">
            <v>8519.9210489734396</v>
          </cell>
          <cell r="I12476">
            <v>10619.95</v>
          </cell>
        </row>
        <row r="12477">
          <cell r="C12477" t="str">
            <v>Liability</v>
          </cell>
          <cell r="E12477">
            <v>41633</v>
          </cell>
          <cell r="F12477">
            <v>41960</v>
          </cell>
          <cell r="G12477">
            <v>42214.023812308871</v>
          </cell>
          <cell r="H12477">
            <v>6.7781182362828318E-2</v>
          </cell>
          <cell r="I12477">
            <v>7.0000000000000007E-2</v>
          </cell>
        </row>
        <row r="12478">
          <cell r="C12478" t="str">
            <v>Liability</v>
          </cell>
          <cell r="E12478">
            <v>41616</v>
          </cell>
          <cell r="F12478">
            <v>41667</v>
          </cell>
          <cell r="G12478">
            <v>42373.06962635136</v>
          </cell>
          <cell r="H12478">
            <v>1313.7923031349858</v>
          </cell>
          <cell r="I12478">
            <v>1490.71</v>
          </cell>
        </row>
        <row r="12479">
          <cell r="C12479" t="str">
            <v>Liability</v>
          </cell>
          <cell r="E12479">
            <v>41631</v>
          </cell>
          <cell r="F12479">
            <v>41891</v>
          </cell>
          <cell r="G12479">
            <v>42356.19091091321</v>
          </cell>
          <cell r="H12479">
            <v>276.57782724694505</v>
          </cell>
          <cell r="I12479">
            <v>0</v>
          </cell>
        </row>
        <row r="12480">
          <cell r="C12480" t="str">
            <v>Liability</v>
          </cell>
          <cell r="E12480">
            <v>41610</v>
          </cell>
          <cell r="F12480">
            <v>42051</v>
          </cell>
          <cell r="G12480">
            <v>42226.807015947343</v>
          </cell>
          <cell r="H12480">
            <v>8297.5928569214702</v>
          </cell>
          <cell r="I12480">
            <v>9578.7199999999993</v>
          </cell>
        </row>
        <row r="12481">
          <cell r="C12481" t="str">
            <v>Liability</v>
          </cell>
          <cell r="E12481">
            <v>41638</v>
          </cell>
          <cell r="F12481">
            <v>43381</v>
          </cell>
          <cell r="G12481">
            <v>43858.273441088764</v>
          </cell>
          <cell r="H12481">
            <v>107652.402136394</v>
          </cell>
          <cell r="I12481">
            <v>96938.99</v>
          </cell>
        </row>
        <row r="12482">
          <cell r="C12482" t="str">
            <v>Liability</v>
          </cell>
          <cell r="E12482">
            <v>41634</v>
          </cell>
          <cell r="F12482">
            <v>41941</v>
          </cell>
          <cell r="G12482">
            <v>44014.559619152351</v>
          </cell>
          <cell r="H12482">
            <v>14.82744122087875</v>
          </cell>
          <cell r="I12482">
            <v>20.66</v>
          </cell>
        </row>
        <row r="12483">
          <cell r="C12483" t="str">
            <v>Liability</v>
          </cell>
          <cell r="E12483">
            <v>41627</v>
          </cell>
          <cell r="F12483">
            <v>41870</v>
          </cell>
          <cell r="G12483">
            <v>42712.681607666469</v>
          </cell>
          <cell r="H12483">
            <v>24169.927931051152</v>
          </cell>
          <cell r="I12483">
            <v>27095.57</v>
          </cell>
        </row>
        <row r="12484">
          <cell r="C12484" t="str">
            <v>Liability</v>
          </cell>
          <cell r="E12484">
            <v>41610</v>
          </cell>
          <cell r="F12484">
            <v>42084</v>
          </cell>
          <cell r="G12484">
            <v>42777.653804553673</v>
          </cell>
          <cell r="H12484">
            <v>1852.1187973271244</v>
          </cell>
          <cell r="I12484">
            <v>2175.1</v>
          </cell>
        </row>
        <row r="12485">
          <cell r="C12485" t="str">
            <v>Liability</v>
          </cell>
          <cell r="E12485">
            <v>41618</v>
          </cell>
          <cell r="F12485">
            <v>42067</v>
          </cell>
          <cell r="G12485">
            <v>42436.228662455047</v>
          </cell>
          <cell r="H12485">
            <v>32.843773272553747</v>
          </cell>
          <cell r="I12485">
            <v>50.47</v>
          </cell>
        </row>
        <row r="12486">
          <cell r="C12486" t="str">
            <v>Liability</v>
          </cell>
          <cell r="E12486">
            <v>41638</v>
          </cell>
          <cell r="F12486">
            <v>42133</v>
          </cell>
          <cell r="G12486">
            <v>42263.945422960889</v>
          </cell>
          <cell r="H12486">
            <v>1146.2994725014767</v>
          </cell>
          <cell r="I12486">
            <v>1236.3699999999999</v>
          </cell>
        </row>
        <row r="12487">
          <cell r="C12487" t="str">
            <v>Liability</v>
          </cell>
          <cell r="E12487">
            <v>41617</v>
          </cell>
          <cell r="F12487">
            <v>42547</v>
          </cell>
          <cell r="G12487">
            <v>42730.515261834778</v>
          </cell>
          <cell r="H12487">
            <v>2.1658722122949845</v>
          </cell>
          <cell r="I12487">
            <v>2.71</v>
          </cell>
        </row>
        <row r="12488">
          <cell r="C12488" t="str">
            <v>Liability</v>
          </cell>
          <cell r="E12488">
            <v>41616</v>
          </cell>
          <cell r="F12488">
            <v>42237</v>
          </cell>
          <cell r="G12488">
            <v>43347.878432656929</v>
          </cell>
          <cell r="H12488">
            <v>3215.0437730919039</v>
          </cell>
          <cell r="I12488">
            <v>4364.05</v>
          </cell>
        </row>
        <row r="12489">
          <cell r="C12489" t="str">
            <v>Liability</v>
          </cell>
          <cell r="E12489">
            <v>41626</v>
          </cell>
          <cell r="F12489">
            <v>41752</v>
          </cell>
          <cell r="G12489">
            <v>42099.319485546468</v>
          </cell>
          <cell r="H12489">
            <v>6003.4612723559549</v>
          </cell>
          <cell r="I12489">
            <v>7531.44</v>
          </cell>
        </row>
        <row r="12490">
          <cell r="C12490" t="str">
            <v>Liability</v>
          </cell>
          <cell r="E12490">
            <v>41627</v>
          </cell>
          <cell r="F12490">
            <v>41788</v>
          </cell>
          <cell r="G12490">
            <v>42147.155346102692</v>
          </cell>
          <cell r="H12490">
            <v>22.264746923825328</v>
          </cell>
          <cell r="I12490">
            <v>23.08</v>
          </cell>
        </row>
        <row r="12491">
          <cell r="C12491" t="str">
            <v>Liability</v>
          </cell>
          <cell r="E12491">
            <v>41631</v>
          </cell>
          <cell r="F12491">
            <v>41875</v>
          </cell>
          <cell r="G12491">
            <v>41942.867647964296</v>
          </cell>
          <cell r="H12491">
            <v>10.056542244784991</v>
          </cell>
          <cell r="I12491">
            <v>11.56</v>
          </cell>
        </row>
        <row r="12492">
          <cell r="C12492" t="str">
            <v>Liability</v>
          </cell>
          <cell r="E12492">
            <v>41632</v>
          </cell>
          <cell r="F12492">
            <v>41899</v>
          </cell>
          <cell r="G12492">
            <v>41934.784259354812</v>
          </cell>
          <cell r="H12492">
            <v>6.3765583129617713</v>
          </cell>
          <cell r="I12492">
            <v>0</v>
          </cell>
        </row>
        <row r="12493">
          <cell r="C12493" t="str">
            <v>Liability</v>
          </cell>
          <cell r="E12493">
            <v>41636</v>
          </cell>
          <cell r="F12493">
            <v>41778</v>
          </cell>
          <cell r="G12493">
            <v>41975.12535239094</v>
          </cell>
          <cell r="H12493">
            <v>225.22952379177673</v>
          </cell>
          <cell r="I12493">
            <v>264.56</v>
          </cell>
        </row>
        <row r="12494">
          <cell r="C12494" t="str">
            <v>Liability</v>
          </cell>
          <cell r="E12494">
            <v>41630</v>
          </cell>
          <cell r="F12494">
            <v>42019</v>
          </cell>
          <cell r="G12494">
            <v>42895.471220990941</v>
          </cell>
          <cell r="H12494">
            <v>4.2078555212410409</v>
          </cell>
          <cell r="I12494">
            <v>6</v>
          </cell>
        </row>
        <row r="12495">
          <cell r="C12495" t="str">
            <v>Liability</v>
          </cell>
          <cell r="E12495">
            <v>41616</v>
          </cell>
          <cell r="F12495">
            <v>42075</v>
          </cell>
          <cell r="G12495">
            <v>42174.7384041771</v>
          </cell>
          <cell r="H12495">
            <v>215.75770367970557</v>
          </cell>
          <cell r="I12495">
            <v>287.92</v>
          </cell>
        </row>
        <row r="12496">
          <cell r="C12496" t="str">
            <v>Liability</v>
          </cell>
          <cell r="E12496">
            <v>41614</v>
          </cell>
          <cell r="F12496">
            <v>41658</v>
          </cell>
          <cell r="G12496">
            <v>42675.143849079446</v>
          </cell>
          <cell r="H12496">
            <v>241.47275466242596</v>
          </cell>
          <cell r="I12496">
            <v>351.3</v>
          </cell>
        </row>
        <row r="12497">
          <cell r="C12497" t="str">
            <v>Liability</v>
          </cell>
          <cell r="E12497">
            <v>41636</v>
          </cell>
          <cell r="F12497">
            <v>41815</v>
          </cell>
          <cell r="G12497">
            <v>42082.33718426853</v>
          </cell>
          <cell r="H12497">
            <v>114.69585546522222</v>
          </cell>
          <cell r="I12497">
            <v>132.06</v>
          </cell>
        </row>
        <row r="12498">
          <cell r="C12498" t="str">
            <v>Liability</v>
          </cell>
          <cell r="E12498">
            <v>41624</v>
          </cell>
          <cell r="F12498">
            <v>41757</v>
          </cell>
          <cell r="G12498">
            <v>42152.765525901144</v>
          </cell>
          <cell r="H12498">
            <v>773.62631978370234</v>
          </cell>
          <cell r="I12498">
            <v>848.79</v>
          </cell>
        </row>
        <row r="12499">
          <cell r="C12499" t="str">
            <v>Liability</v>
          </cell>
          <cell r="E12499">
            <v>41629</v>
          </cell>
          <cell r="F12499">
            <v>41850</v>
          </cell>
          <cell r="G12499">
            <v>42465.607756985548</v>
          </cell>
          <cell r="H12499">
            <v>55.218469918063256</v>
          </cell>
          <cell r="I12499">
            <v>73.849999999999994</v>
          </cell>
        </row>
        <row r="12500">
          <cell r="C12500" t="str">
            <v>Liability</v>
          </cell>
          <cell r="E12500">
            <v>41616</v>
          </cell>
          <cell r="F12500">
            <v>43534</v>
          </cell>
          <cell r="G12500" t="str">
            <v>NA</v>
          </cell>
          <cell r="H12500">
            <v>408.30243756160087</v>
          </cell>
          <cell r="I12500" t="str">
            <v>NA</v>
          </cell>
        </row>
        <row r="12501">
          <cell r="C12501" t="str">
            <v>Liability</v>
          </cell>
          <cell r="E12501">
            <v>41629</v>
          </cell>
          <cell r="F12501">
            <v>41677</v>
          </cell>
          <cell r="G12501">
            <v>42373.448051082851</v>
          </cell>
          <cell r="H12501">
            <v>2.318906629752683</v>
          </cell>
          <cell r="I12501">
            <v>2.6</v>
          </cell>
        </row>
        <row r="12502">
          <cell r="C12502" t="str">
            <v>Liability</v>
          </cell>
          <cell r="E12502">
            <v>41631</v>
          </cell>
          <cell r="F12502">
            <v>41715</v>
          </cell>
          <cell r="G12502">
            <v>42258.545294528551</v>
          </cell>
          <cell r="H12502">
            <v>1283.7929870801704</v>
          </cell>
          <cell r="I12502">
            <v>1374.26</v>
          </cell>
        </row>
        <row r="12503">
          <cell r="C12503" t="str">
            <v>Liability</v>
          </cell>
          <cell r="E12503">
            <v>41624</v>
          </cell>
          <cell r="F12503">
            <v>42231</v>
          </cell>
          <cell r="G12503">
            <v>43234.915566450487</v>
          </cell>
          <cell r="H12503">
            <v>62.666758905648898</v>
          </cell>
          <cell r="I12503">
            <v>76.66</v>
          </cell>
        </row>
        <row r="12504">
          <cell r="C12504" t="str">
            <v>Liability</v>
          </cell>
          <cell r="E12504">
            <v>41617</v>
          </cell>
          <cell r="F12504">
            <v>41683</v>
          </cell>
          <cell r="G12504">
            <v>41755.417495371221</v>
          </cell>
          <cell r="H12504">
            <v>671.55770079623562</v>
          </cell>
          <cell r="I12504">
            <v>746.42</v>
          </cell>
        </row>
        <row r="12505">
          <cell r="C12505" t="str">
            <v>Liability</v>
          </cell>
          <cell r="E12505">
            <v>41624</v>
          </cell>
          <cell r="F12505">
            <v>42171</v>
          </cell>
          <cell r="G12505">
            <v>43355.94601106031</v>
          </cell>
          <cell r="H12505">
            <v>656.63144542619148</v>
          </cell>
          <cell r="I12505">
            <v>894.14</v>
          </cell>
        </row>
        <row r="12506">
          <cell r="C12506" t="str">
            <v>Liability</v>
          </cell>
          <cell r="E12506">
            <v>41635</v>
          </cell>
          <cell r="F12506">
            <v>42186</v>
          </cell>
          <cell r="G12506">
            <v>42264.527389065435</v>
          </cell>
          <cell r="H12506">
            <v>98.801290038925515</v>
          </cell>
          <cell r="I12506">
            <v>127.73</v>
          </cell>
        </row>
        <row r="12507">
          <cell r="C12507" t="str">
            <v>Liability</v>
          </cell>
          <cell r="E12507">
            <v>41617</v>
          </cell>
          <cell r="F12507">
            <v>41798</v>
          </cell>
          <cell r="G12507">
            <v>42446.77850303024</v>
          </cell>
          <cell r="H12507">
            <v>204.03038382062047</v>
          </cell>
          <cell r="I12507">
            <v>243.35</v>
          </cell>
        </row>
        <row r="12508">
          <cell r="C12508" t="str">
            <v>Liability</v>
          </cell>
          <cell r="E12508">
            <v>41628</v>
          </cell>
          <cell r="F12508">
            <v>42150</v>
          </cell>
          <cell r="G12508">
            <v>42218.738408802885</v>
          </cell>
          <cell r="H12508">
            <v>635.11869680857319</v>
          </cell>
          <cell r="I12508">
            <v>667.01</v>
          </cell>
        </row>
        <row r="12509">
          <cell r="C12509" t="str">
            <v>Liability</v>
          </cell>
          <cell r="E12509">
            <v>41635</v>
          </cell>
          <cell r="F12509">
            <v>41824</v>
          </cell>
          <cell r="G12509">
            <v>42282.015027176087</v>
          </cell>
          <cell r="H12509">
            <v>1353.1724595510475</v>
          </cell>
          <cell r="I12509">
            <v>1481.39</v>
          </cell>
        </row>
        <row r="12510">
          <cell r="C12510" t="str">
            <v>Liability</v>
          </cell>
          <cell r="E12510">
            <v>41633</v>
          </cell>
          <cell r="F12510">
            <v>41688</v>
          </cell>
          <cell r="G12510">
            <v>41815.047675162496</v>
          </cell>
          <cell r="H12510">
            <v>27.68319017149885</v>
          </cell>
          <cell r="I12510">
            <v>0</v>
          </cell>
        </row>
        <row r="12511">
          <cell r="C12511" t="str">
            <v>Liability</v>
          </cell>
          <cell r="E12511">
            <v>41632</v>
          </cell>
          <cell r="F12511">
            <v>41956</v>
          </cell>
          <cell r="G12511">
            <v>42070.793055011229</v>
          </cell>
          <cell r="H12511">
            <v>244.20218707530381</v>
          </cell>
          <cell r="I12511">
            <v>280.07</v>
          </cell>
        </row>
        <row r="12512">
          <cell r="C12512" t="str">
            <v>Liability</v>
          </cell>
          <cell r="E12512">
            <v>41625</v>
          </cell>
          <cell r="F12512">
            <v>41684</v>
          </cell>
          <cell r="G12512">
            <v>42055.343475341149</v>
          </cell>
          <cell r="H12512">
            <v>627.63244022292236</v>
          </cell>
          <cell r="I12512">
            <v>849.59</v>
          </cell>
        </row>
        <row r="12513">
          <cell r="C12513" t="str">
            <v>Liability</v>
          </cell>
          <cell r="E12513">
            <v>41611</v>
          </cell>
          <cell r="F12513">
            <v>42601</v>
          </cell>
          <cell r="G12513" t="str">
            <v>NA</v>
          </cell>
          <cell r="H12513">
            <v>293.9210337432657</v>
          </cell>
          <cell r="I12513" t="str">
            <v>NA</v>
          </cell>
        </row>
        <row r="12514">
          <cell r="C12514" t="str">
            <v>Liability</v>
          </cell>
          <cell r="E12514">
            <v>41626</v>
          </cell>
          <cell r="F12514">
            <v>42420</v>
          </cell>
          <cell r="G12514">
            <v>42504.892309367751</v>
          </cell>
          <cell r="H12514">
            <v>196.84787576974162</v>
          </cell>
          <cell r="I12514">
            <v>250.96</v>
          </cell>
        </row>
        <row r="12515">
          <cell r="C12515" t="str">
            <v>Liability</v>
          </cell>
          <cell r="E12515">
            <v>41668</v>
          </cell>
          <cell r="F12515">
            <v>42825</v>
          </cell>
          <cell r="G12515" t="str">
            <v>NA</v>
          </cell>
          <cell r="H12515">
            <v>28533.72434720445</v>
          </cell>
          <cell r="I12515" t="str">
            <v>NA</v>
          </cell>
        </row>
        <row r="12516">
          <cell r="C12516" t="str">
            <v>Liability</v>
          </cell>
          <cell r="E12516">
            <v>41645</v>
          </cell>
          <cell r="F12516">
            <v>43357</v>
          </cell>
          <cell r="G12516" t="str">
            <v>NA</v>
          </cell>
          <cell r="H12516">
            <v>0.36406850126928647</v>
          </cell>
          <cell r="I12516" t="str">
            <v>NA</v>
          </cell>
        </row>
        <row r="12517">
          <cell r="C12517" t="str">
            <v>Liability</v>
          </cell>
          <cell r="E12517">
            <v>41669</v>
          </cell>
          <cell r="F12517">
            <v>41696</v>
          </cell>
          <cell r="G12517">
            <v>41820.23929476535</v>
          </cell>
          <cell r="H12517">
            <v>434.18606471637702</v>
          </cell>
          <cell r="I12517">
            <v>434.19</v>
          </cell>
        </row>
        <row r="12518">
          <cell r="C12518" t="str">
            <v>Liability</v>
          </cell>
          <cell r="E12518">
            <v>41649</v>
          </cell>
          <cell r="F12518">
            <v>41743</v>
          </cell>
          <cell r="G12518">
            <v>42256.548444852502</v>
          </cell>
          <cell r="H12518">
            <v>403.21853795210234</v>
          </cell>
          <cell r="I12518">
            <v>522.33000000000004</v>
          </cell>
        </row>
        <row r="12519">
          <cell r="C12519" t="str">
            <v>Liability</v>
          </cell>
          <cell r="E12519">
            <v>41658</v>
          </cell>
          <cell r="F12519">
            <v>42011</v>
          </cell>
          <cell r="G12519">
            <v>42292.983179231829</v>
          </cell>
          <cell r="H12519">
            <v>938.5614577295031</v>
          </cell>
          <cell r="I12519">
            <v>1116.46</v>
          </cell>
        </row>
        <row r="12520">
          <cell r="C12520" t="str">
            <v>Liability</v>
          </cell>
          <cell r="E12520">
            <v>41661</v>
          </cell>
          <cell r="F12520">
            <v>42647</v>
          </cell>
          <cell r="G12520" t="str">
            <v>NA</v>
          </cell>
          <cell r="H12520">
            <v>258887.64240834085</v>
          </cell>
          <cell r="I12520" t="str">
            <v>NA</v>
          </cell>
        </row>
        <row r="12521">
          <cell r="C12521" t="str">
            <v>Liability</v>
          </cell>
          <cell r="E12521">
            <v>41661</v>
          </cell>
          <cell r="F12521">
            <v>42130</v>
          </cell>
          <cell r="G12521">
            <v>42592.365350309381</v>
          </cell>
          <cell r="H12521">
            <v>53.87103061332882</v>
          </cell>
          <cell r="I12521">
            <v>58.18</v>
          </cell>
        </row>
        <row r="12522">
          <cell r="C12522" t="str">
            <v>Liability</v>
          </cell>
          <cell r="E12522">
            <v>41642</v>
          </cell>
          <cell r="F12522">
            <v>41859</v>
          </cell>
          <cell r="G12522">
            <v>43441.004666059678</v>
          </cell>
          <cell r="H12522">
            <v>3371.5374663784346</v>
          </cell>
          <cell r="I12522">
            <v>4866.82</v>
          </cell>
        </row>
        <row r="12523">
          <cell r="C12523" t="str">
            <v>Liability</v>
          </cell>
          <cell r="E12523">
            <v>41663</v>
          </cell>
          <cell r="F12523">
            <v>41887</v>
          </cell>
          <cell r="G12523">
            <v>42680.208957353927</v>
          </cell>
          <cell r="H12523">
            <v>40.993453882587154</v>
          </cell>
          <cell r="I12523">
            <v>47.05</v>
          </cell>
        </row>
        <row r="12524">
          <cell r="C12524" t="str">
            <v>Liability</v>
          </cell>
          <cell r="E12524">
            <v>41662</v>
          </cell>
          <cell r="F12524">
            <v>41709</v>
          </cell>
          <cell r="G12524">
            <v>41780.473038254189</v>
          </cell>
          <cell r="H12524">
            <v>991.69713510378403</v>
          </cell>
          <cell r="I12524">
            <v>991.7</v>
          </cell>
        </row>
        <row r="12525">
          <cell r="C12525" t="str">
            <v>Liability</v>
          </cell>
          <cell r="E12525">
            <v>41649</v>
          </cell>
          <cell r="F12525">
            <v>41818</v>
          </cell>
          <cell r="G12525">
            <v>43900.475800653352</v>
          </cell>
          <cell r="H12525">
            <v>41736.763387058534</v>
          </cell>
          <cell r="I12525">
            <v>45124.59</v>
          </cell>
        </row>
        <row r="12526">
          <cell r="C12526" t="str">
            <v>Liability</v>
          </cell>
          <cell r="E12526">
            <v>41651</v>
          </cell>
          <cell r="F12526">
            <v>42184</v>
          </cell>
          <cell r="G12526">
            <v>42218.631145991727</v>
          </cell>
          <cell r="H12526">
            <v>18.979117019844203</v>
          </cell>
          <cell r="I12526">
            <v>20.75</v>
          </cell>
        </row>
        <row r="12527">
          <cell r="C12527" t="str">
            <v>Liability</v>
          </cell>
          <cell r="E12527">
            <v>41642</v>
          </cell>
          <cell r="F12527">
            <v>42114</v>
          </cell>
          <cell r="G12527">
            <v>42151.058435429404</v>
          </cell>
          <cell r="H12527">
            <v>378.30062191888783</v>
          </cell>
          <cell r="I12527">
            <v>434.83</v>
          </cell>
        </row>
        <row r="12528">
          <cell r="C12528" t="str">
            <v>Liability</v>
          </cell>
          <cell r="E12528">
            <v>41654</v>
          </cell>
          <cell r="F12528">
            <v>41870</v>
          </cell>
          <cell r="G12528">
            <v>42211.502732295616</v>
          </cell>
          <cell r="H12528">
            <v>11.350703684835111</v>
          </cell>
          <cell r="I12528">
            <v>12.53</v>
          </cell>
        </row>
        <row r="12529">
          <cell r="C12529" t="str">
            <v>Liability</v>
          </cell>
          <cell r="E12529">
            <v>41652</v>
          </cell>
          <cell r="F12529">
            <v>41746</v>
          </cell>
          <cell r="G12529">
            <v>42063.016771022259</v>
          </cell>
          <cell r="H12529">
            <v>93.901655680605387</v>
          </cell>
          <cell r="I12529">
            <v>109.36</v>
          </cell>
        </row>
        <row r="12530">
          <cell r="C12530" t="str">
            <v>Liability</v>
          </cell>
          <cell r="E12530">
            <v>41643</v>
          </cell>
          <cell r="F12530">
            <v>42630</v>
          </cell>
          <cell r="G12530">
            <v>42799.094186396702</v>
          </cell>
          <cell r="H12530">
            <v>4.3564709558324255</v>
          </cell>
          <cell r="I12530">
            <v>0</v>
          </cell>
        </row>
        <row r="12531">
          <cell r="C12531" t="str">
            <v>Liability</v>
          </cell>
          <cell r="E12531">
            <v>41654</v>
          </cell>
          <cell r="F12531">
            <v>41881</v>
          </cell>
          <cell r="G12531">
            <v>42172.918819634295</v>
          </cell>
          <cell r="H12531">
            <v>10744.579004231238</v>
          </cell>
          <cell r="I12531">
            <v>11107.19</v>
          </cell>
        </row>
        <row r="12532">
          <cell r="C12532" t="str">
            <v>Liability</v>
          </cell>
          <cell r="E12532">
            <v>41654</v>
          </cell>
          <cell r="F12532">
            <v>41930</v>
          </cell>
          <cell r="G12532">
            <v>42197.408039605631</v>
          </cell>
          <cell r="H12532">
            <v>1401.5759561695431</v>
          </cell>
          <cell r="I12532">
            <v>1596.32</v>
          </cell>
        </row>
        <row r="12533">
          <cell r="C12533" t="str">
            <v>Liability</v>
          </cell>
          <cell r="E12533">
            <v>41660</v>
          </cell>
          <cell r="F12533">
            <v>41956</v>
          </cell>
          <cell r="G12533">
            <v>43085.980998983163</v>
          </cell>
          <cell r="H12533">
            <v>5000.1382970086397</v>
          </cell>
          <cell r="I12533">
            <v>5933.14</v>
          </cell>
        </row>
        <row r="12534">
          <cell r="C12534" t="str">
            <v>Liability</v>
          </cell>
          <cell r="E12534">
            <v>41650</v>
          </cell>
          <cell r="F12534">
            <v>42030</v>
          </cell>
          <cell r="G12534">
            <v>42108.049699684605</v>
          </cell>
          <cell r="H12534">
            <v>143.56632398720919</v>
          </cell>
          <cell r="I12534">
            <v>158.41</v>
          </cell>
        </row>
        <row r="12535">
          <cell r="C12535" t="str">
            <v>Liability</v>
          </cell>
          <cell r="E12535">
            <v>41642</v>
          </cell>
          <cell r="F12535">
            <v>41667</v>
          </cell>
          <cell r="G12535">
            <v>42051.367448762685</v>
          </cell>
          <cell r="H12535">
            <v>300.57151444553665</v>
          </cell>
          <cell r="I12535">
            <v>335.74</v>
          </cell>
        </row>
        <row r="12536">
          <cell r="C12536" t="str">
            <v>Liability</v>
          </cell>
          <cell r="E12536">
            <v>41654</v>
          </cell>
          <cell r="F12536">
            <v>42540</v>
          </cell>
          <cell r="G12536">
            <v>42856.242677899929</v>
          </cell>
          <cell r="H12536">
            <v>2935.0457105866617</v>
          </cell>
          <cell r="I12536">
            <v>3743.26</v>
          </cell>
        </row>
        <row r="12537">
          <cell r="C12537" t="str">
            <v>Liability</v>
          </cell>
          <cell r="E12537">
            <v>41652</v>
          </cell>
          <cell r="F12537">
            <v>43017</v>
          </cell>
          <cell r="G12537">
            <v>43768.572990911627</v>
          </cell>
          <cell r="H12537">
            <v>4.26743726428945</v>
          </cell>
          <cell r="I12537">
            <v>5.14</v>
          </cell>
        </row>
        <row r="12538">
          <cell r="C12538" t="str">
            <v>Liability</v>
          </cell>
          <cell r="E12538">
            <v>41645</v>
          </cell>
          <cell r="F12538">
            <v>41874</v>
          </cell>
          <cell r="G12538">
            <v>41884.995768068868</v>
          </cell>
          <cell r="H12538">
            <v>6079.3660024860601</v>
          </cell>
          <cell r="I12538">
            <v>6079.37</v>
          </cell>
        </row>
        <row r="12539">
          <cell r="C12539" t="str">
            <v>Liability</v>
          </cell>
          <cell r="E12539">
            <v>41685</v>
          </cell>
          <cell r="F12539">
            <v>41734</v>
          </cell>
          <cell r="G12539">
            <v>41804.080188614629</v>
          </cell>
          <cell r="H12539">
            <v>210.85711692619901</v>
          </cell>
          <cell r="I12539">
            <v>210.86</v>
          </cell>
        </row>
        <row r="12540">
          <cell r="C12540" t="str">
            <v>Liability</v>
          </cell>
          <cell r="E12540">
            <v>41690</v>
          </cell>
          <cell r="F12540">
            <v>41954</v>
          </cell>
          <cell r="G12540">
            <v>42283.056353091641</v>
          </cell>
          <cell r="H12540">
            <v>2112.9181207004217</v>
          </cell>
          <cell r="I12540">
            <v>2162.04</v>
          </cell>
        </row>
        <row r="12541">
          <cell r="C12541" t="str">
            <v>Liability</v>
          </cell>
          <cell r="E12541">
            <v>41676</v>
          </cell>
          <cell r="F12541">
            <v>41701</v>
          </cell>
          <cell r="G12541">
            <v>42238.157212061968</v>
          </cell>
          <cell r="H12541">
            <v>2524.8756930059335</v>
          </cell>
          <cell r="I12541">
            <v>2600.81</v>
          </cell>
        </row>
        <row r="12542">
          <cell r="C12542" t="str">
            <v>Liability</v>
          </cell>
          <cell r="E12542">
            <v>41682</v>
          </cell>
          <cell r="F12542">
            <v>41709</v>
          </cell>
          <cell r="G12542">
            <v>42615.43457414912</v>
          </cell>
          <cell r="H12542">
            <v>741.24544911615135</v>
          </cell>
          <cell r="I12542">
            <v>769.9</v>
          </cell>
        </row>
        <row r="12543">
          <cell r="C12543" t="str">
            <v>Liability</v>
          </cell>
          <cell r="E12543">
            <v>41685</v>
          </cell>
          <cell r="F12543">
            <v>42319</v>
          </cell>
          <cell r="G12543">
            <v>42647.257997924607</v>
          </cell>
          <cell r="H12543">
            <v>153.45467338339756</v>
          </cell>
          <cell r="I12543">
            <v>212.98</v>
          </cell>
        </row>
        <row r="12544">
          <cell r="C12544" t="str">
            <v>Liability</v>
          </cell>
          <cell r="E12544">
            <v>41680</v>
          </cell>
          <cell r="F12544">
            <v>42130</v>
          </cell>
          <cell r="G12544">
            <v>42888.156542470366</v>
          </cell>
          <cell r="H12544">
            <v>71.545298181608246</v>
          </cell>
          <cell r="I12544">
            <v>94.08</v>
          </cell>
        </row>
        <row r="12545">
          <cell r="C12545" t="str">
            <v>Liability</v>
          </cell>
          <cell r="E12545">
            <v>41686</v>
          </cell>
          <cell r="F12545">
            <v>42631</v>
          </cell>
          <cell r="G12545">
            <v>42928.637367087846</v>
          </cell>
          <cell r="H12545">
            <v>7.6643629574522674</v>
          </cell>
          <cell r="I12545">
            <v>8.99</v>
          </cell>
        </row>
        <row r="12546">
          <cell r="C12546" t="str">
            <v>Liability</v>
          </cell>
          <cell r="E12546">
            <v>41672</v>
          </cell>
          <cell r="F12546">
            <v>41759</v>
          </cell>
          <cell r="G12546">
            <v>41989.315768832414</v>
          </cell>
          <cell r="H12546">
            <v>16604.879150538502</v>
          </cell>
          <cell r="I12546">
            <v>16604.88</v>
          </cell>
        </row>
        <row r="12547">
          <cell r="C12547" t="str">
            <v>Liability</v>
          </cell>
          <cell r="E12547">
            <v>41682</v>
          </cell>
          <cell r="F12547">
            <v>42007</v>
          </cell>
          <cell r="G12547">
            <v>42196.702281518359</v>
          </cell>
          <cell r="H12547">
            <v>3.4088015897118078</v>
          </cell>
          <cell r="I12547">
            <v>3.58</v>
          </cell>
        </row>
        <row r="12548">
          <cell r="C12548" t="str">
            <v>Liability</v>
          </cell>
          <cell r="E12548">
            <v>41673</v>
          </cell>
          <cell r="F12548">
            <v>42214</v>
          </cell>
          <cell r="G12548">
            <v>42868.822472973799</v>
          </cell>
          <cell r="H12548">
            <v>807.32057489280703</v>
          </cell>
          <cell r="I12548">
            <v>912.7</v>
          </cell>
        </row>
        <row r="12549">
          <cell r="C12549" t="str">
            <v>Liability</v>
          </cell>
          <cell r="E12549">
            <v>41672</v>
          </cell>
          <cell r="F12549">
            <v>41727</v>
          </cell>
          <cell r="G12549">
            <v>41743.286343935848</v>
          </cell>
          <cell r="H12549">
            <v>29.949304999426001</v>
          </cell>
          <cell r="I12549">
            <v>29.95</v>
          </cell>
        </row>
        <row r="12550">
          <cell r="C12550" t="str">
            <v>Liability</v>
          </cell>
          <cell r="E12550">
            <v>41696</v>
          </cell>
          <cell r="F12550">
            <v>41752</v>
          </cell>
          <cell r="G12550">
            <v>42123.410132485275</v>
          </cell>
          <cell r="H12550">
            <v>154.40913017089866</v>
          </cell>
          <cell r="I12550">
            <v>170.3</v>
          </cell>
        </row>
        <row r="12551">
          <cell r="C12551" t="str">
            <v>Liability</v>
          </cell>
          <cell r="E12551">
            <v>41684</v>
          </cell>
          <cell r="F12551">
            <v>42478</v>
          </cell>
          <cell r="G12551">
            <v>43485.538722662495</v>
          </cell>
          <cell r="H12551">
            <v>23.863059813855063</v>
          </cell>
          <cell r="I12551">
            <v>26.54</v>
          </cell>
        </row>
        <row r="12552">
          <cell r="C12552" t="str">
            <v>Liability</v>
          </cell>
          <cell r="E12552">
            <v>41675</v>
          </cell>
          <cell r="F12552">
            <v>41697</v>
          </cell>
          <cell r="G12552">
            <v>42113.017694390641</v>
          </cell>
          <cell r="H12552">
            <v>3566.066028195029</v>
          </cell>
          <cell r="I12552">
            <v>4239.93</v>
          </cell>
        </row>
        <row r="12553">
          <cell r="C12553" t="str">
            <v>Liability</v>
          </cell>
          <cell r="E12553">
            <v>41697</v>
          </cell>
          <cell r="F12553">
            <v>41711</v>
          </cell>
          <cell r="G12553">
            <v>42304.82274604874</v>
          </cell>
          <cell r="H12553">
            <v>28.710768964233491</v>
          </cell>
          <cell r="I12553">
            <v>30.53</v>
          </cell>
        </row>
        <row r="12554">
          <cell r="C12554" t="str">
            <v>Liability</v>
          </cell>
          <cell r="E12554">
            <v>41689</v>
          </cell>
          <cell r="F12554">
            <v>41867</v>
          </cell>
          <cell r="G12554">
            <v>42588.894819527173</v>
          </cell>
          <cell r="H12554">
            <v>1609.6387950055514</v>
          </cell>
          <cell r="I12554">
            <v>1873.2</v>
          </cell>
        </row>
        <row r="12555">
          <cell r="C12555" t="str">
            <v>Liability</v>
          </cell>
          <cell r="E12555">
            <v>41672</v>
          </cell>
          <cell r="F12555">
            <v>42020</v>
          </cell>
          <cell r="G12555">
            <v>42472.430590383192</v>
          </cell>
          <cell r="H12555">
            <v>1751.1444061338595</v>
          </cell>
          <cell r="I12555">
            <v>2058.3000000000002</v>
          </cell>
        </row>
        <row r="12556">
          <cell r="C12556" t="str">
            <v>Liability</v>
          </cell>
          <cell r="E12556">
            <v>41673</v>
          </cell>
          <cell r="F12556">
            <v>41958</v>
          </cell>
          <cell r="G12556">
            <v>42105.63612531947</v>
          </cell>
          <cell r="H12556">
            <v>192.10803956451701</v>
          </cell>
          <cell r="I12556">
            <v>204.55</v>
          </cell>
        </row>
        <row r="12557">
          <cell r="C12557" t="str">
            <v>Liability</v>
          </cell>
          <cell r="E12557">
            <v>41684</v>
          </cell>
          <cell r="F12557">
            <v>42085</v>
          </cell>
          <cell r="G12557">
            <v>42780.485510637256</v>
          </cell>
          <cell r="H12557">
            <v>390.14206470009418</v>
          </cell>
          <cell r="I12557">
            <v>403.2</v>
          </cell>
        </row>
        <row r="12558">
          <cell r="C12558" t="str">
            <v>Liability</v>
          </cell>
          <cell r="E12558">
            <v>41679</v>
          </cell>
          <cell r="F12558">
            <v>42307</v>
          </cell>
          <cell r="G12558" t="str">
            <v>NA</v>
          </cell>
          <cell r="H12558">
            <v>172.31175508329889</v>
          </cell>
          <cell r="I12558" t="str">
            <v>NA</v>
          </cell>
        </row>
        <row r="12559">
          <cell r="C12559" t="str">
            <v>Liability</v>
          </cell>
          <cell r="E12559">
            <v>41678</v>
          </cell>
          <cell r="F12559">
            <v>43798</v>
          </cell>
          <cell r="G12559" t="str">
            <v>NA</v>
          </cell>
          <cell r="H12559">
            <v>73.824890772052086</v>
          </cell>
          <cell r="I12559" t="str">
            <v>NA</v>
          </cell>
        </row>
        <row r="12560">
          <cell r="C12560" t="str">
            <v>Liability</v>
          </cell>
          <cell r="E12560">
            <v>41674</v>
          </cell>
          <cell r="F12560">
            <v>42067</v>
          </cell>
          <cell r="G12560">
            <v>43218.116639948035</v>
          </cell>
          <cell r="H12560">
            <v>1316.5844282852981</v>
          </cell>
          <cell r="I12560">
            <v>1961.32</v>
          </cell>
        </row>
        <row r="12561">
          <cell r="C12561" t="str">
            <v>Liability</v>
          </cell>
          <cell r="E12561">
            <v>41692</v>
          </cell>
          <cell r="F12561">
            <v>41725</v>
          </cell>
          <cell r="G12561">
            <v>42619.631193897832</v>
          </cell>
          <cell r="H12561">
            <v>22.919116115444492</v>
          </cell>
          <cell r="I12561">
            <v>25.56</v>
          </cell>
        </row>
        <row r="12562">
          <cell r="C12562" t="str">
            <v>Liability</v>
          </cell>
          <cell r="E12562">
            <v>41687</v>
          </cell>
          <cell r="F12562">
            <v>41793</v>
          </cell>
          <cell r="G12562">
            <v>41890.094891323868</v>
          </cell>
          <cell r="H12562">
            <v>781.06744886817296</v>
          </cell>
          <cell r="I12562">
            <v>781.07</v>
          </cell>
        </row>
        <row r="12563">
          <cell r="C12563" t="str">
            <v>Liability</v>
          </cell>
          <cell r="E12563">
            <v>41681</v>
          </cell>
          <cell r="F12563">
            <v>41707</v>
          </cell>
          <cell r="G12563">
            <v>42315.588626072611</v>
          </cell>
          <cell r="H12563">
            <v>1026.3143714459609</v>
          </cell>
          <cell r="I12563">
            <v>1135.3599999999999</v>
          </cell>
        </row>
        <row r="12564">
          <cell r="C12564" t="str">
            <v>Liability</v>
          </cell>
          <cell r="E12564">
            <v>41676</v>
          </cell>
          <cell r="F12564">
            <v>42355</v>
          </cell>
          <cell r="G12564">
            <v>43282.125259062421</v>
          </cell>
          <cell r="H12564">
            <v>74.112143338076493</v>
          </cell>
          <cell r="I12564">
            <v>149.91</v>
          </cell>
        </row>
        <row r="12565">
          <cell r="C12565" t="str">
            <v>Liability</v>
          </cell>
          <cell r="E12565">
            <v>41679</v>
          </cell>
          <cell r="F12565">
            <v>42405</v>
          </cell>
          <cell r="G12565">
            <v>42541.509718225796</v>
          </cell>
          <cell r="H12565">
            <v>128.05310310696558</v>
          </cell>
          <cell r="I12565">
            <v>141.01</v>
          </cell>
        </row>
        <row r="12566">
          <cell r="C12566" t="str">
            <v>Liability</v>
          </cell>
          <cell r="E12566">
            <v>41693</v>
          </cell>
          <cell r="F12566">
            <v>41802</v>
          </cell>
          <cell r="G12566">
            <v>42613.434172100249</v>
          </cell>
          <cell r="H12566">
            <v>0.42517785559766402</v>
          </cell>
          <cell r="I12566">
            <v>0.47</v>
          </cell>
        </row>
        <row r="12567">
          <cell r="C12567" t="str">
            <v>Liability</v>
          </cell>
          <cell r="E12567">
            <v>41676</v>
          </cell>
          <cell r="F12567">
            <v>42455</v>
          </cell>
          <cell r="G12567">
            <v>42539.145780310391</v>
          </cell>
          <cell r="H12567">
            <v>77833.43727092864</v>
          </cell>
          <cell r="I12567">
            <v>83023.289999999994</v>
          </cell>
        </row>
        <row r="12568">
          <cell r="C12568" t="str">
            <v>Liability</v>
          </cell>
          <cell r="E12568">
            <v>41695</v>
          </cell>
          <cell r="F12568">
            <v>41701</v>
          </cell>
          <cell r="G12568">
            <v>42346.59761866583</v>
          </cell>
          <cell r="H12568">
            <v>286.97700965764403</v>
          </cell>
          <cell r="I12568">
            <v>0</v>
          </cell>
        </row>
        <row r="12569">
          <cell r="C12569" t="str">
            <v>Liability</v>
          </cell>
          <cell r="E12569">
            <v>41696</v>
          </cell>
          <cell r="F12569">
            <v>41997</v>
          </cell>
          <cell r="G12569">
            <v>43105.125821282316</v>
          </cell>
          <cell r="H12569">
            <v>1094.6240027532449</v>
          </cell>
          <cell r="I12569">
            <v>1201.23</v>
          </cell>
        </row>
        <row r="12570">
          <cell r="C12570" t="str">
            <v>Liability</v>
          </cell>
          <cell r="E12570">
            <v>41681</v>
          </cell>
          <cell r="F12570">
            <v>41940</v>
          </cell>
          <cell r="G12570">
            <v>42510.126792471732</v>
          </cell>
          <cell r="H12570">
            <v>30.557946094185311</v>
          </cell>
          <cell r="I12570">
            <v>33.880000000000003</v>
          </cell>
        </row>
        <row r="12571">
          <cell r="C12571" t="str">
            <v>Liability</v>
          </cell>
          <cell r="E12571">
            <v>41678</v>
          </cell>
          <cell r="F12571">
            <v>41827</v>
          </cell>
          <cell r="G12571">
            <v>42081.116250276384</v>
          </cell>
          <cell r="H12571">
            <v>1456.4192965781115</v>
          </cell>
          <cell r="I12571">
            <v>1601.29</v>
          </cell>
        </row>
        <row r="12572">
          <cell r="C12572" t="str">
            <v>Liability</v>
          </cell>
          <cell r="E12572">
            <v>41722</v>
          </cell>
          <cell r="F12572">
            <v>42399</v>
          </cell>
          <cell r="G12572">
            <v>42688.529654564314</v>
          </cell>
          <cell r="H12572">
            <v>21.676946274320414</v>
          </cell>
          <cell r="I12572">
            <v>24.14</v>
          </cell>
        </row>
        <row r="12573">
          <cell r="C12573" t="str">
            <v>Liability</v>
          </cell>
          <cell r="E12573">
            <v>41713</v>
          </cell>
          <cell r="F12573">
            <v>41887</v>
          </cell>
          <cell r="G12573">
            <v>42419.542127924244</v>
          </cell>
          <cell r="H12573">
            <v>372509.16850083316</v>
          </cell>
          <cell r="I12573">
            <v>0</v>
          </cell>
        </row>
        <row r="12574">
          <cell r="C12574" t="str">
            <v>Liability</v>
          </cell>
          <cell r="E12574">
            <v>41728</v>
          </cell>
          <cell r="F12574">
            <v>41941</v>
          </cell>
          <cell r="G12574">
            <v>42994.88813873403</v>
          </cell>
          <cell r="H12574">
            <v>561.7657298644242</v>
          </cell>
          <cell r="I12574">
            <v>614.04</v>
          </cell>
        </row>
        <row r="12575">
          <cell r="C12575" t="str">
            <v>Liability</v>
          </cell>
          <cell r="E12575">
            <v>41704</v>
          </cell>
          <cell r="F12575">
            <v>42609</v>
          </cell>
          <cell r="G12575">
            <v>42742.455164103565</v>
          </cell>
          <cell r="H12575">
            <v>480.58376720780518</v>
          </cell>
          <cell r="I12575">
            <v>574.16</v>
          </cell>
        </row>
        <row r="12576">
          <cell r="C12576" t="str">
            <v>Liability</v>
          </cell>
          <cell r="E12576">
            <v>41712</v>
          </cell>
          <cell r="F12576">
            <v>42061</v>
          </cell>
          <cell r="G12576">
            <v>42239.943568839655</v>
          </cell>
          <cell r="H12576">
            <v>469.60904042916223</v>
          </cell>
          <cell r="I12576">
            <v>490.54</v>
          </cell>
        </row>
        <row r="12577">
          <cell r="C12577" t="str">
            <v>Liability</v>
          </cell>
          <cell r="E12577">
            <v>41707</v>
          </cell>
          <cell r="F12577">
            <v>41952</v>
          </cell>
          <cell r="G12577">
            <v>42463.155775207808</v>
          </cell>
          <cell r="H12577">
            <v>19586.55062479047</v>
          </cell>
          <cell r="I12577">
            <v>21883.88</v>
          </cell>
        </row>
        <row r="12578">
          <cell r="C12578" t="str">
            <v>Liability</v>
          </cell>
          <cell r="E12578">
            <v>41705</v>
          </cell>
          <cell r="F12578">
            <v>42263</v>
          </cell>
          <cell r="G12578">
            <v>42376.529937662788</v>
          </cell>
          <cell r="H12578">
            <v>2.4459825533608859</v>
          </cell>
          <cell r="I12578">
            <v>2.85</v>
          </cell>
        </row>
        <row r="12579">
          <cell r="C12579" t="str">
            <v>Liability</v>
          </cell>
          <cell r="E12579">
            <v>41721</v>
          </cell>
          <cell r="F12579">
            <v>42093</v>
          </cell>
          <cell r="G12579">
            <v>42418.273509442915</v>
          </cell>
          <cell r="H12579">
            <v>84.978924265452875</v>
          </cell>
          <cell r="I12579">
            <v>87.57</v>
          </cell>
        </row>
        <row r="12580">
          <cell r="C12580" t="str">
            <v>Liability</v>
          </cell>
          <cell r="E12580">
            <v>41721</v>
          </cell>
          <cell r="F12580">
            <v>41788</v>
          </cell>
          <cell r="G12580">
            <v>42410.323791671421</v>
          </cell>
          <cell r="H12580">
            <v>693.18148059665009</v>
          </cell>
          <cell r="I12580">
            <v>838.23</v>
          </cell>
        </row>
        <row r="12581">
          <cell r="C12581" t="str">
            <v>Liability</v>
          </cell>
          <cell r="E12581">
            <v>41713</v>
          </cell>
          <cell r="F12581">
            <v>41893</v>
          </cell>
          <cell r="G12581">
            <v>42623.175083810296</v>
          </cell>
          <cell r="H12581">
            <v>57.692230884688271</v>
          </cell>
          <cell r="I12581">
            <v>72.97</v>
          </cell>
        </row>
        <row r="12582">
          <cell r="C12582" t="str">
            <v>Liability</v>
          </cell>
          <cell r="E12582">
            <v>41713</v>
          </cell>
          <cell r="F12582">
            <v>42919</v>
          </cell>
          <cell r="G12582">
            <v>43325.375966443877</v>
          </cell>
          <cell r="H12582">
            <v>8565.5613017797386</v>
          </cell>
          <cell r="I12582">
            <v>8849.86</v>
          </cell>
        </row>
        <row r="12583">
          <cell r="C12583" t="str">
            <v>Liability</v>
          </cell>
          <cell r="E12583">
            <v>41703</v>
          </cell>
          <cell r="F12583">
            <v>41832</v>
          </cell>
          <cell r="G12583">
            <v>41922.441603136125</v>
          </cell>
          <cell r="H12583">
            <v>162.160107335003</v>
          </cell>
          <cell r="I12583">
            <v>162.16</v>
          </cell>
        </row>
        <row r="12584">
          <cell r="C12584" t="str">
            <v>Liability</v>
          </cell>
          <cell r="E12584">
            <v>41723</v>
          </cell>
          <cell r="F12584">
            <v>41852</v>
          </cell>
          <cell r="G12584">
            <v>42420.965978081258</v>
          </cell>
          <cell r="H12584">
            <v>3600.3825749445932</v>
          </cell>
          <cell r="I12584">
            <v>4507.66</v>
          </cell>
        </row>
        <row r="12585">
          <cell r="C12585" t="str">
            <v>Liability</v>
          </cell>
          <cell r="E12585">
            <v>41702</v>
          </cell>
          <cell r="F12585">
            <v>41840</v>
          </cell>
          <cell r="G12585">
            <v>41916.231913136078</v>
          </cell>
          <cell r="H12585">
            <v>40.683752852063598</v>
          </cell>
          <cell r="I12585">
            <v>40.68</v>
          </cell>
        </row>
        <row r="12586">
          <cell r="C12586" t="str">
            <v>Liability</v>
          </cell>
          <cell r="E12586">
            <v>41704</v>
          </cell>
          <cell r="F12586">
            <v>42994</v>
          </cell>
          <cell r="G12586">
            <v>43694.530399777643</v>
          </cell>
          <cell r="H12586">
            <v>484263.3420395304</v>
          </cell>
          <cell r="I12586">
            <v>541420.22</v>
          </cell>
        </row>
        <row r="12587">
          <cell r="C12587" t="str">
            <v>Liability</v>
          </cell>
          <cell r="E12587">
            <v>41711</v>
          </cell>
          <cell r="F12587">
            <v>42263</v>
          </cell>
          <cell r="G12587">
            <v>43991.521916594014</v>
          </cell>
          <cell r="H12587">
            <v>740.00138327826016</v>
          </cell>
          <cell r="I12587">
            <v>1316.06</v>
          </cell>
        </row>
        <row r="12588">
          <cell r="C12588" t="str">
            <v>Liability</v>
          </cell>
          <cell r="E12588">
            <v>41705</v>
          </cell>
          <cell r="F12588">
            <v>42144</v>
          </cell>
          <cell r="G12588">
            <v>42677.568449051207</v>
          </cell>
          <cell r="H12588">
            <v>63.011148404650093</v>
          </cell>
          <cell r="I12588">
            <v>73.150000000000006</v>
          </cell>
        </row>
        <row r="12589">
          <cell r="C12589" t="str">
            <v>Liability</v>
          </cell>
          <cell r="E12589">
            <v>41725</v>
          </cell>
          <cell r="F12589">
            <v>41774</v>
          </cell>
          <cell r="G12589">
            <v>42040.956648626066</v>
          </cell>
          <cell r="H12589">
            <v>114.49149552843251</v>
          </cell>
          <cell r="I12589">
            <v>117.25</v>
          </cell>
        </row>
        <row r="12590">
          <cell r="C12590" t="str">
            <v>Liability</v>
          </cell>
          <cell r="E12590">
            <v>41704</v>
          </cell>
          <cell r="F12590">
            <v>42738</v>
          </cell>
          <cell r="G12590">
            <v>43540.859020392214</v>
          </cell>
          <cell r="H12590">
            <v>57.937881542192429</v>
          </cell>
          <cell r="I12590">
            <v>91.54</v>
          </cell>
        </row>
        <row r="12591">
          <cell r="C12591" t="str">
            <v>Liability</v>
          </cell>
          <cell r="E12591">
            <v>41728</v>
          </cell>
          <cell r="F12591">
            <v>42043</v>
          </cell>
          <cell r="G12591">
            <v>42338.650230402382</v>
          </cell>
          <cell r="H12591">
            <v>612.14235036544937</v>
          </cell>
          <cell r="I12591">
            <v>626.65</v>
          </cell>
        </row>
        <row r="12592">
          <cell r="C12592" t="str">
            <v>Liability</v>
          </cell>
          <cell r="E12592">
            <v>41724</v>
          </cell>
          <cell r="F12592">
            <v>42125</v>
          </cell>
          <cell r="G12592">
            <v>42224.429566481609</v>
          </cell>
          <cell r="H12592">
            <v>23909.021525118973</v>
          </cell>
          <cell r="I12592">
            <v>24883.62</v>
          </cell>
        </row>
        <row r="12593">
          <cell r="C12593" t="str">
            <v>Liability</v>
          </cell>
          <cell r="E12593">
            <v>41716</v>
          </cell>
          <cell r="F12593">
            <v>42034</v>
          </cell>
          <cell r="G12593">
            <v>42890.442107497227</v>
          </cell>
          <cell r="H12593">
            <v>1067626.3492709047</v>
          </cell>
          <cell r="I12593">
            <v>1274696.49</v>
          </cell>
        </row>
        <row r="12594">
          <cell r="C12594" t="str">
            <v>Liability</v>
          </cell>
          <cell r="E12594">
            <v>41725</v>
          </cell>
          <cell r="F12594">
            <v>41779</v>
          </cell>
          <cell r="G12594">
            <v>41967.916634761496</v>
          </cell>
          <cell r="H12594">
            <v>78.860729146240899</v>
          </cell>
          <cell r="I12594">
            <v>78.86</v>
          </cell>
        </row>
        <row r="12595">
          <cell r="C12595" t="str">
            <v>Liability</v>
          </cell>
          <cell r="E12595">
            <v>41728</v>
          </cell>
          <cell r="F12595">
            <v>41912</v>
          </cell>
          <cell r="G12595">
            <v>43934.261107435013</v>
          </cell>
          <cell r="H12595">
            <v>771.89306169632528</v>
          </cell>
          <cell r="I12595">
            <v>1054</v>
          </cell>
        </row>
        <row r="12596">
          <cell r="C12596" t="str">
            <v>Liability</v>
          </cell>
          <cell r="E12596">
            <v>41710</v>
          </cell>
          <cell r="F12596">
            <v>41867</v>
          </cell>
          <cell r="G12596">
            <v>43294.612260711598</v>
          </cell>
          <cell r="H12596">
            <v>169590.6068873163</v>
          </cell>
          <cell r="I12596">
            <v>189652.72</v>
          </cell>
        </row>
        <row r="12597">
          <cell r="C12597" t="str">
            <v>Liability</v>
          </cell>
          <cell r="E12597">
            <v>41758</v>
          </cell>
          <cell r="F12597">
            <v>42429</v>
          </cell>
          <cell r="G12597">
            <v>43073.3586215455</v>
          </cell>
          <cell r="H12597">
            <v>11446.91994354833</v>
          </cell>
          <cell r="I12597">
            <v>15006.97</v>
          </cell>
        </row>
        <row r="12598">
          <cell r="C12598" t="str">
            <v>Liability</v>
          </cell>
          <cell r="E12598">
            <v>41736</v>
          </cell>
          <cell r="F12598">
            <v>41784</v>
          </cell>
          <cell r="G12598">
            <v>43150.32450474763</v>
          </cell>
          <cell r="H12598">
            <v>103.375852600775</v>
          </cell>
          <cell r="I12598">
            <v>134.18</v>
          </cell>
        </row>
        <row r="12599">
          <cell r="C12599" t="str">
            <v>Liability</v>
          </cell>
          <cell r="E12599">
            <v>41753</v>
          </cell>
          <cell r="F12599">
            <v>42289</v>
          </cell>
          <cell r="G12599">
            <v>42406.809009735218</v>
          </cell>
          <cell r="H12599">
            <v>869.4062757179646</v>
          </cell>
          <cell r="I12599">
            <v>912.77</v>
          </cell>
        </row>
        <row r="12600">
          <cell r="C12600" t="str">
            <v>Liability</v>
          </cell>
          <cell r="E12600">
            <v>41744</v>
          </cell>
          <cell r="F12600">
            <v>43610</v>
          </cell>
          <cell r="G12600">
            <v>44056.983108794535</v>
          </cell>
          <cell r="H12600">
            <v>8231.7628672479441</v>
          </cell>
          <cell r="I12600">
            <v>12572.65</v>
          </cell>
        </row>
        <row r="12601">
          <cell r="C12601" t="str">
            <v>Liability</v>
          </cell>
          <cell r="E12601">
            <v>41731</v>
          </cell>
          <cell r="F12601">
            <v>42831</v>
          </cell>
          <cell r="G12601" t="str">
            <v>NA</v>
          </cell>
          <cell r="H12601">
            <v>1280.2740050449511</v>
          </cell>
          <cell r="I12601" t="str">
            <v>NA</v>
          </cell>
        </row>
        <row r="12602">
          <cell r="C12602" t="str">
            <v>Liability</v>
          </cell>
          <cell r="E12602">
            <v>41752</v>
          </cell>
          <cell r="F12602">
            <v>42341</v>
          </cell>
          <cell r="G12602">
            <v>42730.990190599252</v>
          </cell>
          <cell r="H12602">
            <v>13.349745585165996</v>
          </cell>
          <cell r="I12602">
            <v>0</v>
          </cell>
        </row>
        <row r="12603">
          <cell r="C12603" t="str">
            <v>Liability</v>
          </cell>
          <cell r="E12603">
            <v>41733</v>
          </cell>
          <cell r="F12603">
            <v>42073</v>
          </cell>
          <cell r="G12603">
            <v>42730.468630131152</v>
          </cell>
          <cell r="H12603">
            <v>227.80222662753354</v>
          </cell>
          <cell r="I12603">
            <v>259.63</v>
          </cell>
        </row>
        <row r="12604">
          <cell r="C12604" t="str">
            <v>Liability</v>
          </cell>
          <cell r="E12604">
            <v>41758</v>
          </cell>
          <cell r="F12604">
            <v>41788</v>
          </cell>
          <cell r="G12604">
            <v>42310.828514170047</v>
          </cell>
          <cell r="H12604">
            <v>16.538772056985028</v>
          </cell>
          <cell r="I12604">
            <v>17.23</v>
          </cell>
        </row>
        <row r="12605">
          <cell r="C12605" t="str">
            <v>Liability</v>
          </cell>
          <cell r="E12605">
            <v>41757</v>
          </cell>
          <cell r="F12605">
            <v>42153</v>
          </cell>
          <cell r="G12605">
            <v>42506.500453739194</v>
          </cell>
          <cell r="H12605">
            <v>240.67825938499743</v>
          </cell>
          <cell r="I12605">
            <v>287.14</v>
          </cell>
        </row>
        <row r="12606">
          <cell r="C12606" t="str">
            <v>Liability</v>
          </cell>
          <cell r="E12606">
            <v>41746</v>
          </cell>
          <cell r="F12606">
            <v>42361</v>
          </cell>
          <cell r="G12606">
            <v>42750.407130363237</v>
          </cell>
          <cell r="H12606">
            <v>46.616729405260124</v>
          </cell>
          <cell r="I12606">
            <v>55.91</v>
          </cell>
        </row>
        <row r="12607">
          <cell r="C12607" t="str">
            <v>Liability</v>
          </cell>
          <cell r="E12607">
            <v>41748</v>
          </cell>
          <cell r="F12607">
            <v>43539</v>
          </cell>
          <cell r="G12607">
            <v>43979.004426447893</v>
          </cell>
          <cell r="H12607">
            <v>4218.55226012806</v>
          </cell>
          <cell r="I12607">
            <v>5684.01</v>
          </cell>
        </row>
        <row r="12608">
          <cell r="C12608" t="str">
            <v>Liability</v>
          </cell>
          <cell r="E12608">
            <v>41733</v>
          </cell>
          <cell r="F12608">
            <v>42878</v>
          </cell>
          <cell r="G12608">
            <v>43283.698878346171</v>
          </cell>
          <cell r="H12608">
            <v>2666.3333211721119</v>
          </cell>
          <cell r="I12608">
            <v>2864.52</v>
          </cell>
        </row>
        <row r="12609">
          <cell r="C12609" t="str">
            <v>Liability</v>
          </cell>
          <cell r="E12609">
            <v>41744</v>
          </cell>
          <cell r="F12609">
            <v>42123</v>
          </cell>
          <cell r="G12609">
            <v>43132.560263839507</v>
          </cell>
          <cell r="H12609">
            <v>202.41008017275155</v>
          </cell>
          <cell r="I12609">
            <v>227.22</v>
          </cell>
        </row>
        <row r="12610">
          <cell r="C12610" t="str">
            <v>Liability</v>
          </cell>
          <cell r="E12610">
            <v>41747</v>
          </cell>
          <cell r="F12610">
            <v>41772</v>
          </cell>
          <cell r="G12610">
            <v>42307.680609437113</v>
          </cell>
          <cell r="H12610">
            <v>24.157104904042864</v>
          </cell>
          <cell r="I12610">
            <v>25.76</v>
          </cell>
        </row>
        <row r="12611">
          <cell r="C12611" t="str">
            <v>Liability</v>
          </cell>
          <cell r="E12611">
            <v>41734</v>
          </cell>
          <cell r="F12611">
            <v>42129</v>
          </cell>
          <cell r="G12611">
            <v>42301.448402929134</v>
          </cell>
          <cell r="H12611">
            <v>12885.996580012265</v>
          </cell>
          <cell r="I12611">
            <v>15379.83</v>
          </cell>
        </row>
        <row r="12612">
          <cell r="C12612" t="str">
            <v>Liability</v>
          </cell>
          <cell r="E12612">
            <v>41734</v>
          </cell>
          <cell r="F12612">
            <v>42164</v>
          </cell>
          <cell r="G12612">
            <v>43073.837124141828</v>
          </cell>
          <cell r="H12612">
            <v>2190.4866665057762</v>
          </cell>
          <cell r="I12612">
            <v>2888.08</v>
          </cell>
        </row>
        <row r="12613">
          <cell r="C12613" t="str">
            <v>Liability</v>
          </cell>
          <cell r="E12613">
            <v>41740</v>
          </cell>
          <cell r="F12613">
            <v>42182</v>
          </cell>
          <cell r="G12613">
            <v>42256.526272414936</v>
          </cell>
          <cell r="H12613">
            <v>21897.975116119498</v>
          </cell>
          <cell r="I12613">
            <v>25080.16</v>
          </cell>
        </row>
        <row r="12614">
          <cell r="C12614" t="str">
            <v>Liability</v>
          </cell>
          <cell r="E12614">
            <v>41730</v>
          </cell>
          <cell r="F12614">
            <v>42205</v>
          </cell>
          <cell r="G12614">
            <v>42268.724026462871</v>
          </cell>
          <cell r="H12614">
            <v>5.2318354179194513</v>
          </cell>
          <cell r="I12614">
            <v>5.59</v>
          </cell>
        </row>
        <row r="12615">
          <cell r="C12615" t="str">
            <v>Liability</v>
          </cell>
          <cell r="E12615">
            <v>41756</v>
          </cell>
          <cell r="F12615">
            <v>42187</v>
          </cell>
          <cell r="G12615">
            <v>42226.833574898505</v>
          </cell>
          <cell r="H12615">
            <v>36.692342030884987</v>
          </cell>
          <cell r="I12615">
            <v>40.950000000000003</v>
          </cell>
        </row>
        <row r="12616">
          <cell r="C12616" t="str">
            <v>Liability</v>
          </cell>
          <cell r="E12616">
            <v>41755</v>
          </cell>
          <cell r="F12616">
            <v>42085</v>
          </cell>
          <cell r="G12616">
            <v>42953.207770478592</v>
          </cell>
          <cell r="H12616">
            <v>13.489379847869346</v>
          </cell>
          <cell r="I12616">
            <v>15.83</v>
          </cell>
        </row>
        <row r="12617">
          <cell r="C12617" t="str">
            <v>Liability</v>
          </cell>
          <cell r="E12617">
            <v>41731</v>
          </cell>
          <cell r="F12617">
            <v>42215</v>
          </cell>
          <cell r="G12617">
            <v>42245.639367109849</v>
          </cell>
          <cell r="H12617">
            <v>3.0917994830155191</v>
          </cell>
          <cell r="I12617">
            <v>3.46</v>
          </cell>
        </row>
        <row r="12618">
          <cell r="C12618" t="str">
            <v>Liability</v>
          </cell>
          <cell r="E12618">
            <v>41734</v>
          </cell>
          <cell r="F12618">
            <v>41858</v>
          </cell>
          <cell r="G12618">
            <v>41967.390528751741</v>
          </cell>
          <cell r="H12618">
            <v>1.4393482702679901</v>
          </cell>
          <cell r="I12618">
            <v>1.44</v>
          </cell>
        </row>
        <row r="12619">
          <cell r="C12619" t="str">
            <v>Liability</v>
          </cell>
          <cell r="E12619">
            <v>41746</v>
          </cell>
          <cell r="F12619">
            <v>42093</v>
          </cell>
          <cell r="G12619">
            <v>43132.388348744164</v>
          </cell>
          <cell r="H12619">
            <v>234605.70628511859</v>
          </cell>
          <cell r="I12619">
            <v>268375.34000000003</v>
          </cell>
        </row>
        <row r="12620">
          <cell r="C12620" t="str">
            <v>Liability</v>
          </cell>
          <cell r="E12620">
            <v>41742</v>
          </cell>
          <cell r="F12620">
            <v>43883</v>
          </cell>
          <cell r="G12620" t="str">
            <v>NA</v>
          </cell>
          <cell r="H12620">
            <v>250.89985846688478</v>
          </cell>
          <cell r="I12620" t="str">
            <v>NA</v>
          </cell>
        </row>
        <row r="12621">
          <cell r="C12621" t="str">
            <v>Liability</v>
          </cell>
          <cell r="E12621">
            <v>41759</v>
          </cell>
          <cell r="F12621">
            <v>42221</v>
          </cell>
          <cell r="G12621">
            <v>42428.617068020736</v>
          </cell>
          <cell r="H12621">
            <v>504.84374802960662</v>
          </cell>
          <cell r="I12621">
            <v>558.11</v>
          </cell>
        </row>
        <row r="12622">
          <cell r="C12622" t="str">
            <v>Liability</v>
          </cell>
          <cell r="E12622">
            <v>41773</v>
          </cell>
          <cell r="F12622">
            <v>41946</v>
          </cell>
          <cell r="G12622">
            <v>42330.358887719347</v>
          </cell>
          <cell r="H12622">
            <v>232.75505112638209</v>
          </cell>
          <cell r="I12622">
            <v>240.79</v>
          </cell>
        </row>
        <row r="12623">
          <cell r="C12623" t="str">
            <v>Liability</v>
          </cell>
          <cell r="E12623">
            <v>41787</v>
          </cell>
          <cell r="F12623">
            <v>42510</v>
          </cell>
          <cell r="G12623">
            <v>43261.49948602431</v>
          </cell>
          <cell r="H12623">
            <v>471.4807045242726</v>
          </cell>
          <cell r="I12623">
            <v>675.73</v>
          </cell>
        </row>
        <row r="12624">
          <cell r="C12624" t="str">
            <v>Liability</v>
          </cell>
          <cell r="E12624">
            <v>41790</v>
          </cell>
          <cell r="F12624">
            <v>42416</v>
          </cell>
          <cell r="G12624">
            <v>43191.565133648233</v>
          </cell>
          <cell r="H12624">
            <v>6.0979453660428415</v>
          </cell>
          <cell r="I12624">
            <v>7.23</v>
          </cell>
        </row>
        <row r="12625">
          <cell r="C12625" t="str">
            <v>Liability</v>
          </cell>
          <cell r="E12625">
            <v>41776</v>
          </cell>
          <cell r="F12625">
            <v>43191</v>
          </cell>
          <cell r="G12625">
            <v>43294.400816531299</v>
          </cell>
          <cell r="H12625">
            <v>3972.2535862977047</v>
          </cell>
          <cell r="I12625">
            <v>4941.42</v>
          </cell>
        </row>
        <row r="12626">
          <cell r="C12626" t="str">
            <v>Liability</v>
          </cell>
          <cell r="E12626">
            <v>41771</v>
          </cell>
          <cell r="F12626">
            <v>42026</v>
          </cell>
          <cell r="G12626">
            <v>42969.013476884546</v>
          </cell>
          <cell r="H12626">
            <v>10.208459766599047</v>
          </cell>
          <cell r="I12626">
            <v>15.29</v>
          </cell>
        </row>
        <row r="12627">
          <cell r="C12627" t="str">
            <v>Liability</v>
          </cell>
          <cell r="E12627">
            <v>41763</v>
          </cell>
          <cell r="F12627">
            <v>42134</v>
          </cell>
          <cell r="G12627">
            <v>43044.159247928081</v>
          </cell>
          <cell r="H12627">
            <v>14482.492627637053</v>
          </cell>
          <cell r="I12627">
            <v>22621.29</v>
          </cell>
        </row>
        <row r="12628">
          <cell r="C12628" t="str">
            <v>Liability</v>
          </cell>
          <cell r="E12628">
            <v>41778</v>
          </cell>
          <cell r="F12628">
            <v>42270</v>
          </cell>
          <cell r="G12628">
            <v>42276.611756070211</v>
          </cell>
          <cell r="H12628">
            <v>110.32476188714053</v>
          </cell>
          <cell r="I12628">
            <v>118.41</v>
          </cell>
        </row>
        <row r="12629">
          <cell r="C12629" t="str">
            <v>Liability</v>
          </cell>
          <cell r="E12629">
            <v>41767</v>
          </cell>
          <cell r="F12629">
            <v>42107</v>
          </cell>
          <cell r="G12629">
            <v>43611.698723125912</v>
          </cell>
          <cell r="H12629">
            <v>43.196512934966954</v>
          </cell>
          <cell r="I12629">
            <v>74.430000000000007</v>
          </cell>
        </row>
        <row r="12630">
          <cell r="C12630" t="str">
            <v>Liability</v>
          </cell>
          <cell r="E12630">
            <v>41780</v>
          </cell>
          <cell r="F12630">
            <v>42284</v>
          </cell>
          <cell r="G12630">
            <v>42976.400866024225</v>
          </cell>
          <cell r="H12630">
            <v>7347.4692440021727</v>
          </cell>
          <cell r="I12630">
            <v>9160.0400000000009</v>
          </cell>
        </row>
        <row r="12631">
          <cell r="C12631" t="str">
            <v>Liability</v>
          </cell>
          <cell r="E12631">
            <v>41788</v>
          </cell>
          <cell r="F12631">
            <v>41984</v>
          </cell>
          <cell r="G12631">
            <v>42364.200558830671</v>
          </cell>
          <cell r="H12631">
            <v>539.90606243245759</v>
          </cell>
          <cell r="I12631">
            <v>557.80999999999995</v>
          </cell>
        </row>
        <row r="12632">
          <cell r="C12632" t="str">
            <v>Liability</v>
          </cell>
          <cell r="E12632">
            <v>41783</v>
          </cell>
          <cell r="F12632">
            <v>41887</v>
          </cell>
          <cell r="G12632">
            <v>42918.747204873092</v>
          </cell>
          <cell r="H12632">
            <v>6.5404223303136624E-2</v>
          </cell>
          <cell r="I12632">
            <v>0.08</v>
          </cell>
        </row>
        <row r="12633">
          <cell r="C12633" t="str">
            <v>Liability</v>
          </cell>
          <cell r="E12633">
            <v>41769</v>
          </cell>
          <cell r="F12633">
            <v>42854</v>
          </cell>
          <cell r="G12633" t="str">
            <v>NA</v>
          </cell>
          <cell r="H12633">
            <v>323.47485185406163</v>
          </cell>
          <cell r="I12633" t="str">
            <v>NA</v>
          </cell>
        </row>
        <row r="12634">
          <cell r="C12634" t="str">
            <v>Liability</v>
          </cell>
          <cell r="E12634">
            <v>41788</v>
          </cell>
          <cell r="F12634">
            <v>42478</v>
          </cell>
          <cell r="G12634">
            <v>43405.803894864606</v>
          </cell>
          <cell r="H12634">
            <v>3422.8173542659702</v>
          </cell>
          <cell r="I12634">
            <v>4193.8</v>
          </cell>
        </row>
        <row r="12635">
          <cell r="C12635" t="str">
            <v>Liability</v>
          </cell>
          <cell r="E12635">
            <v>41768</v>
          </cell>
          <cell r="F12635">
            <v>41809</v>
          </cell>
          <cell r="G12635">
            <v>42293.444128282354</v>
          </cell>
          <cell r="H12635">
            <v>16579.366293820665</v>
          </cell>
          <cell r="I12635">
            <v>18224.71</v>
          </cell>
        </row>
        <row r="12636">
          <cell r="C12636" t="str">
            <v>Liability</v>
          </cell>
          <cell r="E12636">
            <v>41786</v>
          </cell>
          <cell r="F12636">
            <v>42210</v>
          </cell>
          <cell r="G12636">
            <v>42468.670823528817</v>
          </cell>
          <cell r="H12636">
            <v>13.920634946015811</v>
          </cell>
          <cell r="I12636">
            <v>15.59</v>
          </cell>
        </row>
        <row r="12637">
          <cell r="C12637" t="str">
            <v>Liability</v>
          </cell>
          <cell r="E12637">
            <v>41775</v>
          </cell>
          <cell r="F12637">
            <v>41960</v>
          </cell>
          <cell r="G12637">
            <v>42699.197216917506</v>
          </cell>
          <cell r="H12637">
            <v>19.237015757226558</v>
          </cell>
          <cell r="I12637">
            <v>20.32</v>
          </cell>
        </row>
        <row r="12638">
          <cell r="C12638" t="str">
            <v>Liability</v>
          </cell>
          <cell r="E12638">
            <v>41787</v>
          </cell>
          <cell r="F12638">
            <v>41822</v>
          </cell>
          <cell r="G12638">
            <v>41963.733884975292</v>
          </cell>
          <cell r="H12638">
            <v>936.813768619347</v>
          </cell>
          <cell r="I12638">
            <v>936.81</v>
          </cell>
        </row>
        <row r="12639">
          <cell r="C12639" t="str">
            <v>Liability</v>
          </cell>
          <cell r="E12639">
            <v>41766</v>
          </cell>
          <cell r="F12639">
            <v>41843</v>
          </cell>
          <cell r="G12639">
            <v>42157.113946329926</v>
          </cell>
          <cell r="H12639">
            <v>3119.0496354329803</v>
          </cell>
          <cell r="I12639">
            <v>0</v>
          </cell>
        </row>
        <row r="12640">
          <cell r="C12640" t="str">
            <v>Liability</v>
          </cell>
          <cell r="E12640">
            <v>41780</v>
          </cell>
          <cell r="F12640">
            <v>41835</v>
          </cell>
          <cell r="G12640">
            <v>41904.937133103929</v>
          </cell>
          <cell r="H12640">
            <v>289.50518718619401</v>
          </cell>
          <cell r="I12640">
            <v>289.51</v>
          </cell>
        </row>
        <row r="12641">
          <cell r="C12641" t="str">
            <v>Liability</v>
          </cell>
          <cell r="E12641">
            <v>41771</v>
          </cell>
          <cell r="F12641">
            <v>42105</v>
          </cell>
          <cell r="G12641">
            <v>43691.818804919618</v>
          </cell>
          <cell r="H12641">
            <v>4005.2653243085774</v>
          </cell>
          <cell r="I12641">
            <v>5659.28</v>
          </cell>
        </row>
        <row r="12642">
          <cell r="C12642" t="str">
            <v>Liability</v>
          </cell>
          <cell r="E12642">
            <v>41768</v>
          </cell>
          <cell r="F12642">
            <v>41775</v>
          </cell>
          <cell r="G12642">
            <v>42290.578263830721</v>
          </cell>
          <cell r="H12642">
            <v>269.03268026390725</v>
          </cell>
          <cell r="I12642">
            <v>305.64999999999998</v>
          </cell>
        </row>
        <row r="12643">
          <cell r="C12643" t="str">
            <v>Liability</v>
          </cell>
          <cell r="E12643">
            <v>41763</v>
          </cell>
          <cell r="F12643">
            <v>41823</v>
          </cell>
          <cell r="G12643">
            <v>42011.905675324211</v>
          </cell>
          <cell r="H12643">
            <v>3.1932604444625885</v>
          </cell>
          <cell r="I12643">
            <v>3.4</v>
          </cell>
        </row>
        <row r="12644">
          <cell r="C12644" t="str">
            <v>Liability</v>
          </cell>
          <cell r="E12644">
            <v>41764</v>
          </cell>
          <cell r="F12644">
            <v>41898</v>
          </cell>
          <cell r="G12644">
            <v>41987.204597094802</v>
          </cell>
          <cell r="H12644">
            <v>3954.89563210288</v>
          </cell>
          <cell r="I12644">
            <v>3954.9</v>
          </cell>
        </row>
        <row r="12645">
          <cell r="C12645" t="str">
            <v>Liability</v>
          </cell>
          <cell r="E12645">
            <v>41776</v>
          </cell>
          <cell r="F12645">
            <v>42155</v>
          </cell>
          <cell r="G12645">
            <v>42681.621434855566</v>
          </cell>
          <cell r="H12645">
            <v>280.1866712946146</v>
          </cell>
          <cell r="I12645">
            <v>318.57</v>
          </cell>
        </row>
        <row r="12646">
          <cell r="C12646" t="str">
            <v>Liability</v>
          </cell>
          <cell r="E12646">
            <v>41775</v>
          </cell>
          <cell r="F12646">
            <v>41940</v>
          </cell>
          <cell r="G12646">
            <v>42266.984276398442</v>
          </cell>
          <cell r="H12646">
            <v>225.91990076763472</v>
          </cell>
          <cell r="I12646">
            <v>0</v>
          </cell>
        </row>
        <row r="12647">
          <cell r="C12647" t="str">
            <v>Liability</v>
          </cell>
          <cell r="E12647">
            <v>41802</v>
          </cell>
          <cell r="F12647">
            <v>42428</v>
          </cell>
          <cell r="G12647">
            <v>42539.790668002206</v>
          </cell>
          <cell r="H12647">
            <v>11030.383023479028</v>
          </cell>
          <cell r="I12647">
            <v>11711.18</v>
          </cell>
        </row>
        <row r="12648">
          <cell r="C12648" t="str">
            <v>Liability</v>
          </cell>
          <cell r="E12648">
            <v>41809</v>
          </cell>
          <cell r="F12648">
            <v>42096</v>
          </cell>
          <cell r="G12648">
            <v>43021.874086369658</v>
          </cell>
          <cell r="H12648">
            <v>453.09424418850216</v>
          </cell>
          <cell r="I12648">
            <v>529.04999999999995</v>
          </cell>
        </row>
        <row r="12649">
          <cell r="C12649" t="str">
            <v>Liability</v>
          </cell>
          <cell r="E12649">
            <v>41811</v>
          </cell>
          <cell r="F12649">
            <v>41990</v>
          </cell>
          <cell r="G12649">
            <v>43398.870146201582</v>
          </cell>
          <cell r="H12649">
            <v>57.033184457037294</v>
          </cell>
          <cell r="I12649">
            <v>105.66</v>
          </cell>
        </row>
        <row r="12650">
          <cell r="C12650" t="str">
            <v>Liability</v>
          </cell>
          <cell r="E12650">
            <v>41800</v>
          </cell>
          <cell r="F12650">
            <v>42147</v>
          </cell>
          <cell r="G12650">
            <v>42478.120976362028</v>
          </cell>
          <cell r="H12650">
            <v>69.809608129269364</v>
          </cell>
          <cell r="I12650">
            <v>85.97</v>
          </cell>
        </row>
        <row r="12651">
          <cell r="C12651" t="str">
            <v>Liability</v>
          </cell>
          <cell r="E12651">
            <v>41808</v>
          </cell>
          <cell r="F12651">
            <v>41918</v>
          </cell>
          <cell r="G12651">
            <v>43948.724767057</v>
          </cell>
          <cell r="H12651">
            <v>32.888772084000209</v>
          </cell>
          <cell r="I12651">
            <v>30.74</v>
          </cell>
        </row>
        <row r="12652">
          <cell r="C12652" t="str">
            <v>Liability</v>
          </cell>
          <cell r="E12652">
            <v>41802</v>
          </cell>
          <cell r="F12652">
            <v>42050</v>
          </cell>
          <cell r="G12652">
            <v>43682.11317102865</v>
          </cell>
          <cell r="H12652">
            <v>965.88273641208025</v>
          </cell>
          <cell r="I12652">
            <v>1260.49</v>
          </cell>
        </row>
        <row r="12653">
          <cell r="C12653" t="str">
            <v>Liability</v>
          </cell>
          <cell r="E12653">
            <v>41810</v>
          </cell>
          <cell r="F12653">
            <v>42256</v>
          </cell>
          <cell r="G12653">
            <v>43713.175853795889</v>
          </cell>
          <cell r="H12653">
            <v>0.95250973700374686</v>
          </cell>
          <cell r="I12653">
            <v>1.69</v>
          </cell>
        </row>
        <row r="12654">
          <cell r="C12654" t="str">
            <v>Liability</v>
          </cell>
          <cell r="E12654">
            <v>41809</v>
          </cell>
          <cell r="F12654">
            <v>42001</v>
          </cell>
          <cell r="G12654">
            <v>42205.015429518025</v>
          </cell>
          <cell r="H12654">
            <v>10.480264869178001</v>
          </cell>
          <cell r="I12654">
            <v>11.05</v>
          </cell>
        </row>
        <row r="12655">
          <cell r="C12655" t="str">
            <v>Liability</v>
          </cell>
          <cell r="E12655">
            <v>41809</v>
          </cell>
          <cell r="F12655">
            <v>42113</v>
          </cell>
          <cell r="G12655">
            <v>42801.750478549344</v>
          </cell>
          <cell r="H12655">
            <v>9.9323783781844099</v>
          </cell>
          <cell r="I12655">
            <v>0</v>
          </cell>
        </row>
        <row r="12656">
          <cell r="C12656" t="str">
            <v>Liability</v>
          </cell>
          <cell r="E12656">
            <v>41796</v>
          </cell>
          <cell r="F12656">
            <v>44195</v>
          </cell>
          <cell r="G12656" t="str">
            <v>NA</v>
          </cell>
          <cell r="H12656">
            <v>1.9620589711212841</v>
          </cell>
          <cell r="I12656" t="str">
            <v>NA</v>
          </cell>
        </row>
        <row r="12657">
          <cell r="C12657" t="str">
            <v>Liability</v>
          </cell>
          <cell r="E12657">
            <v>41808</v>
          </cell>
          <cell r="F12657">
            <v>42155</v>
          </cell>
          <cell r="G12657">
            <v>42342.082782048405</v>
          </cell>
          <cell r="H12657">
            <v>64.639801750361102</v>
          </cell>
          <cell r="I12657">
            <v>74.87</v>
          </cell>
        </row>
        <row r="12658">
          <cell r="C12658" t="str">
            <v>Liability</v>
          </cell>
          <cell r="E12658">
            <v>41820</v>
          </cell>
          <cell r="F12658">
            <v>41844</v>
          </cell>
          <cell r="G12658">
            <v>42762.40989038461</v>
          </cell>
          <cell r="H12658">
            <v>23.549624647870623</v>
          </cell>
          <cell r="I12658">
            <v>36.21</v>
          </cell>
        </row>
        <row r="12659">
          <cell r="C12659" t="str">
            <v>Liability</v>
          </cell>
          <cell r="E12659">
            <v>41807</v>
          </cell>
          <cell r="F12659">
            <v>41885</v>
          </cell>
          <cell r="G12659">
            <v>42071.414967613928</v>
          </cell>
          <cell r="H12659">
            <v>2354.8382489155561</v>
          </cell>
          <cell r="I12659">
            <v>2778.59</v>
          </cell>
        </row>
        <row r="12660">
          <cell r="C12660" t="str">
            <v>Liability</v>
          </cell>
          <cell r="E12660">
            <v>41811</v>
          </cell>
          <cell r="F12660">
            <v>42397</v>
          </cell>
          <cell r="G12660">
            <v>42569.446526610038</v>
          </cell>
          <cell r="H12660">
            <v>352.7637436513026</v>
          </cell>
          <cell r="I12660">
            <v>422.48</v>
          </cell>
        </row>
        <row r="12661">
          <cell r="C12661" t="str">
            <v>Liability</v>
          </cell>
          <cell r="E12661">
            <v>41798</v>
          </cell>
          <cell r="F12661">
            <v>42042</v>
          </cell>
          <cell r="G12661">
            <v>43262.066095064532</v>
          </cell>
          <cell r="H12661">
            <v>0.97730602888612639</v>
          </cell>
          <cell r="I12661">
            <v>1.1299999999999999</v>
          </cell>
        </row>
        <row r="12662">
          <cell r="C12662" t="str">
            <v>Liability</v>
          </cell>
          <cell r="E12662">
            <v>41794</v>
          </cell>
          <cell r="F12662">
            <v>42528</v>
          </cell>
          <cell r="G12662">
            <v>42634.368400603205</v>
          </cell>
          <cell r="H12662">
            <v>10407.842004495629</v>
          </cell>
          <cell r="I12662">
            <v>12609.92</v>
          </cell>
        </row>
        <row r="12663">
          <cell r="C12663" t="str">
            <v>Liability</v>
          </cell>
          <cell r="E12663">
            <v>41808</v>
          </cell>
          <cell r="F12663">
            <v>41880</v>
          </cell>
          <cell r="G12663">
            <v>42191.853574238565</v>
          </cell>
          <cell r="H12663">
            <v>5400.5074923509819</v>
          </cell>
          <cell r="I12663">
            <v>6258.87</v>
          </cell>
        </row>
        <row r="12664">
          <cell r="C12664" t="str">
            <v>Liability</v>
          </cell>
          <cell r="E12664">
            <v>41806</v>
          </cell>
          <cell r="F12664">
            <v>41835</v>
          </cell>
          <cell r="G12664">
            <v>42763.616073681551</v>
          </cell>
          <cell r="H12664">
            <v>0.79802112807225289</v>
          </cell>
          <cell r="I12664">
            <v>0.95</v>
          </cell>
        </row>
        <row r="12665">
          <cell r="C12665" t="str">
            <v>Liability</v>
          </cell>
          <cell r="E12665">
            <v>41815</v>
          </cell>
          <cell r="F12665">
            <v>42518</v>
          </cell>
          <cell r="G12665">
            <v>42595.405340562495</v>
          </cell>
          <cell r="H12665">
            <v>298.71371163926341</v>
          </cell>
          <cell r="I12665">
            <v>359.43</v>
          </cell>
        </row>
        <row r="12666">
          <cell r="C12666" t="str">
            <v>Liability</v>
          </cell>
          <cell r="E12666">
            <v>41819</v>
          </cell>
          <cell r="F12666">
            <v>41935</v>
          </cell>
          <cell r="G12666">
            <v>42582.509193479375</v>
          </cell>
          <cell r="H12666">
            <v>1531.0532290738793</v>
          </cell>
          <cell r="I12666">
            <v>1915.88</v>
          </cell>
        </row>
        <row r="12667">
          <cell r="C12667" t="str">
            <v>Liability</v>
          </cell>
          <cell r="E12667">
            <v>41811</v>
          </cell>
          <cell r="F12667">
            <v>42410</v>
          </cell>
          <cell r="G12667">
            <v>43742.413387899403</v>
          </cell>
          <cell r="H12667">
            <v>41628.235375115859</v>
          </cell>
          <cell r="I12667">
            <v>58663.45</v>
          </cell>
        </row>
        <row r="12668">
          <cell r="C12668" t="str">
            <v>Liability</v>
          </cell>
          <cell r="E12668">
            <v>41807</v>
          </cell>
          <cell r="F12668">
            <v>42624</v>
          </cell>
          <cell r="G12668">
            <v>44019.622050532518</v>
          </cell>
          <cell r="H12668">
            <v>2414.7568228348814</v>
          </cell>
          <cell r="I12668">
            <v>3503.18</v>
          </cell>
        </row>
        <row r="12669">
          <cell r="C12669" t="str">
            <v>Liability</v>
          </cell>
          <cell r="E12669">
            <v>41804</v>
          </cell>
          <cell r="F12669">
            <v>42427</v>
          </cell>
          <cell r="G12669">
            <v>42435.59333546077</v>
          </cell>
          <cell r="H12669">
            <v>9.8308828530492836</v>
          </cell>
          <cell r="I12669">
            <v>11.48</v>
          </cell>
        </row>
        <row r="12670">
          <cell r="C12670" t="str">
            <v>Liability</v>
          </cell>
          <cell r="E12670">
            <v>41802</v>
          </cell>
          <cell r="F12670">
            <v>42064</v>
          </cell>
          <cell r="G12670">
            <v>43025.138829486583</v>
          </cell>
          <cell r="H12670">
            <v>540.18419520606847</v>
          </cell>
          <cell r="I12670">
            <v>745.48</v>
          </cell>
        </row>
        <row r="12671">
          <cell r="C12671" t="str">
            <v>Liability</v>
          </cell>
          <cell r="E12671">
            <v>41795</v>
          </cell>
          <cell r="F12671">
            <v>42708</v>
          </cell>
          <cell r="G12671">
            <v>43292.3499547678</v>
          </cell>
          <cell r="H12671">
            <v>3.6629408653478897</v>
          </cell>
          <cell r="I12671">
            <v>3.86</v>
          </cell>
        </row>
        <row r="12672">
          <cell r="C12672" t="str">
            <v>Liability</v>
          </cell>
          <cell r="E12672">
            <v>41792</v>
          </cell>
          <cell r="F12672">
            <v>42045</v>
          </cell>
          <cell r="G12672">
            <v>42318.459412275282</v>
          </cell>
          <cell r="H12672">
            <v>145.02325502672588</v>
          </cell>
          <cell r="I12672">
            <v>172.9</v>
          </cell>
        </row>
        <row r="12673">
          <cell r="C12673" t="str">
            <v>Liability</v>
          </cell>
          <cell r="E12673">
            <v>41814</v>
          </cell>
          <cell r="F12673">
            <v>41965</v>
          </cell>
          <cell r="G12673">
            <v>42112.702792838601</v>
          </cell>
          <cell r="H12673">
            <v>6157.3324048678705</v>
          </cell>
          <cell r="I12673">
            <v>7392.73</v>
          </cell>
        </row>
        <row r="12674">
          <cell r="C12674" t="str">
            <v>Liability</v>
          </cell>
          <cell r="E12674">
            <v>41819</v>
          </cell>
          <cell r="F12674">
            <v>42446</v>
          </cell>
          <cell r="G12674" t="str">
            <v>NA</v>
          </cell>
          <cell r="H12674">
            <v>0.33993230867276125</v>
          </cell>
          <cell r="I12674" t="str">
            <v>NA</v>
          </cell>
        </row>
        <row r="12675">
          <cell r="C12675" t="str">
            <v>Liability</v>
          </cell>
          <cell r="E12675">
            <v>41818</v>
          </cell>
          <cell r="F12675">
            <v>41991</v>
          </cell>
          <cell r="G12675">
            <v>43475.857908914135</v>
          </cell>
          <cell r="H12675">
            <v>6.4994236185277217</v>
          </cell>
          <cell r="I12675">
            <v>11.14</v>
          </cell>
        </row>
        <row r="12676">
          <cell r="C12676" t="str">
            <v>Liability</v>
          </cell>
          <cell r="E12676">
            <v>41797</v>
          </cell>
          <cell r="F12676">
            <v>42646</v>
          </cell>
          <cell r="G12676">
            <v>43018.99952566014</v>
          </cell>
          <cell r="H12676">
            <v>1071.5762803719581</v>
          </cell>
          <cell r="I12676">
            <v>1297.07</v>
          </cell>
        </row>
        <row r="12677">
          <cell r="C12677" t="str">
            <v>Liability</v>
          </cell>
          <cell r="E12677">
            <v>41818</v>
          </cell>
          <cell r="F12677">
            <v>42892</v>
          </cell>
          <cell r="G12677">
            <v>42938.87085324397</v>
          </cell>
          <cell r="H12677">
            <v>96.814226485309462</v>
          </cell>
          <cell r="I12677">
            <v>109.04</v>
          </cell>
        </row>
        <row r="12678">
          <cell r="C12678" t="str">
            <v>Liability</v>
          </cell>
          <cell r="E12678">
            <v>41844</v>
          </cell>
          <cell r="F12678">
            <v>41941</v>
          </cell>
          <cell r="G12678">
            <v>43504.055935155222</v>
          </cell>
          <cell r="H12678">
            <v>41.276017425266545</v>
          </cell>
          <cell r="I12678">
            <v>51.24</v>
          </cell>
        </row>
        <row r="12679">
          <cell r="C12679" t="str">
            <v>Liability</v>
          </cell>
          <cell r="E12679">
            <v>41823</v>
          </cell>
          <cell r="F12679">
            <v>42588</v>
          </cell>
          <cell r="G12679">
            <v>44180.23681034227</v>
          </cell>
          <cell r="H12679">
            <v>7.1356379522471372</v>
          </cell>
          <cell r="I12679">
            <v>9.58</v>
          </cell>
        </row>
        <row r="12680">
          <cell r="C12680" t="str">
            <v>Liability</v>
          </cell>
          <cell r="E12680">
            <v>41822</v>
          </cell>
          <cell r="F12680">
            <v>41870</v>
          </cell>
          <cell r="G12680">
            <v>43397.516082731199</v>
          </cell>
          <cell r="H12680">
            <v>255.48270078974446</v>
          </cell>
          <cell r="I12680">
            <v>275.64999999999998</v>
          </cell>
        </row>
        <row r="12681">
          <cell r="C12681" t="str">
            <v>Liability</v>
          </cell>
          <cell r="E12681">
            <v>41844</v>
          </cell>
          <cell r="F12681">
            <v>42375</v>
          </cell>
          <cell r="G12681" t="str">
            <v>NA</v>
          </cell>
          <cell r="H12681">
            <v>43.419801206546886</v>
          </cell>
          <cell r="I12681" t="str">
            <v>NA</v>
          </cell>
        </row>
        <row r="12682">
          <cell r="C12682" t="str">
            <v>Liability</v>
          </cell>
          <cell r="E12682">
            <v>41837</v>
          </cell>
          <cell r="F12682">
            <v>43125</v>
          </cell>
          <cell r="G12682">
            <v>43553.248926544256</v>
          </cell>
          <cell r="H12682">
            <v>324.69351780354441</v>
          </cell>
          <cell r="I12682">
            <v>435.15</v>
          </cell>
        </row>
        <row r="12683">
          <cell r="C12683" t="str">
            <v>Liability</v>
          </cell>
          <cell r="E12683">
            <v>41842</v>
          </cell>
          <cell r="F12683">
            <v>41860</v>
          </cell>
          <cell r="G12683">
            <v>42212.231707448089</v>
          </cell>
          <cell r="H12683">
            <v>199.33148625524203</v>
          </cell>
          <cell r="I12683">
            <v>213.97</v>
          </cell>
        </row>
        <row r="12684">
          <cell r="C12684" t="str">
            <v>Liability</v>
          </cell>
          <cell r="E12684">
            <v>41840</v>
          </cell>
          <cell r="F12684">
            <v>41991</v>
          </cell>
          <cell r="G12684">
            <v>43250.488681167088</v>
          </cell>
          <cell r="H12684">
            <v>620.78280823182411</v>
          </cell>
          <cell r="I12684">
            <v>809.49</v>
          </cell>
        </row>
        <row r="12685">
          <cell r="C12685" t="str">
            <v>Liability</v>
          </cell>
          <cell r="E12685">
            <v>41826</v>
          </cell>
          <cell r="F12685">
            <v>41842</v>
          </cell>
          <cell r="G12685">
            <v>41859.332959807864</v>
          </cell>
          <cell r="H12685">
            <v>1775.4506708404899</v>
          </cell>
          <cell r="I12685">
            <v>0</v>
          </cell>
        </row>
        <row r="12686">
          <cell r="C12686" t="str">
            <v>Liability</v>
          </cell>
          <cell r="E12686">
            <v>41835</v>
          </cell>
          <cell r="F12686">
            <v>43420</v>
          </cell>
          <cell r="G12686" t="str">
            <v>NA</v>
          </cell>
          <cell r="H12686">
            <v>527.2798079666627</v>
          </cell>
          <cell r="I12686" t="str">
            <v>NA</v>
          </cell>
        </row>
        <row r="12687">
          <cell r="C12687" t="str">
            <v>Liability</v>
          </cell>
          <cell r="E12687">
            <v>41824</v>
          </cell>
          <cell r="F12687">
            <v>41973</v>
          </cell>
          <cell r="G12687">
            <v>42303.436565519296</v>
          </cell>
          <cell r="H12687">
            <v>1378.4958584689521</v>
          </cell>
          <cell r="I12687">
            <v>1474.83</v>
          </cell>
        </row>
        <row r="12688">
          <cell r="C12688" t="str">
            <v>Liability</v>
          </cell>
          <cell r="E12688">
            <v>41826</v>
          </cell>
          <cell r="F12688">
            <v>41956</v>
          </cell>
          <cell r="G12688">
            <v>42931.32018655906</v>
          </cell>
          <cell r="H12688">
            <v>73.331791793541043</v>
          </cell>
          <cell r="I12688">
            <v>89.69</v>
          </cell>
        </row>
        <row r="12689">
          <cell r="C12689" t="str">
            <v>Liability</v>
          </cell>
          <cell r="E12689">
            <v>41842</v>
          </cell>
          <cell r="F12689">
            <v>42024</v>
          </cell>
          <cell r="G12689">
            <v>42797.008940725915</v>
          </cell>
          <cell r="H12689">
            <v>26.091345870748363</v>
          </cell>
          <cell r="I12689">
            <v>39.729999999999997</v>
          </cell>
        </row>
        <row r="12690">
          <cell r="C12690" t="str">
            <v>Liability</v>
          </cell>
          <cell r="E12690">
            <v>41828</v>
          </cell>
          <cell r="F12690">
            <v>44169</v>
          </cell>
          <cell r="G12690" t="str">
            <v>NA</v>
          </cell>
          <cell r="H12690">
            <v>37.735330254727494</v>
          </cell>
          <cell r="I12690" t="str">
            <v>NA</v>
          </cell>
        </row>
        <row r="12691">
          <cell r="C12691" t="str">
            <v>Liability</v>
          </cell>
          <cell r="E12691">
            <v>41823</v>
          </cell>
          <cell r="F12691">
            <v>41858</v>
          </cell>
          <cell r="G12691">
            <v>41966.795519458887</v>
          </cell>
          <cell r="H12691">
            <v>0.91905236653534195</v>
          </cell>
          <cell r="I12691">
            <v>0.92</v>
          </cell>
        </row>
        <row r="12692">
          <cell r="C12692" t="str">
            <v>Liability</v>
          </cell>
          <cell r="E12692">
            <v>41824</v>
          </cell>
          <cell r="F12692">
            <v>42287</v>
          </cell>
          <cell r="G12692">
            <v>43229.937466816722</v>
          </cell>
          <cell r="H12692">
            <v>11.101663605223489</v>
          </cell>
          <cell r="I12692">
            <v>16.489999999999998</v>
          </cell>
        </row>
        <row r="12693">
          <cell r="C12693" t="str">
            <v>Liability</v>
          </cell>
          <cell r="E12693">
            <v>41850</v>
          </cell>
          <cell r="F12693">
            <v>42829</v>
          </cell>
          <cell r="G12693" t="str">
            <v>NA</v>
          </cell>
          <cell r="H12693">
            <v>2.6302754510372424</v>
          </cell>
          <cell r="I12693" t="str">
            <v>NA</v>
          </cell>
        </row>
        <row r="12694">
          <cell r="C12694" t="str">
            <v>Liability</v>
          </cell>
          <cell r="E12694">
            <v>41828</v>
          </cell>
          <cell r="F12694">
            <v>42797</v>
          </cell>
          <cell r="G12694">
            <v>42952.857122830806</v>
          </cell>
          <cell r="H12694">
            <v>2686.1982201223427</v>
          </cell>
          <cell r="I12694">
            <v>3593.78</v>
          </cell>
        </row>
        <row r="12695">
          <cell r="C12695" t="str">
            <v>Liability</v>
          </cell>
          <cell r="E12695">
            <v>41828</v>
          </cell>
          <cell r="F12695">
            <v>43251</v>
          </cell>
          <cell r="G12695" t="str">
            <v>NA</v>
          </cell>
          <cell r="H12695">
            <v>44.272196855285969</v>
          </cell>
          <cell r="I12695" t="str">
            <v>NA</v>
          </cell>
        </row>
        <row r="12696">
          <cell r="C12696" t="str">
            <v>Liability</v>
          </cell>
          <cell r="E12696">
            <v>41839</v>
          </cell>
          <cell r="F12696">
            <v>42801</v>
          </cell>
          <cell r="G12696">
            <v>43822.002864203605</v>
          </cell>
          <cell r="H12696">
            <v>17033.077642122487</v>
          </cell>
          <cell r="I12696">
            <v>21317.23</v>
          </cell>
        </row>
        <row r="12697">
          <cell r="C12697" t="str">
            <v>Liability</v>
          </cell>
          <cell r="E12697">
            <v>41836</v>
          </cell>
          <cell r="F12697">
            <v>42077</v>
          </cell>
          <cell r="G12697">
            <v>42098.138030623821</v>
          </cell>
          <cell r="H12697">
            <v>2.9600348247086536</v>
          </cell>
          <cell r="I12697">
            <v>3.22</v>
          </cell>
        </row>
        <row r="12698">
          <cell r="C12698" t="str">
            <v>Liability</v>
          </cell>
          <cell r="E12698">
            <v>41834</v>
          </cell>
          <cell r="F12698">
            <v>42061</v>
          </cell>
          <cell r="G12698">
            <v>43085.846243284206</v>
          </cell>
          <cell r="H12698">
            <v>1829.4332170272082</v>
          </cell>
          <cell r="I12698">
            <v>2384.19</v>
          </cell>
        </row>
        <row r="12699">
          <cell r="C12699" t="str">
            <v>Liability</v>
          </cell>
          <cell r="E12699">
            <v>41822</v>
          </cell>
          <cell r="F12699">
            <v>41907</v>
          </cell>
          <cell r="G12699">
            <v>41973.366818028328</v>
          </cell>
          <cell r="H12699">
            <v>166.68102450432499</v>
          </cell>
          <cell r="I12699">
            <v>166.68</v>
          </cell>
        </row>
        <row r="12700">
          <cell r="C12700" t="str">
            <v>Liability</v>
          </cell>
          <cell r="E12700">
            <v>41839</v>
          </cell>
          <cell r="F12700">
            <v>42348</v>
          </cell>
          <cell r="G12700">
            <v>42577.502544965733</v>
          </cell>
          <cell r="H12700">
            <v>96.067323480320951</v>
          </cell>
          <cell r="I12700">
            <v>110.18</v>
          </cell>
        </row>
        <row r="12701">
          <cell r="C12701" t="str">
            <v>Liability</v>
          </cell>
          <cell r="E12701">
            <v>41844</v>
          </cell>
          <cell r="F12701">
            <v>43418</v>
          </cell>
          <cell r="G12701">
            <v>44179.950611123393</v>
          </cell>
          <cell r="H12701">
            <v>1293.7813882196417</v>
          </cell>
          <cell r="I12701">
            <v>1923.57</v>
          </cell>
        </row>
        <row r="12702">
          <cell r="C12702" t="str">
            <v>Liability</v>
          </cell>
          <cell r="E12702">
            <v>41845</v>
          </cell>
          <cell r="F12702">
            <v>42222</v>
          </cell>
          <cell r="G12702">
            <v>42456.353477792705</v>
          </cell>
          <cell r="H12702">
            <v>1051.4937882110682</v>
          </cell>
          <cell r="I12702">
            <v>0</v>
          </cell>
        </row>
        <row r="12703">
          <cell r="C12703" t="str">
            <v>Liability</v>
          </cell>
          <cell r="E12703">
            <v>41838</v>
          </cell>
          <cell r="F12703">
            <v>42080</v>
          </cell>
          <cell r="G12703">
            <v>42135.555824381743</v>
          </cell>
          <cell r="H12703">
            <v>1118.477231228992</v>
          </cell>
          <cell r="I12703">
            <v>1260.46</v>
          </cell>
        </row>
        <row r="12704">
          <cell r="C12704" t="str">
            <v>Liability</v>
          </cell>
          <cell r="E12704">
            <v>41822</v>
          </cell>
          <cell r="F12704">
            <v>42378</v>
          </cell>
          <cell r="G12704">
            <v>43039.839530837409</v>
          </cell>
          <cell r="H12704">
            <v>8.8277858988822437</v>
          </cell>
          <cell r="I12704">
            <v>10.119999999999999</v>
          </cell>
        </row>
        <row r="12705">
          <cell r="C12705" t="str">
            <v>Liability</v>
          </cell>
          <cell r="E12705">
            <v>41837</v>
          </cell>
          <cell r="F12705">
            <v>42547</v>
          </cell>
          <cell r="G12705">
            <v>43257.176138915085</v>
          </cell>
          <cell r="H12705">
            <v>12226.372918775867</v>
          </cell>
          <cell r="I12705">
            <v>13866.89</v>
          </cell>
        </row>
        <row r="12706">
          <cell r="C12706" t="str">
            <v>Liability</v>
          </cell>
          <cell r="E12706">
            <v>41840</v>
          </cell>
          <cell r="F12706">
            <v>42092</v>
          </cell>
          <cell r="G12706">
            <v>43476.647405217802</v>
          </cell>
          <cell r="H12706">
            <v>2875.964663988033</v>
          </cell>
          <cell r="I12706">
            <v>3429.16</v>
          </cell>
        </row>
        <row r="12707">
          <cell r="C12707" t="str">
            <v>Liability</v>
          </cell>
          <cell r="E12707">
            <v>41861</v>
          </cell>
          <cell r="F12707">
            <v>41989</v>
          </cell>
          <cell r="G12707">
            <v>42832.973783626949</v>
          </cell>
          <cell r="H12707">
            <v>24.615511269461887</v>
          </cell>
          <cell r="I12707">
            <v>30.24</v>
          </cell>
        </row>
        <row r="12708">
          <cell r="C12708" t="str">
            <v>Liability</v>
          </cell>
          <cell r="E12708">
            <v>41868</v>
          </cell>
          <cell r="F12708">
            <v>42590</v>
          </cell>
          <cell r="G12708" t="str">
            <v>NA</v>
          </cell>
          <cell r="H12708">
            <v>8.2251341664109709</v>
          </cell>
          <cell r="I12708" t="str">
            <v>NA</v>
          </cell>
        </row>
        <row r="12709">
          <cell r="C12709" t="str">
            <v>Liability</v>
          </cell>
          <cell r="E12709">
            <v>41854</v>
          </cell>
          <cell r="F12709">
            <v>42162</v>
          </cell>
          <cell r="G12709">
            <v>43383.181531195791</v>
          </cell>
          <cell r="H12709">
            <v>21.842699140235549</v>
          </cell>
          <cell r="I12709">
            <v>26.91</v>
          </cell>
        </row>
        <row r="12710">
          <cell r="C12710" t="str">
            <v>Liability</v>
          </cell>
          <cell r="E12710">
            <v>41877</v>
          </cell>
          <cell r="F12710">
            <v>42065</v>
          </cell>
          <cell r="G12710">
            <v>42638.620144186592</v>
          </cell>
          <cell r="H12710">
            <v>62.174318777711484</v>
          </cell>
          <cell r="I12710">
            <v>72.849999999999994</v>
          </cell>
        </row>
        <row r="12711">
          <cell r="C12711" t="str">
            <v>Liability</v>
          </cell>
          <cell r="E12711">
            <v>41881</v>
          </cell>
          <cell r="F12711">
            <v>42280</v>
          </cell>
          <cell r="G12711" t="str">
            <v>NA</v>
          </cell>
          <cell r="H12711">
            <v>0.12052723416889857</v>
          </cell>
          <cell r="I12711" t="str">
            <v>NA</v>
          </cell>
        </row>
        <row r="12712">
          <cell r="C12712" t="str">
            <v>Liability</v>
          </cell>
          <cell r="E12712">
            <v>41876</v>
          </cell>
          <cell r="F12712">
            <v>42015</v>
          </cell>
          <cell r="G12712">
            <v>42863.605609556784</v>
          </cell>
          <cell r="H12712">
            <v>6.450415819679594</v>
          </cell>
          <cell r="I12712">
            <v>8.6999999999999993</v>
          </cell>
        </row>
        <row r="12713">
          <cell r="C12713" t="str">
            <v>Liability</v>
          </cell>
          <cell r="E12713">
            <v>41855</v>
          </cell>
          <cell r="F12713">
            <v>42191</v>
          </cell>
          <cell r="G12713">
            <v>42372.969767917268</v>
          </cell>
          <cell r="H12713">
            <v>33.929822589488055</v>
          </cell>
          <cell r="I12713">
            <v>44.61</v>
          </cell>
        </row>
        <row r="12714">
          <cell r="C12714" t="str">
            <v>Liability</v>
          </cell>
          <cell r="E12714">
            <v>41859</v>
          </cell>
          <cell r="F12714">
            <v>41927</v>
          </cell>
          <cell r="G12714">
            <v>41953.45825972184</v>
          </cell>
          <cell r="H12714">
            <v>42.217067812435701</v>
          </cell>
          <cell r="I12714">
            <v>42.22</v>
          </cell>
        </row>
        <row r="12715">
          <cell r="C12715" t="str">
            <v>Liability</v>
          </cell>
          <cell r="E12715">
            <v>41874</v>
          </cell>
          <cell r="F12715">
            <v>42340</v>
          </cell>
          <cell r="G12715">
            <v>42631.16722809057</v>
          </cell>
          <cell r="H12715">
            <v>6047.1719163426624</v>
          </cell>
          <cell r="I12715">
            <v>6530.4</v>
          </cell>
        </row>
        <row r="12716">
          <cell r="C12716" t="str">
            <v>Liability</v>
          </cell>
          <cell r="E12716">
            <v>41861</v>
          </cell>
          <cell r="F12716">
            <v>43336</v>
          </cell>
          <cell r="G12716">
            <v>43382.640934682058</v>
          </cell>
          <cell r="H12716">
            <v>1.6348700426062661</v>
          </cell>
          <cell r="I12716">
            <v>2.02</v>
          </cell>
        </row>
        <row r="12717">
          <cell r="C12717" t="str">
            <v>Liability</v>
          </cell>
          <cell r="E12717">
            <v>41879</v>
          </cell>
          <cell r="F12717">
            <v>42140</v>
          </cell>
          <cell r="G12717">
            <v>42307.875789187237</v>
          </cell>
          <cell r="H12717">
            <v>765.75742533922335</v>
          </cell>
          <cell r="I12717">
            <v>807.95</v>
          </cell>
        </row>
        <row r="12718">
          <cell r="C12718" t="str">
            <v>Liability</v>
          </cell>
          <cell r="E12718">
            <v>41880</v>
          </cell>
          <cell r="F12718">
            <v>42339</v>
          </cell>
          <cell r="G12718">
            <v>42680.616326727009</v>
          </cell>
          <cell r="H12718">
            <v>9.1770228073428424</v>
          </cell>
          <cell r="I12718">
            <v>10.68</v>
          </cell>
        </row>
        <row r="12719">
          <cell r="C12719" t="str">
            <v>Liability</v>
          </cell>
          <cell r="E12719">
            <v>41881</v>
          </cell>
          <cell r="F12719">
            <v>42399</v>
          </cell>
          <cell r="G12719">
            <v>42729.452044253383</v>
          </cell>
          <cell r="H12719">
            <v>123.19585755882122</v>
          </cell>
          <cell r="I12719">
            <v>131.38999999999999</v>
          </cell>
        </row>
        <row r="12720">
          <cell r="C12720" t="str">
            <v>Liability</v>
          </cell>
          <cell r="E12720">
            <v>41868</v>
          </cell>
          <cell r="F12720">
            <v>41942</v>
          </cell>
          <cell r="G12720">
            <v>42360.127109497211</v>
          </cell>
          <cell r="H12720">
            <v>5.3991485352679813</v>
          </cell>
          <cell r="I12720">
            <v>5.64</v>
          </cell>
        </row>
        <row r="12721">
          <cell r="C12721" t="str">
            <v>Liability</v>
          </cell>
          <cell r="E12721">
            <v>41865</v>
          </cell>
          <cell r="F12721">
            <v>41957</v>
          </cell>
          <cell r="G12721">
            <v>42534.044056195075</v>
          </cell>
          <cell r="H12721">
            <v>771.95855054108074</v>
          </cell>
          <cell r="I12721">
            <v>959.13</v>
          </cell>
        </row>
        <row r="12722">
          <cell r="C12722" t="str">
            <v>Liability</v>
          </cell>
          <cell r="E12722">
            <v>41861</v>
          </cell>
          <cell r="F12722">
            <v>42253</v>
          </cell>
          <cell r="G12722">
            <v>42601.454459087872</v>
          </cell>
          <cell r="H12722">
            <v>1828.3062731442926</v>
          </cell>
          <cell r="I12722">
            <v>2162.25</v>
          </cell>
        </row>
        <row r="12723">
          <cell r="C12723" t="str">
            <v>Liability</v>
          </cell>
          <cell r="E12723">
            <v>41855</v>
          </cell>
          <cell r="F12723">
            <v>42244</v>
          </cell>
          <cell r="G12723">
            <v>43564.143708510594</v>
          </cell>
          <cell r="H12723">
            <v>16.7187868861031</v>
          </cell>
          <cell r="I12723">
            <v>21.86</v>
          </cell>
        </row>
        <row r="12724">
          <cell r="C12724" t="str">
            <v>Liability</v>
          </cell>
          <cell r="E12724">
            <v>41864</v>
          </cell>
          <cell r="F12724">
            <v>41912</v>
          </cell>
          <cell r="G12724">
            <v>42026.492302002334</v>
          </cell>
          <cell r="H12724">
            <v>16347.114545250679</v>
          </cell>
          <cell r="I12724">
            <v>17475.28</v>
          </cell>
        </row>
        <row r="12725">
          <cell r="C12725" t="str">
            <v>Liability</v>
          </cell>
          <cell r="E12725">
            <v>41864</v>
          </cell>
          <cell r="F12725">
            <v>42256</v>
          </cell>
          <cell r="G12725">
            <v>42645.142727849896</v>
          </cell>
          <cell r="H12725">
            <v>24022.416080823259</v>
          </cell>
          <cell r="I12725">
            <v>25046.93</v>
          </cell>
        </row>
        <row r="12726">
          <cell r="C12726" t="str">
            <v>Liability</v>
          </cell>
          <cell r="E12726">
            <v>41858</v>
          </cell>
          <cell r="F12726">
            <v>41914</v>
          </cell>
          <cell r="G12726">
            <v>42668.150839314956</v>
          </cell>
          <cell r="H12726">
            <v>119.03784077830478</v>
          </cell>
          <cell r="I12726">
            <v>138.06</v>
          </cell>
        </row>
        <row r="12727">
          <cell r="C12727" t="str">
            <v>Liability</v>
          </cell>
          <cell r="E12727">
            <v>41869</v>
          </cell>
          <cell r="F12727">
            <v>42849</v>
          </cell>
          <cell r="G12727">
            <v>42933.096224573172</v>
          </cell>
          <cell r="H12727">
            <v>635.48521403376606</v>
          </cell>
          <cell r="I12727">
            <v>852.86</v>
          </cell>
        </row>
        <row r="12728">
          <cell r="C12728" t="str">
            <v>Liability</v>
          </cell>
          <cell r="E12728">
            <v>41882</v>
          </cell>
          <cell r="F12728">
            <v>41986</v>
          </cell>
          <cell r="G12728">
            <v>43141.853696086735</v>
          </cell>
          <cell r="H12728">
            <v>282.37708070182123</v>
          </cell>
          <cell r="I12728">
            <v>504.44</v>
          </cell>
        </row>
        <row r="12729">
          <cell r="C12729" t="str">
            <v>Liability</v>
          </cell>
          <cell r="E12729">
            <v>41870</v>
          </cell>
          <cell r="F12729">
            <v>42337</v>
          </cell>
          <cell r="G12729">
            <v>42800.501110308069</v>
          </cell>
          <cell r="H12729">
            <v>111.44064959593683</v>
          </cell>
          <cell r="I12729">
            <v>145</v>
          </cell>
        </row>
        <row r="12730">
          <cell r="C12730" t="str">
            <v>Liability</v>
          </cell>
          <cell r="E12730">
            <v>41856</v>
          </cell>
          <cell r="F12730">
            <v>41874</v>
          </cell>
          <cell r="G12730">
            <v>43247.970430174646</v>
          </cell>
          <cell r="H12730">
            <v>115.480947302614</v>
          </cell>
          <cell r="I12730">
            <v>130.44999999999999</v>
          </cell>
        </row>
        <row r="12731">
          <cell r="C12731" t="str">
            <v>Liability</v>
          </cell>
          <cell r="E12731">
            <v>41860</v>
          </cell>
          <cell r="F12731">
            <v>42824</v>
          </cell>
          <cell r="G12731" t="str">
            <v>NA</v>
          </cell>
          <cell r="H12731">
            <v>400.05242668393265</v>
          </cell>
          <cell r="I12731" t="str">
            <v>NA</v>
          </cell>
        </row>
        <row r="12732">
          <cell r="C12732" t="str">
            <v>Liability</v>
          </cell>
          <cell r="E12732">
            <v>41866</v>
          </cell>
          <cell r="F12732">
            <v>42683</v>
          </cell>
          <cell r="G12732">
            <v>44122.731808026481</v>
          </cell>
          <cell r="H12732">
            <v>229.6401363098326</v>
          </cell>
          <cell r="I12732">
            <v>0</v>
          </cell>
        </row>
        <row r="12733">
          <cell r="C12733" t="str">
            <v>Liability</v>
          </cell>
          <cell r="E12733">
            <v>41875</v>
          </cell>
          <cell r="F12733">
            <v>41993</v>
          </cell>
          <cell r="G12733">
            <v>42095.362948970607</v>
          </cell>
          <cell r="H12733">
            <v>263.05178683975589</v>
          </cell>
          <cell r="I12733">
            <v>304.48</v>
          </cell>
        </row>
        <row r="12734">
          <cell r="C12734" t="str">
            <v>Liability</v>
          </cell>
          <cell r="E12734">
            <v>41876</v>
          </cell>
          <cell r="F12734">
            <v>42762</v>
          </cell>
          <cell r="G12734">
            <v>43852.311555984088</v>
          </cell>
          <cell r="H12734">
            <v>7732.3983387452099</v>
          </cell>
          <cell r="I12734">
            <v>8265.27</v>
          </cell>
        </row>
        <row r="12735">
          <cell r="C12735" t="str">
            <v>Liability</v>
          </cell>
          <cell r="E12735">
            <v>41884</v>
          </cell>
          <cell r="F12735">
            <v>41981</v>
          </cell>
          <cell r="G12735">
            <v>42091.872216644115</v>
          </cell>
          <cell r="H12735">
            <v>539.84493239184224</v>
          </cell>
          <cell r="I12735">
            <v>563.17999999999995</v>
          </cell>
        </row>
        <row r="12736">
          <cell r="C12736" t="str">
            <v>Liability</v>
          </cell>
          <cell r="E12736">
            <v>41901</v>
          </cell>
          <cell r="F12736">
            <v>41959</v>
          </cell>
          <cell r="G12736">
            <v>42589.360469937405</v>
          </cell>
          <cell r="H12736">
            <v>112.95674378902332</v>
          </cell>
          <cell r="I12736">
            <v>123</v>
          </cell>
        </row>
        <row r="12737">
          <cell r="C12737" t="str">
            <v>Liability</v>
          </cell>
          <cell r="E12737">
            <v>41905</v>
          </cell>
          <cell r="F12737">
            <v>41986</v>
          </cell>
          <cell r="G12737" t="str">
            <v>NA</v>
          </cell>
          <cell r="H12737">
            <v>1.2132110770139573</v>
          </cell>
          <cell r="I12737" t="str">
            <v>NA</v>
          </cell>
        </row>
        <row r="12738">
          <cell r="C12738" t="str">
            <v>Liability</v>
          </cell>
          <cell r="E12738">
            <v>41909</v>
          </cell>
          <cell r="F12738">
            <v>42956</v>
          </cell>
          <cell r="G12738" t="str">
            <v>NA</v>
          </cell>
          <cell r="H12738">
            <v>63.288303769952293</v>
          </cell>
          <cell r="I12738" t="str">
            <v>NA</v>
          </cell>
        </row>
        <row r="12739">
          <cell r="C12739" t="str">
            <v>Liability</v>
          </cell>
          <cell r="E12739">
            <v>41908</v>
          </cell>
          <cell r="F12739">
            <v>42016</v>
          </cell>
          <cell r="G12739">
            <v>43100.655347063279</v>
          </cell>
          <cell r="H12739">
            <v>8915.4158962716119</v>
          </cell>
          <cell r="I12739">
            <v>11433.6</v>
          </cell>
        </row>
        <row r="12740">
          <cell r="C12740" t="str">
            <v>Liability</v>
          </cell>
          <cell r="E12740">
            <v>41912</v>
          </cell>
          <cell r="F12740">
            <v>41988</v>
          </cell>
          <cell r="G12740">
            <v>42087.936762367899</v>
          </cell>
          <cell r="H12740">
            <v>11.041731716742561</v>
          </cell>
          <cell r="I12740">
            <v>12.8</v>
          </cell>
        </row>
        <row r="12741">
          <cell r="C12741" t="str">
            <v>Liability</v>
          </cell>
          <cell r="E12741">
            <v>41906</v>
          </cell>
          <cell r="F12741">
            <v>41999</v>
          </cell>
          <cell r="G12741">
            <v>42043.063713665746</v>
          </cell>
          <cell r="H12741">
            <v>3999.0052379007025</v>
          </cell>
          <cell r="I12741">
            <v>4389.6000000000004</v>
          </cell>
        </row>
        <row r="12742">
          <cell r="C12742" t="str">
            <v>Liability</v>
          </cell>
          <cell r="E12742">
            <v>41885</v>
          </cell>
          <cell r="F12742">
            <v>42191</v>
          </cell>
          <cell r="G12742">
            <v>42408.007743781294</v>
          </cell>
          <cell r="H12742">
            <v>98.996506730424954</v>
          </cell>
          <cell r="I12742">
            <v>117.16</v>
          </cell>
        </row>
        <row r="12743">
          <cell r="C12743" t="str">
            <v>Liability</v>
          </cell>
          <cell r="E12743">
            <v>41909</v>
          </cell>
          <cell r="F12743">
            <v>42725</v>
          </cell>
          <cell r="G12743">
            <v>43969.61141218285</v>
          </cell>
          <cell r="H12743">
            <v>8268.5163771619646</v>
          </cell>
          <cell r="I12743">
            <v>10786.22</v>
          </cell>
        </row>
        <row r="12744">
          <cell r="C12744" t="str">
            <v>Liability</v>
          </cell>
          <cell r="E12744">
            <v>41908</v>
          </cell>
          <cell r="F12744">
            <v>42037</v>
          </cell>
          <cell r="G12744">
            <v>42458.722098760692</v>
          </cell>
          <cell r="H12744">
            <v>1217.7865981867287</v>
          </cell>
          <cell r="I12744">
            <v>1406.09</v>
          </cell>
        </row>
        <row r="12745">
          <cell r="C12745" t="str">
            <v>Liability</v>
          </cell>
          <cell r="E12745">
            <v>41911</v>
          </cell>
          <cell r="F12745">
            <v>42671</v>
          </cell>
          <cell r="G12745">
            <v>43031.741401660198</v>
          </cell>
          <cell r="H12745">
            <v>3708.7855271066524</v>
          </cell>
          <cell r="I12745">
            <v>4348.5600000000004</v>
          </cell>
        </row>
        <row r="12746">
          <cell r="C12746" t="str">
            <v>Liability</v>
          </cell>
          <cell r="E12746">
            <v>41903</v>
          </cell>
          <cell r="F12746">
            <v>42044</v>
          </cell>
          <cell r="G12746">
            <v>42599.645969606929</v>
          </cell>
          <cell r="H12746">
            <v>21.586490326980517</v>
          </cell>
          <cell r="I12746">
            <v>24.43</v>
          </cell>
        </row>
        <row r="12747">
          <cell r="C12747" t="str">
            <v>Liability</v>
          </cell>
          <cell r="E12747">
            <v>41911</v>
          </cell>
          <cell r="F12747">
            <v>41933</v>
          </cell>
          <cell r="G12747">
            <v>42466.298210235291</v>
          </cell>
          <cell r="H12747">
            <v>31.142005156618342</v>
          </cell>
          <cell r="I12747">
            <v>36.479999999999997</v>
          </cell>
        </row>
        <row r="12748">
          <cell r="C12748" t="str">
            <v>Liability</v>
          </cell>
          <cell r="E12748">
            <v>41888</v>
          </cell>
          <cell r="F12748">
            <v>42087</v>
          </cell>
          <cell r="G12748">
            <v>43092.31895901564</v>
          </cell>
          <cell r="H12748">
            <v>98.645696667061486</v>
          </cell>
          <cell r="I12748">
            <v>116.29</v>
          </cell>
        </row>
        <row r="12749">
          <cell r="C12749" t="str">
            <v>Liability</v>
          </cell>
          <cell r="E12749">
            <v>41908</v>
          </cell>
          <cell r="F12749">
            <v>42031</v>
          </cell>
          <cell r="G12749">
            <v>42478.496652040179</v>
          </cell>
          <cell r="H12749">
            <v>1825.1875329478594</v>
          </cell>
          <cell r="I12749">
            <v>2701.47</v>
          </cell>
        </row>
        <row r="12750">
          <cell r="C12750" t="str">
            <v>Liability</v>
          </cell>
          <cell r="E12750">
            <v>41891</v>
          </cell>
          <cell r="F12750">
            <v>42167</v>
          </cell>
          <cell r="G12750">
            <v>43013.972348610849</v>
          </cell>
          <cell r="H12750">
            <v>216.46992076477449</v>
          </cell>
          <cell r="I12750">
            <v>257.13</v>
          </cell>
        </row>
        <row r="12751">
          <cell r="C12751" t="str">
            <v>Liability</v>
          </cell>
          <cell r="E12751">
            <v>41893</v>
          </cell>
          <cell r="F12751">
            <v>42621</v>
          </cell>
          <cell r="G12751">
            <v>43822.107742753506</v>
          </cell>
          <cell r="H12751">
            <v>97.490580727826156</v>
          </cell>
          <cell r="I12751">
            <v>134.02000000000001</v>
          </cell>
        </row>
        <row r="12752">
          <cell r="C12752" t="str">
            <v>Liability</v>
          </cell>
          <cell r="E12752">
            <v>41909</v>
          </cell>
          <cell r="F12752">
            <v>42109</v>
          </cell>
          <cell r="G12752">
            <v>42424.930513598629</v>
          </cell>
          <cell r="H12752">
            <v>378.2783453253225</v>
          </cell>
          <cell r="I12752">
            <v>463.79</v>
          </cell>
        </row>
        <row r="12753">
          <cell r="C12753" t="str">
            <v>Liability</v>
          </cell>
          <cell r="E12753">
            <v>41905</v>
          </cell>
          <cell r="F12753">
            <v>42376</v>
          </cell>
          <cell r="G12753">
            <v>42407.304718359963</v>
          </cell>
          <cell r="H12753">
            <v>46.148295357096714</v>
          </cell>
          <cell r="I12753">
            <v>49.28</v>
          </cell>
        </row>
        <row r="12754">
          <cell r="C12754" t="str">
            <v>Liability</v>
          </cell>
          <cell r="E12754">
            <v>41888</v>
          </cell>
          <cell r="F12754">
            <v>42641</v>
          </cell>
          <cell r="G12754" t="str">
            <v>NA</v>
          </cell>
          <cell r="H12754">
            <v>21444.986833748317</v>
          </cell>
          <cell r="I12754" t="str">
            <v>NA</v>
          </cell>
        </row>
        <row r="12755">
          <cell r="C12755" t="str">
            <v>Liability</v>
          </cell>
          <cell r="E12755">
            <v>41889</v>
          </cell>
          <cell r="F12755">
            <v>41919</v>
          </cell>
          <cell r="G12755">
            <v>42357.880052504072</v>
          </cell>
          <cell r="H12755">
            <v>377.27753239357958</v>
          </cell>
          <cell r="I12755">
            <v>439.16</v>
          </cell>
        </row>
        <row r="12756">
          <cell r="C12756" t="str">
            <v>Liability</v>
          </cell>
          <cell r="E12756">
            <v>41903</v>
          </cell>
          <cell r="F12756">
            <v>42072</v>
          </cell>
          <cell r="G12756">
            <v>42901.413851719648</v>
          </cell>
          <cell r="H12756">
            <v>4810.1430098761484</v>
          </cell>
          <cell r="I12756">
            <v>6380.91</v>
          </cell>
        </row>
        <row r="12757">
          <cell r="C12757" t="str">
            <v>Liability</v>
          </cell>
          <cell r="E12757">
            <v>41904</v>
          </cell>
          <cell r="F12757">
            <v>42248</v>
          </cell>
          <cell r="G12757">
            <v>42804.938077604544</v>
          </cell>
          <cell r="H12757">
            <v>1222.1198406662481</v>
          </cell>
          <cell r="I12757">
            <v>1342.17</v>
          </cell>
        </row>
        <row r="12758">
          <cell r="C12758" t="str">
            <v>Liability</v>
          </cell>
          <cell r="E12758">
            <v>41928</v>
          </cell>
          <cell r="F12758">
            <v>42604</v>
          </cell>
          <cell r="G12758">
            <v>43688.121804015995</v>
          </cell>
          <cell r="H12758">
            <v>1636.0824114749737</v>
          </cell>
          <cell r="I12758">
            <v>2295.38</v>
          </cell>
        </row>
        <row r="12759">
          <cell r="C12759" t="str">
            <v>Liability</v>
          </cell>
          <cell r="E12759">
            <v>41934</v>
          </cell>
          <cell r="F12759">
            <v>41999</v>
          </cell>
          <cell r="G12759">
            <v>43793.855123490583</v>
          </cell>
          <cell r="H12759">
            <v>7480.1359597778619</v>
          </cell>
          <cell r="I12759">
            <v>12485.2</v>
          </cell>
        </row>
        <row r="12760">
          <cell r="C12760" t="str">
            <v>Liability</v>
          </cell>
          <cell r="E12760">
            <v>41938</v>
          </cell>
          <cell r="F12760">
            <v>42681</v>
          </cell>
          <cell r="G12760">
            <v>42726.828552819039</v>
          </cell>
          <cell r="H12760">
            <v>97.802825456246111</v>
          </cell>
          <cell r="I12760">
            <v>115.24</v>
          </cell>
        </row>
        <row r="12761">
          <cell r="C12761" t="str">
            <v>Liability</v>
          </cell>
          <cell r="E12761">
            <v>41929</v>
          </cell>
          <cell r="F12761">
            <v>41965</v>
          </cell>
          <cell r="G12761">
            <v>42639.202877371783</v>
          </cell>
          <cell r="H12761">
            <v>1.8135042597210007</v>
          </cell>
          <cell r="I12761">
            <v>2.1</v>
          </cell>
        </row>
        <row r="12762">
          <cell r="C12762" t="str">
            <v>Liability</v>
          </cell>
          <cell r="E12762">
            <v>41918</v>
          </cell>
          <cell r="F12762">
            <v>42384</v>
          </cell>
          <cell r="G12762">
            <v>43047.428892671865</v>
          </cell>
          <cell r="H12762">
            <v>44.427791033315636</v>
          </cell>
          <cell r="I12762">
            <v>54.84</v>
          </cell>
        </row>
        <row r="12763">
          <cell r="C12763" t="str">
            <v>Liability</v>
          </cell>
          <cell r="E12763">
            <v>41923</v>
          </cell>
          <cell r="F12763">
            <v>42252</v>
          </cell>
          <cell r="G12763">
            <v>42735.678740571348</v>
          </cell>
          <cell r="H12763">
            <v>92.981603228200754</v>
          </cell>
          <cell r="I12763">
            <v>114.5</v>
          </cell>
        </row>
        <row r="12764">
          <cell r="C12764" t="str">
            <v>Liability</v>
          </cell>
          <cell r="E12764">
            <v>41930</v>
          </cell>
          <cell r="F12764">
            <v>44081</v>
          </cell>
          <cell r="G12764">
            <v>44099.372992279757</v>
          </cell>
          <cell r="H12764">
            <v>33903.872256302137</v>
          </cell>
          <cell r="I12764">
            <v>46676.95</v>
          </cell>
        </row>
        <row r="12765">
          <cell r="C12765" t="str">
            <v>Liability</v>
          </cell>
          <cell r="E12765">
            <v>41931</v>
          </cell>
          <cell r="F12765">
            <v>42793</v>
          </cell>
          <cell r="G12765">
            <v>43063.64854678249</v>
          </cell>
          <cell r="H12765">
            <v>65.305112216170087</v>
          </cell>
          <cell r="I12765">
            <v>0</v>
          </cell>
        </row>
        <row r="12766">
          <cell r="C12766" t="str">
            <v>Liability</v>
          </cell>
          <cell r="E12766">
            <v>41935</v>
          </cell>
          <cell r="F12766">
            <v>42147</v>
          </cell>
          <cell r="G12766">
            <v>42738.711316577042</v>
          </cell>
          <cell r="H12766">
            <v>7096.037446249501</v>
          </cell>
          <cell r="I12766">
            <v>9214.2999999999993</v>
          </cell>
        </row>
        <row r="12767">
          <cell r="C12767" t="str">
            <v>Liability</v>
          </cell>
          <cell r="E12767">
            <v>41926</v>
          </cell>
          <cell r="F12767">
            <v>42594</v>
          </cell>
          <cell r="G12767">
            <v>43577.458396666334</v>
          </cell>
          <cell r="H12767">
            <v>35.711737883182153</v>
          </cell>
          <cell r="I12767">
            <v>37.39</v>
          </cell>
        </row>
        <row r="12768">
          <cell r="C12768" t="str">
            <v>Liability</v>
          </cell>
          <cell r="E12768">
            <v>41919</v>
          </cell>
          <cell r="F12768">
            <v>42903</v>
          </cell>
          <cell r="G12768">
            <v>43258.282417221526</v>
          </cell>
          <cell r="H12768">
            <v>517.25499027815783</v>
          </cell>
          <cell r="I12768">
            <v>586.91999999999996</v>
          </cell>
        </row>
        <row r="12769">
          <cell r="C12769" t="str">
            <v>Liability</v>
          </cell>
          <cell r="E12769">
            <v>41922</v>
          </cell>
          <cell r="F12769">
            <v>42480</v>
          </cell>
          <cell r="G12769">
            <v>42764.755938445589</v>
          </cell>
          <cell r="H12769">
            <v>6986.667314325693</v>
          </cell>
          <cell r="I12769">
            <v>8287.32</v>
          </cell>
        </row>
        <row r="12770">
          <cell r="C12770" t="str">
            <v>Liability</v>
          </cell>
          <cell r="E12770">
            <v>41932</v>
          </cell>
          <cell r="F12770">
            <v>42787</v>
          </cell>
          <cell r="G12770">
            <v>43088.771436698924</v>
          </cell>
          <cell r="H12770">
            <v>35.144228361103309</v>
          </cell>
          <cell r="I12770">
            <v>51.98</v>
          </cell>
        </row>
        <row r="12771">
          <cell r="C12771" t="str">
            <v>Liability</v>
          </cell>
          <cell r="E12771">
            <v>41933</v>
          </cell>
          <cell r="F12771">
            <v>42714</v>
          </cell>
          <cell r="G12771">
            <v>43695.498482497467</v>
          </cell>
          <cell r="H12771">
            <v>1454.6574907621575</v>
          </cell>
          <cell r="I12771">
            <v>2053.08</v>
          </cell>
        </row>
        <row r="12772">
          <cell r="C12772" t="str">
            <v>Liability</v>
          </cell>
          <cell r="E12772">
            <v>41941</v>
          </cell>
          <cell r="F12772">
            <v>43104</v>
          </cell>
          <cell r="G12772">
            <v>43660.816111879169</v>
          </cell>
          <cell r="H12772">
            <v>48.084799230592168</v>
          </cell>
          <cell r="I12772">
            <v>71.489999999999995</v>
          </cell>
        </row>
        <row r="12773">
          <cell r="C12773" t="str">
            <v>Liability</v>
          </cell>
          <cell r="E12773">
            <v>41917</v>
          </cell>
          <cell r="F12773">
            <v>42800</v>
          </cell>
          <cell r="G12773">
            <v>43843.185555503558</v>
          </cell>
          <cell r="H12773">
            <v>525.31417415873273</v>
          </cell>
          <cell r="I12773">
            <v>757.44</v>
          </cell>
        </row>
        <row r="12774">
          <cell r="C12774" t="str">
            <v>Liability</v>
          </cell>
          <cell r="E12774">
            <v>41918</v>
          </cell>
          <cell r="F12774">
            <v>41918</v>
          </cell>
          <cell r="G12774">
            <v>42544.423276087939</v>
          </cell>
          <cell r="H12774">
            <v>9.4809462117072503</v>
          </cell>
          <cell r="I12774">
            <v>13.46</v>
          </cell>
        </row>
        <row r="12775">
          <cell r="C12775" t="str">
            <v>Liability</v>
          </cell>
          <cell r="E12775">
            <v>41927</v>
          </cell>
          <cell r="F12775">
            <v>42902</v>
          </cell>
          <cell r="G12775" t="str">
            <v>NA</v>
          </cell>
          <cell r="H12775">
            <v>4220.8012361100627</v>
          </cell>
          <cell r="I12775" t="str">
            <v>NA</v>
          </cell>
        </row>
        <row r="12776">
          <cell r="C12776" t="str">
            <v>Liability</v>
          </cell>
          <cell r="E12776">
            <v>41940</v>
          </cell>
          <cell r="F12776">
            <v>42112</v>
          </cell>
          <cell r="G12776">
            <v>42572.236449785749</v>
          </cell>
          <cell r="H12776">
            <v>56.662906535586018</v>
          </cell>
          <cell r="I12776">
            <v>68.819999999999993</v>
          </cell>
        </row>
        <row r="12777">
          <cell r="C12777" t="str">
            <v>Liability</v>
          </cell>
          <cell r="E12777">
            <v>41940</v>
          </cell>
          <cell r="F12777">
            <v>42286</v>
          </cell>
          <cell r="G12777">
            <v>42569.955078353327</v>
          </cell>
          <cell r="H12777">
            <v>4434.3624817250793</v>
          </cell>
          <cell r="I12777">
            <v>4643.97</v>
          </cell>
        </row>
        <row r="12778">
          <cell r="C12778" t="str">
            <v>Liability</v>
          </cell>
          <cell r="E12778">
            <v>41917</v>
          </cell>
          <cell r="F12778">
            <v>43319</v>
          </cell>
          <cell r="G12778">
            <v>44115.390029128816</v>
          </cell>
          <cell r="H12778">
            <v>350.25889007482482</v>
          </cell>
          <cell r="I12778">
            <v>543.75</v>
          </cell>
        </row>
        <row r="12779">
          <cell r="C12779" t="str">
            <v>Liability</v>
          </cell>
          <cell r="E12779">
            <v>41924</v>
          </cell>
          <cell r="F12779">
            <v>42027</v>
          </cell>
          <cell r="G12779">
            <v>42540.988511772492</v>
          </cell>
          <cell r="H12779">
            <v>0.95456428446313091</v>
          </cell>
          <cell r="I12779">
            <v>1.06</v>
          </cell>
        </row>
        <row r="12780">
          <cell r="C12780" t="str">
            <v>Liability</v>
          </cell>
          <cell r="E12780">
            <v>41961</v>
          </cell>
          <cell r="F12780">
            <v>42143</v>
          </cell>
          <cell r="G12780">
            <v>42555.748940461803</v>
          </cell>
          <cell r="H12780">
            <v>299.50416780586727</v>
          </cell>
          <cell r="I12780">
            <v>334.41</v>
          </cell>
        </row>
        <row r="12781">
          <cell r="C12781" t="str">
            <v>Liability</v>
          </cell>
          <cell r="E12781">
            <v>41965</v>
          </cell>
          <cell r="F12781">
            <v>42007</v>
          </cell>
          <cell r="G12781">
            <v>42063.504426906387</v>
          </cell>
          <cell r="H12781">
            <v>138.56901016204699</v>
          </cell>
          <cell r="I12781">
            <v>152.85</v>
          </cell>
        </row>
        <row r="12782">
          <cell r="C12782" t="str">
            <v>Liability</v>
          </cell>
          <cell r="E12782">
            <v>41968</v>
          </cell>
          <cell r="F12782">
            <v>42113</v>
          </cell>
          <cell r="G12782">
            <v>43412.068975965332</v>
          </cell>
          <cell r="H12782">
            <v>43.467166796555077</v>
          </cell>
          <cell r="I12782">
            <v>46.56</v>
          </cell>
        </row>
        <row r="12783">
          <cell r="C12783" t="str">
            <v>Liability</v>
          </cell>
          <cell r="E12783">
            <v>41957</v>
          </cell>
          <cell r="F12783">
            <v>42070</v>
          </cell>
          <cell r="G12783">
            <v>43827.573076367153</v>
          </cell>
          <cell r="H12783">
            <v>143996.85878732597</v>
          </cell>
          <cell r="I12783">
            <v>208857.87</v>
          </cell>
        </row>
        <row r="12784">
          <cell r="C12784" t="str">
            <v>Liability</v>
          </cell>
          <cell r="E12784">
            <v>41944</v>
          </cell>
          <cell r="F12784">
            <v>42158</v>
          </cell>
          <cell r="G12784">
            <v>43556.102073115049</v>
          </cell>
          <cell r="H12784">
            <v>329.02436656481376</v>
          </cell>
          <cell r="I12784">
            <v>482.69</v>
          </cell>
        </row>
        <row r="12785">
          <cell r="C12785" t="str">
            <v>Liability</v>
          </cell>
          <cell r="E12785">
            <v>41968</v>
          </cell>
          <cell r="F12785">
            <v>42332</v>
          </cell>
          <cell r="G12785">
            <v>42521.200119331283</v>
          </cell>
          <cell r="H12785">
            <v>14.769775314228704</v>
          </cell>
          <cell r="I12785">
            <v>0</v>
          </cell>
        </row>
        <row r="12786">
          <cell r="C12786" t="str">
            <v>Liability</v>
          </cell>
          <cell r="E12786">
            <v>41950</v>
          </cell>
          <cell r="F12786">
            <v>42168</v>
          </cell>
          <cell r="G12786">
            <v>42798.783997570004</v>
          </cell>
          <cell r="H12786">
            <v>45.169775082838328</v>
          </cell>
          <cell r="I12786">
            <v>57.88</v>
          </cell>
        </row>
        <row r="12787">
          <cell r="C12787" t="str">
            <v>Liability</v>
          </cell>
          <cell r="E12787">
            <v>41959</v>
          </cell>
          <cell r="F12787">
            <v>43831</v>
          </cell>
          <cell r="G12787" t="str">
            <v>NA</v>
          </cell>
          <cell r="H12787">
            <v>9144.2582074891307</v>
          </cell>
          <cell r="I12787" t="str">
            <v>NA</v>
          </cell>
        </row>
        <row r="12788">
          <cell r="C12788" t="str">
            <v>Liability</v>
          </cell>
          <cell r="E12788">
            <v>41945</v>
          </cell>
          <cell r="F12788">
            <v>42445</v>
          </cell>
          <cell r="G12788">
            <v>42903.773981762344</v>
          </cell>
          <cell r="H12788">
            <v>72.192321994835766</v>
          </cell>
          <cell r="I12788">
            <v>120.55</v>
          </cell>
        </row>
        <row r="12789">
          <cell r="C12789" t="str">
            <v>Liability</v>
          </cell>
          <cell r="E12789">
            <v>41971</v>
          </cell>
          <cell r="F12789">
            <v>42932</v>
          </cell>
          <cell r="G12789">
            <v>43259.331636205417</v>
          </cell>
          <cell r="H12789">
            <v>9.8548587293057004</v>
          </cell>
          <cell r="I12789">
            <v>12.11</v>
          </cell>
        </row>
        <row r="12790">
          <cell r="C12790" t="str">
            <v>Liability</v>
          </cell>
          <cell r="E12790">
            <v>41960</v>
          </cell>
          <cell r="F12790">
            <v>42226</v>
          </cell>
          <cell r="G12790">
            <v>42370.510257567861</v>
          </cell>
          <cell r="H12790">
            <v>0.49088824636594225</v>
          </cell>
          <cell r="I12790">
            <v>0.52</v>
          </cell>
        </row>
        <row r="12791">
          <cell r="C12791" t="str">
            <v>Liability</v>
          </cell>
          <cell r="E12791">
            <v>41960</v>
          </cell>
          <cell r="F12791">
            <v>41976</v>
          </cell>
          <cell r="G12791">
            <v>42202.931789280992</v>
          </cell>
          <cell r="H12791">
            <v>2.1153414215926252</v>
          </cell>
          <cell r="I12791">
            <v>2.41</v>
          </cell>
        </row>
        <row r="12792">
          <cell r="C12792" t="str">
            <v>Liability</v>
          </cell>
          <cell r="E12792">
            <v>41967</v>
          </cell>
          <cell r="F12792">
            <v>42345</v>
          </cell>
          <cell r="G12792">
            <v>42511.876945398035</v>
          </cell>
          <cell r="H12792">
            <v>5.3270058383750296</v>
          </cell>
          <cell r="I12792">
            <v>6.19</v>
          </cell>
        </row>
        <row r="12793">
          <cell r="C12793" t="str">
            <v>Liability</v>
          </cell>
          <cell r="E12793">
            <v>41944</v>
          </cell>
          <cell r="F12793">
            <v>42225</v>
          </cell>
          <cell r="G12793">
            <v>42698.118473736329</v>
          </cell>
          <cell r="H12793">
            <v>1.3472301457946534</v>
          </cell>
          <cell r="I12793">
            <v>0</v>
          </cell>
        </row>
        <row r="12794">
          <cell r="C12794" t="str">
            <v>Liability</v>
          </cell>
          <cell r="E12794">
            <v>41967</v>
          </cell>
          <cell r="F12794">
            <v>42038</v>
          </cell>
          <cell r="G12794">
            <v>42210.860743224977</v>
          </cell>
          <cell r="H12794">
            <v>95.734939759023561</v>
          </cell>
          <cell r="I12794">
            <v>100.75</v>
          </cell>
        </row>
        <row r="12795">
          <cell r="C12795" t="str">
            <v>Liability</v>
          </cell>
          <cell r="E12795">
            <v>41957</v>
          </cell>
          <cell r="F12795">
            <v>43348</v>
          </cell>
          <cell r="G12795">
            <v>44141.705128524962</v>
          </cell>
          <cell r="H12795">
            <v>30.879993524506141</v>
          </cell>
          <cell r="I12795">
            <v>36</v>
          </cell>
        </row>
        <row r="12796">
          <cell r="C12796" t="str">
            <v>Liability</v>
          </cell>
          <cell r="E12796">
            <v>41963</v>
          </cell>
          <cell r="F12796">
            <v>42260</v>
          </cell>
          <cell r="G12796">
            <v>43332.876547906781</v>
          </cell>
          <cell r="H12796">
            <v>7033.0380039406491</v>
          </cell>
          <cell r="I12796">
            <v>8496.74</v>
          </cell>
        </row>
        <row r="12797">
          <cell r="C12797" t="str">
            <v>Liability</v>
          </cell>
          <cell r="E12797">
            <v>41964</v>
          </cell>
          <cell r="F12797">
            <v>42338</v>
          </cell>
          <cell r="G12797">
            <v>42546.425013742635</v>
          </cell>
          <cell r="H12797">
            <v>606.81456870066086</v>
          </cell>
          <cell r="I12797">
            <v>676.33</v>
          </cell>
        </row>
        <row r="12798">
          <cell r="C12798" t="str">
            <v>Liability</v>
          </cell>
          <cell r="E12798">
            <v>41946</v>
          </cell>
          <cell r="F12798">
            <v>42474</v>
          </cell>
          <cell r="G12798">
            <v>43089.295631635185</v>
          </cell>
          <cell r="H12798">
            <v>44.250996485888649</v>
          </cell>
          <cell r="I12798">
            <v>46.32</v>
          </cell>
        </row>
        <row r="12799">
          <cell r="C12799" t="str">
            <v>Liability</v>
          </cell>
          <cell r="E12799">
            <v>41962</v>
          </cell>
          <cell r="F12799">
            <v>43120</v>
          </cell>
          <cell r="G12799">
            <v>43198.992985082543</v>
          </cell>
          <cell r="H12799">
            <v>0.48338709529753032</v>
          </cell>
          <cell r="I12799">
            <v>1.07</v>
          </cell>
        </row>
        <row r="12800">
          <cell r="C12800" t="str">
            <v>Liability</v>
          </cell>
          <cell r="E12800">
            <v>41965</v>
          </cell>
          <cell r="F12800">
            <v>42040</v>
          </cell>
          <cell r="G12800">
            <v>42608.111900861324</v>
          </cell>
          <cell r="H12800">
            <v>832.72723191096486</v>
          </cell>
          <cell r="I12800">
            <v>1034.6099999999999</v>
          </cell>
        </row>
        <row r="12801">
          <cell r="C12801" t="str">
            <v>Liability</v>
          </cell>
          <cell r="E12801">
            <v>41955</v>
          </cell>
          <cell r="F12801">
            <v>41988</v>
          </cell>
          <cell r="G12801">
            <v>42110.495252447225</v>
          </cell>
          <cell r="H12801">
            <v>63.801069351127182</v>
          </cell>
          <cell r="I12801">
            <v>71.98</v>
          </cell>
        </row>
        <row r="12802">
          <cell r="C12802" t="str">
            <v>Liability</v>
          </cell>
          <cell r="E12802">
            <v>41973</v>
          </cell>
          <cell r="F12802">
            <v>41975</v>
          </cell>
          <cell r="G12802">
            <v>41979.377014108664</v>
          </cell>
          <cell r="H12802">
            <v>158.05463434285801</v>
          </cell>
          <cell r="I12802">
            <v>0</v>
          </cell>
        </row>
        <row r="12803">
          <cell r="C12803" t="str">
            <v>Liability</v>
          </cell>
          <cell r="E12803">
            <v>41971</v>
          </cell>
          <cell r="F12803">
            <v>42728</v>
          </cell>
          <cell r="G12803">
            <v>42782.720543468917</v>
          </cell>
          <cell r="H12803">
            <v>33.824946504413262</v>
          </cell>
          <cell r="I12803">
            <v>40.72</v>
          </cell>
        </row>
        <row r="12804">
          <cell r="C12804" t="str">
            <v>Liability</v>
          </cell>
          <cell r="E12804">
            <v>41959</v>
          </cell>
          <cell r="F12804">
            <v>42051</v>
          </cell>
          <cell r="G12804">
            <v>43127.220749930653</v>
          </cell>
          <cell r="H12804">
            <v>417.51474764369971</v>
          </cell>
          <cell r="I12804">
            <v>690.53</v>
          </cell>
        </row>
        <row r="12805">
          <cell r="C12805" t="str">
            <v>Liability</v>
          </cell>
          <cell r="E12805">
            <v>41952</v>
          </cell>
          <cell r="F12805">
            <v>42337</v>
          </cell>
          <cell r="G12805">
            <v>42631.774863737781</v>
          </cell>
          <cell r="H12805">
            <v>73.908579443425779</v>
          </cell>
          <cell r="I12805">
            <v>87.38</v>
          </cell>
        </row>
        <row r="12806">
          <cell r="C12806" t="str">
            <v>Liability</v>
          </cell>
          <cell r="E12806">
            <v>41963</v>
          </cell>
          <cell r="F12806">
            <v>42314</v>
          </cell>
          <cell r="G12806">
            <v>42975.39487708472</v>
          </cell>
          <cell r="H12806">
            <v>1747.495698761124</v>
          </cell>
          <cell r="I12806">
            <v>2105.98</v>
          </cell>
        </row>
        <row r="12807">
          <cell r="C12807" t="str">
            <v>Liability</v>
          </cell>
          <cell r="E12807">
            <v>41973</v>
          </cell>
          <cell r="F12807">
            <v>42512</v>
          </cell>
          <cell r="G12807">
            <v>43705.216151787958</v>
          </cell>
          <cell r="H12807">
            <v>960.88432352621714</v>
          </cell>
          <cell r="I12807">
            <v>1306.5999999999999</v>
          </cell>
        </row>
        <row r="12808">
          <cell r="C12808" t="str">
            <v>Liability</v>
          </cell>
          <cell r="E12808">
            <v>41972</v>
          </cell>
          <cell r="F12808">
            <v>42493</v>
          </cell>
          <cell r="G12808" t="str">
            <v>NA</v>
          </cell>
          <cell r="H12808">
            <v>41.737462728677777</v>
          </cell>
          <cell r="I12808" t="str">
            <v>NA</v>
          </cell>
        </row>
        <row r="12809">
          <cell r="C12809" t="str">
            <v>Liability</v>
          </cell>
          <cell r="E12809">
            <v>41962</v>
          </cell>
          <cell r="F12809">
            <v>42365</v>
          </cell>
          <cell r="G12809">
            <v>43015.832817720002</v>
          </cell>
          <cell r="H12809">
            <v>1225.1129647310049</v>
          </cell>
          <cell r="I12809">
            <v>1311.19</v>
          </cell>
        </row>
        <row r="12810">
          <cell r="C12810" t="str">
            <v>Liability</v>
          </cell>
          <cell r="E12810">
            <v>41962</v>
          </cell>
          <cell r="F12810">
            <v>42185</v>
          </cell>
          <cell r="G12810">
            <v>42627.988111879975</v>
          </cell>
          <cell r="H12810">
            <v>398.74463776122298</v>
          </cell>
          <cell r="I12810">
            <v>478.67</v>
          </cell>
        </row>
        <row r="12811">
          <cell r="C12811" t="str">
            <v>Liability</v>
          </cell>
          <cell r="E12811">
            <v>41990</v>
          </cell>
          <cell r="F12811">
            <v>44193</v>
          </cell>
          <cell r="G12811" t="str">
            <v>NA</v>
          </cell>
          <cell r="H12811">
            <v>63.39422462294516</v>
          </cell>
          <cell r="I12811" t="str">
            <v>NA</v>
          </cell>
        </row>
        <row r="12812">
          <cell r="C12812" t="str">
            <v>Liability</v>
          </cell>
          <cell r="E12812">
            <v>41994</v>
          </cell>
          <cell r="F12812">
            <v>42252</v>
          </cell>
          <cell r="G12812">
            <v>42612.956876228323</v>
          </cell>
          <cell r="H12812">
            <v>809.43645641180035</v>
          </cell>
          <cell r="I12812">
            <v>898.3</v>
          </cell>
        </row>
        <row r="12813">
          <cell r="C12813" t="str">
            <v>Liability</v>
          </cell>
          <cell r="E12813">
            <v>42002</v>
          </cell>
          <cell r="F12813">
            <v>42888</v>
          </cell>
          <cell r="G12813">
            <v>43245.657319785103</v>
          </cell>
          <cell r="H12813">
            <v>476.37112784824529</v>
          </cell>
          <cell r="I12813">
            <v>564.82000000000005</v>
          </cell>
        </row>
        <row r="12814">
          <cell r="C12814" t="str">
            <v>Liability</v>
          </cell>
          <cell r="E12814">
            <v>41984</v>
          </cell>
          <cell r="F12814">
            <v>42958</v>
          </cell>
          <cell r="G12814">
            <v>43145.722066041009</v>
          </cell>
          <cell r="H12814">
            <v>101.87750946676432</v>
          </cell>
          <cell r="I12814">
            <v>105.62</v>
          </cell>
        </row>
        <row r="12815">
          <cell r="C12815" t="str">
            <v>Liability</v>
          </cell>
          <cell r="E12815">
            <v>41982</v>
          </cell>
          <cell r="F12815">
            <v>42638</v>
          </cell>
          <cell r="G12815">
            <v>42897.301966985593</v>
          </cell>
          <cell r="H12815">
            <v>31.204102178610707</v>
          </cell>
          <cell r="I12815">
            <v>44.36</v>
          </cell>
        </row>
        <row r="12816">
          <cell r="C12816" t="str">
            <v>Liability</v>
          </cell>
          <cell r="E12816">
            <v>41985</v>
          </cell>
          <cell r="F12816">
            <v>42440</v>
          </cell>
          <cell r="G12816">
            <v>42781.941719663751</v>
          </cell>
          <cell r="H12816">
            <v>1.3225836888371763</v>
          </cell>
          <cell r="I12816">
            <v>1.46</v>
          </cell>
        </row>
        <row r="12817">
          <cell r="C12817" t="str">
            <v>Liability</v>
          </cell>
          <cell r="E12817">
            <v>41978</v>
          </cell>
          <cell r="F12817">
            <v>42422</v>
          </cell>
          <cell r="G12817">
            <v>43511.357240725789</v>
          </cell>
          <cell r="H12817">
            <v>127.3721997973819</v>
          </cell>
          <cell r="I12817">
            <v>262.16000000000003</v>
          </cell>
        </row>
        <row r="12818">
          <cell r="C12818" t="str">
            <v>Liability</v>
          </cell>
          <cell r="E12818">
            <v>42001</v>
          </cell>
          <cell r="F12818">
            <v>42218</v>
          </cell>
          <cell r="G12818">
            <v>42478.707631640129</v>
          </cell>
          <cell r="H12818">
            <v>0.64939420034560114</v>
          </cell>
          <cell r="I12818">
            <v>0.76</v>
          </cell>
        </row>
        <row r="12819">
          <cell r="C12819" t="str">
            <v>Liability</v>
          </cell>
          <cell r="E12819">
            <v>42003</v>
          </cell>
          <cell r="F12819">
            <v>43320</v>
          </cell>
          <cell r="G12819">
            <v>43632.867425679404</v>
          </cell>
          <cell r="H12819">
            <v>89.733148691531625</v>
          </cell>
          <cell r="I12819">
            <v>0</v>
          </cell>
        </row>
        <row r="12820">
          <cell r="C12820" t="str">
            <v>Liability</v>
          </cell>
          <cell r="E12820">
            <v>41997</v>
          </cell>
          <cell r="F12820">
            <v>42009</v>
          </cell>
          <cell r="G12820">
            <v>42558.257674902467</v>
          </cell>
          <cell r="H12820">
            <v>847.19529789210765</v>
          </cell>
          <cell r="I12820">
            <v>960.79</v>
          </cell>
        </row>
        <row r="12821">
          <cell r="C12821" t="str">
            <v>Liability</v>
          </cell>
          <cell r="E12821">
            <v>41988</v>
          </cell>
          <cell r="F12821">
            <v>43575</v>
          </cell>
          <cell r="G12821">
            <v>44109.235652096664</v>
          </cell>
          <cell r="H12821">
            <v>16773.736684495481</v>
          </cell>
          <cell r="I12821">
            <v>22881.200000000001</v>
          </cell>
        </row>
        <row r="12822">
          <cell r="C12822" t="str">
            <v>Liability</v>
          </cell>
          <cell r="E12822">
            <v>41985</v>
          </cell>
          <cell r="F12822">
            <v>42608</v>
          </cell>
          <cell r="G12822" t="str">
            <v>NA</v>
          </cell>
          <cell r="H12822">
            <v>5075.3060205585543</v>
          </cell>
          <cell r="I12822" t="str">
            <v>NA</v>
          </cell>
        </row>
        <row r="12823">
          <cell r="C12823" t="str">
            <v>Liability</v>
          </cell>
          <cell r="E12823">
            <v>41991</v>
          </cell>
          <cell r="F12823">
            <v>42619</v>
          </cell>
          <cell r="G12823">
            <v>42626.831385477883</v>
          </cell>
          <cell r="H12823">
            <v>2.4308790685413526</v>
          </cell>
          <cell r="I12823">
            <v>2.65</v>
          </cell>
        </row>
        <row r="12824">
          <cell r="C12824" t="str">
            <v>Liability</v>
          </cell>
          <cell r="E12824">
            <v>41984</v>
          </cell>
          <cell r="F12824">
            <v>42927</v>
          </cell>
          <cell r="G12824">
            <v>43478.623008112037</v>
          </cell>
          <cell r="H12824">
            <v>18.400440922885132</v>
          </cell>
          <cell r="I12824">
            <v>24.54</v>
          </cell>
        </row>
        <row r="12825">
          <cell r="C12825" t="str">
            <v>Liability</v>
          </cell>
          <cell r="E12825">
            <v>41974</v>
          </cell>
          <cell r="F12825">
            <v>42056</v>
          </cell>
          <cell r="G12825">
            <v>42252.364598883265</v>
          </cell>
          <cell r="H12825">
            <v>8.8926284368180077</v>
          </cell>
          <cell r="I12825">
            <v>9.86</v>
          </cell>
        </row>
        <row r="12826">
          <cell r="C12826" t="str">
            <v>Liability</v>
          </cell>
          <cell r="E12826">
            <v>41975</v>
          </cell>
          <cell r="F12826">
            <v>42240</v>
          </cell>
          <cell r="G12826">
            <v>43645.89834305468</v>
          </cell>
          <cell r="H12826">
            <v>17033.34889656735</v>
          </cell>
          <cell r="I12826">
            <v>21319.21</v>
          </cell>
        </row>
        <row r="12827">
          <cell r="C12827" t="str">
            <v>Liability</v>
          </cell>
          <cell r="E12827">
            <v>41986</v>
          </cell>
          <cell r="F12827">
            <v>42098</v>
          </cell>
          <cell r="G12827">
            <v>42293.607133605416</v>
          </cell>
          <cell r="H12827">
            <v>127.12945610100195</v>
          </cell>
          <cell r="I12827">
            <v>147.84</v>
          </cell>
        </row>
        <row r="12828">
          <cell r="C12828" t="str">
            <v>Liability</v>
          </cell>
          <cell r="E12828">
            <v>41978</v>
          </cell>
          <cell r="F12828">
            <v>43253</v>
          </cell>
          <cell r="G12828" t="str">
            <v>NA</v>
          </cell>
          <cell r="H12828">
            <v>215.44088068339514</v>
          </cell>
          <cell r="I12828" t="str">
            <v>NA</v>
          </cell>
        </row>
        <row r="12829">
          <cell r="C12829" t="str">
            <v>Liability</v>
          </cell>
          <cell r="E12829">
            <v>41994</v>
          </cell>
          <cell r="F12829">
            <v>42900</v>
          </cell>
          <cell r="G12829">
            <v>43958.440702202635</v>
          </cell>
          <cell r="H12829">
            <v>17.214181885680699</v>
          </cell>
          <cell r="I12829">
            <v>0</v>
          </cell>
        </row>
        <row r="12830">
          <cell r="C12830" t="str">
            <v>Liability</v>
          </cell>
          <cell r="E12830">
            <v>41996</v>
          </cell>
          <cell r="F12830">
            <v>42350</v>
          </cell>
          <cell r="G12830">
            <v>42366.043623051453</v>
          </cell>
          <cell r="H12830">
            <v>27.284234326391704</v>
          </cell>
          <cell r="I12830">
            <v>29.42</v>
          </cell>
        </row>
        <row r="12831">
          <cell r="C12831" t="str">
            <v>Liability</v>
          </cell>
          <cell r="E12831">
            <v>41983</v>
          </cell>
          <cell r="F12831">
            <v>42743</v>
          </cell>
          <cell r="G12831">
            <v>42970.690700584637</v>
          </cell>
          <cell r="H12831">
            <v>92297.492973762637</v>
          </cell>
          <cell r="I12831">
            <v>0</v>
          </cell>
        </row>
        <row r="12832">
          <cell r="C12832" t="str">
            <v>Liability</v>
          </cell>
          <cell r="E12832">
            <v>41998</v>
          </cell>
          <cell r="F12832">
            <v>42853</v>
          </cell>
          <cell r="G12832" t="str">
            <v>NA</v>
          </cell>
          <cell r="H12832">
            <v>107.42705870797474</v>
          </cell>
          <cell r="I12832" t="str">
            <v>NA</v>
          </cell>
        </row>
        <row r="12833">
          <cell r="C12833" t="str">
            <v>Liability</v>
          </cell>
          <cell r="E12833">
            <v>41976</v>
          </cell>
          <cell r="F12833">
            <v>42944</v>
          </cell>
          <cell r="G12833">
            <v>43055.318176161869</v>
          </cell>
          <cell r="H12833">
            <v>207.1583213427775</v>
          </cell>
          <cell r="I12833">
            <v>250.56</v>
          </cell>
        </row>
        <row r="12834">
          <cell r="C12834" t="str">
            <v>Liability</v>
          </cell>
          <cell r="E12834">
            <v>41997</v>
          </cell>
          <cell r="F12834">
            <v>42041</v>
          </cell>
          <cell r="G12834">
            <v>42648.470131018701</v>
          </cell>
          <cell r="H12834">
            <v>0.86121234408208192</v>
          </cell>
          <cell r="I12834">
            <v>1.1499999999999999</v>
          </cell>
        </row>
        <row r="12835">
          <cell r="C12835" t="str">
            <v>Liability</v>
          </cell>
          <cell r="E12835">
            <v>41980</v>
          </cell>
          <cell r="F12835">
            <v>42913</v>
          </cell>
          <cell r="G12835" t="str">
            <v>NA</v>
          </cell>
          <cell r="H12835">
            <v>118.52799128309054</v>
          </cell>
          <cell r="I12835" t="str">
            <v>NA</v>
          </cell>
        </row>
        <row r="12836">
          <cell r="C12836" t="str">
            <v>Liability</v>
          </cell>
          <cell r="E12836">
            <v>42002</v>
          </cell>
          <cell r="F12836">
            <v>42011</v>
          </cell>
          <cell r="G12836">
            <v>42139.650476985924</v>
          </cell>
          <cell r="H12836">
            <v>10.992544322289641</v>
          </cell>
          <cell r="I12836">
            <v>12.26</v>
          </cell>
        </row>
        <row r="12837">
          <cell r="C12837" t="str">
            <v>Liability</v>
          </cell>
          <cell r="E12837">
            <v>42025</v>
          </cell>
          <cell r="F12837">
            <v>42131</v>
          </cell>
          <cell r="G12837">
            <v>42838.710416501686</v>
          </cell>
          <cell r="H12837">
            <v>1623.8160961199931</v>
          </cell>
          <cell r="I12837">
            <v>2282.7800000000002</v>
          </cell>
        </row>
        <row r="12838">
          <cell r="C12838" t="str">
            <v>Liability</v>
          </cell>
          <cell r="E12838">
            <v>42028</v>
          </cell>
          <cell r="F12838">
            <v>43213</v>
          </cell>
          <cell r="G12838" t="str">
            <v>NA</v>
          </cell>
          <cell r="H12838">
            <v>1655.2279015075012</v>
          </cell>
          <cell r="I12838" t="str">
            <v>NA</v>
          </cell>
        </row>
        <row r="12839">
          <cell r="C12839" t="str">
            <v>Liability</v>
          </cell>
          <cell r="E12839">
            <v>42008</v>
          </cell>
          <cell r="F12839">
            <v>42091</v>
          </cell>
          <cell r="G12839">
            <v>42784.07195495296</v>
          </cell>
          <cell r="H12839">
            <v>14441.270003249185</v>
          </cell>
          <cell r="I12839">
            <v>15271.19</v>
          </cell>
        </row>
        <row r="12840">
          <cell r="C12840" t="str">
            <v>Liability</v>
          </cell>
          <cell r="E12840">
            <v>42015</v>
          </cell>
          <cell r="F12840">
            <v>42921</v>
          </cell>
          <cell r="G12840">
            <v>43388.352749488949</v>
          </cell>
          <cell r="H12840">
            <v>5665.4643212020155</v>
          </cell>
          <cell r="I12840">
            <v>8060.73</v>
          </cell>
        </row>
        <row r="12841">
          <cell r="C12841" t="str">
            <v>Liability</v>
          </cell>
          <cell r="E12841">
            <v>42029</v>
          </cell>
          <cell r="F12841">
            <v>42893</v>
          </cell>
          <cell r="G12841" t="str">
            <v>NA</v>
          </cell>
          <cell r="H12841">
            <v>145.00295346327985</v>
          </cell>
          <cell r="I12841" t="str">
            <v>NA</v>
          </cell>
        </row>
        <row r="12842">
          <cell r="C12842" t="str">
            <v>Liability</v>
          </cell>
          <cell r="E12842">
            <v>42017</v>
          </cell>
          <cell r="F12842">
            <v>42530</v>
          </cell>
          <cell r="G12842">
            <v>42863.850240457927</v>
          </cell>
          <cell r="H12842">
            <v>138.44774781335687</v>
          </cell>
          <cell r="I12842">
            <v>0</v>
          </cell>
        </row>
        <row r="12843">
          <cell r="C12843" t="str">
            <v>Liability</v>
          </cell>
          <cell r="E12843">
            <v>42034</v>
          </cell>
          <cell r="F12843">
            <v>42841</v>
          </cell>
          <cell r="G12843">
            <v>44041.067523181446</v>
          </cell>
          <cell r="H12843">
            <v>18.394048689252021</v>
          </cell>
          <cell r="I12843">
            <v>26.11</v>
          </cell>
        </row>
        <row r="12844">
          <cell r="C12844" t="str">
            <v>Liability</v>
          </cell>
          <cell r="E12844">
            <v>42016</v>
          </cell>
          <cell r="F12844">
            <v>42202</v>
          </cell>
          <cell r="G12844">
            <v>42546.789409364457</v>
          </cell>
          <cell r="H12844">
            <v>4439.5506855528974</v>
          </cell>
          <cell r="I12844">
            <v>5212.42</v>
          </cell>
        </row>
        <row r="12845">
          <cell r="C12845" t="str">
            <v>Liability</v>
          </cell>
          <cell r="E12845">
            <v>42010</v>
          </cell>
          <cell r="F12845">
            <v>42377</v>
          </cell>
          <cell r="G12845">
            <v>43649.463266559032</v>
          </cell>
          <cell r="H12845">
            <v>21475.107526767755</v>
          </cell>
          <cell r="I12845">
            <v>23702.03</v>
          </cell>
        </row>
        <row r="12846">
          <cell r="C12846" t="str">
            <v>Liability</v>
          </cell>
          <cell r="E12846">
            <v>42006</v>
          </cell>
          <cell r="F12846">
            <v>42199</v>
          </cell>
          <cell r="G12846">
            <v>42259.379458126728</v>
          </cell>
          <cell r="H12846">
            <v>387.04414524717401</v>
          </cell>
          <cell r="I12846">
            <v>387.04</v>
          </cell>
        </row>
        <row r="12847">
          <cell r="C12847" t="str">
            <v>Liability</v>
          </cell>
          <cell r="E12847">
            <v>42009</v>
          </cell>
          <cell r="F12847">
            <v>42654</v>
          </cell>
          <cell r="G12847" t="str">
            <v>NA</v>
          </cell>
          <cell r="H12847">
            <v>48.24419761374952</v>
          </cell>
          <cell r="I12847" t="str">
            <v>NA</v>
          </cell>
        </row>
        <row r="12848">
          <cell r="C12848" t="str">
            <v>Liability</v>
          </cell>
          <cell r="E12848">
            <v>42015</v>
          </cell>
          <cell r="F12848">
            <v>42187</v>
          </cell>
          <cell r="G12848">
            <v>42344.166198891995</v>
          </cell>
          <cell r="H12848">
            <v>7174.7764948618496</v>
          </cell>
          <cell r="I12848">
            <v>7174.78</v>
          </cell>
        </row>
        <row r="12849">
          <cell r="C12849" t="str">
            <v>Liability</v>
          </cell>
          <cell r="E12849">
            <v>42007</v>
          </cell>
          <cell r="F12849">
            <v>42194</v>
          </cell>
          <cell r="G12849">
            <v>42543.859262727332</v>
          </cell>
          <cell r="H12849">
            <v>296.02217735878355</v>
          </cell>
          <cell r="I12849">
            <v>350.15</v>
          </cell>
        </row>
        <row r="12850">
          <cell r="C12850" t="str">
            <v>Liability</v>
          </cell>
          <cell r="E12850">
            <v>42010</v>
          </cell>
          <cell r="F12850">
            <v>43553</v>
          </cell>
          <cell r="G12850" t="str">
            <v>NA</v>
          </cell>
          <cell r="H12850">
            <v>31.745293561144305</v>
          </cell>
          <cell r="I12850" t="str">
            <v>NA</v>
          </cell>
        </row>
        <row r="12851">
          <cell r="C12851" t="str">
            <v>Liability</v>
          </cell>
          <cell r="E12851">
            <v>42030</v>
          </cell>
          <cell r="F12851">
            <v>42401</v>
          </cell>
          <cell r="G12851">
            <v>43240.097478796059</v>
          </cell>
          <cell r="H12851">
            <v>161.09289847647614</v>
          </cell>
          <cell r="I12851">
            <v>205.05</v>
          </cell>
        </row>
        <row r="12852">
          <cell r="C12852" t="str">
            <v>Liability</v>
          </cell>
          <cell r="E12852">
            <v>42027</v>
          </cell>
          <cell r="F12852">
            <v>42232</v>
          </cell>
          <cell r="G12852">
            <v>42735.258450123751</v>
          </cell>
          <cell r="H12852">
            <v>817.11670429512674</v>
          </cell>
          <cell r="I12852">
            <v>849.73</v>
          </cell>
        </row>
        <row r="12853">
          <cell r="C12853" t="str">
            <v>Liability</v>
          </cell>
          <cell r="E12853">
            <v>42005</v>
          </cell>
          <cell r="F12853">
            <v>42287</v>
          </cell>
          <cell r="G12853">
            <v>43452.230815248178</v>
          </cell>
          <cell r="H12853">
            <v>15.599686255696561</v>
          </cell>
          <cell r="I12853">
            <v>16.98</v>
          </cell>
        </row>
        <row r="12854">
          <cell r="C12854" t="str">
            <v>Liability</v>
          </cell>
          <cell r="E12854">
            <v>42021</v>
          </cell>
          <cell r="F12854">
            <v>42999</v>
          </cell>
          <cell r="G12854">
            <v>43114.405541167092</v>
          </cell>
          <cell r="H12854">
            <v>151.28583329678801</v>
          </cell>
          <cell r="I12854">
            <v>188.32</v>
          </cell>
        </row>
        <row r="12855">
          <cell r="C12855" t="str">
            <v>Liability</v>
          </cell>
          <cell r="E12855">
            <v>42017</v>
          </cell>
          <cell r="F12855">
            <v>42302</v>
          </cell>
          <cell r="G12855">
            <v>42466.05767246613</v>
          </cell>
          <cell r="H12855">
            <v>10745.976642825839</v>
          </cell>
          <cell r="I12855">
            <v>11119.62</v>
          </cell>
        </row>
        <row r="12856">
          <cell r="C12856" t="str">
            <v>Liability</v>
          </cell>
          <cell r="E12856">
            <v>42025</v>
          </cell>
          <cell r="F12856">
            <v>42490</v>
          </cell>
          <cell r="G12856">
            <v>43267.830125256158</v>
          </cell>
          <cell r="H12856">
            <v>1186.2628096598648</v>
          </cell>
          <cell r="I12856">
            <v>1332.41</v>
          </cell>
        </row>
        <row r="12857">
          <cell r="C12857" t="str">
            <v>Liability</v>
          </cell>
          <cell r="E12857">
            <v>42011</v>
          </cell>
          <cell r="F12857">
            <v>42030</v>
          </cell>
          <cell r="G12857">
            <v>43477.455611694852</v>
          </cell>
          <cell r="H12857">
            <v>60.152962487560139</v>
          </cell>
          <cell r="I12857">
            <v>99</v>
          </cell>
        </row>
        <row r="12858">
          <cell r="C12858" t="str">
            <v>Liability</v>
          </cell>
          <cell r="E12858">
            <v>42008</v>
          </cell>
          <cell r="F12858">
            <v>42138</v>
          </cell>
          <cell r="G12858">
            <v>42178.805164896752</v>
          </cell>
          <cell r="H12858">
            <v>415.91397924256103</v>
          </cell>
          <cell r="I12858">
            <v>415.91</v>
          </cell>
        </row>
        <row r="12859">
          <cell r="C12859" t="str">
            <v>Liability</v>
          </cell>
          <cell r="E12859">
            <v>42030</v>
          </cell>
          <cell r="F12859">
            <v>42053</v>
          </cell>
          <cell r="G12859">
            <v>43024.938304124196</v>
          </cell>
          <cell r="H12859">
            <v>1718.2205031008232</v>
          </cell>
          <cell r="I12859">
            <v>1867.5</v>
          </cell>
        </row>
        <row r="12860">
          <cell r="C12860" t="str">
            <v>Liability</v>
          </cell>
          <cell r="E12860">
            <v>42030</v>
          </cell>
          <cell r="F12860">
            <v>42140</v>
          </cell>
          <cell r="G12860" t="str">
            <v>NA</v>
          </cell>
          <cell r="H12860">
            <v>6.3391851839150942E-2</v>
          </cell>
          <cell r="I12860" t="str">
            <v>NA</v>
          </cell>
        </row>
        <row r="12861">
          <cell r="C12861" t="str">
            <v>Liability</v>
          </cell>
          <cell r="E12861">
            <v>42016</v>
          </cell>
          <cell r="F12861">
            <v>42566</v>
          </cell>
          <cell r="G12861">
            <v>43391.000973405622</v>
          </cell>
          <cell r="H12861">
            <v>4.4883678562156932</v>
          </cell>
          <cell r="I12861">
            <v>4.62</v>
          </cell>
        </row>
        <row r="12862">
          <cell r="C12862" t="str">
            <v>Liability</v>
          </cell>
          <cell r="E12862">
            <v>42035</v>
          </cell>
          <cell r="F12862">
            <v>43359</v>
          </cell>
          <cell r="G12862" t="str">
            <v>NA</v>
          </cell>
          <cell r="H12862">
            <v>240.41815617701781</v>
          </cell>
          <cell r="I12862" t="str">
            <v>NA</v>
          </cell>
        </row>
        <row r="12863">
          <cell r="C12863" t="str">
            <v>Liability</v>
          </cell>
          <cell r="E12863">
            <v>42020</v>
          </cell>
          <cell r="F12863">
            <v>42073</v>
          </cell>
          <cell r="G12863">
            <v>42181.829184971401</v>
          </cell>
          <cell r="H12863">
            <v>26.0253846845944</v>
          </cell>
          <cell r="I12863">
            <v>26.03</v>
          </cell>
        </row>
        <row r="12864">
          <cell r="C12864" t="str">
            <v>Liability</v>
          </cell>
          <cell r="E12864">
            <v>42020</v>
          </cell>
          <cell r="F12864">
            <v>42175</v>
          </cell>
          <cell r="G12864">
            <v>43071.477458717411</v>
          </cell>
          <cell r="H12864">
            <v>43.344448431324359</v>
          </cell>
          <cell r="I12864">
            <v>50.16</v>
          </cell>
        </row>
        <row r="12865">
          <cell r="C12865" t="str">
            <v>Liability</v>
          </cell>
          <cell r="E12865">
            <v>42027</v>
          </cell>
          <cell r="F12865">
            <v>42052</v>
          </cell>
          <cell r="G12865">
            <v>42281.810840705301</v>
          </cell>
          <cell r="H12865">
            <v>2596.3213105722498</v>
          </cell>
          <cell r="I12865">
            <v>2596.3200000000002</v>
          </cell>
        </row>
        <row r="12866">
          <cell r="C12866" t="str">
            <v>Liability</v>
          </cell>
          <cell r="E12866">
            <v>42008</v>
          </cell>
          <cell r="F12866">
            <v>42772</v>
          </cell>
          <cell r="G12866">
            <v>43110.293025127103</v>
          </cell>
          <cell r="H12866">
            <v>20.346227537208886</v>
          </cell>
          <cell r="I12866">
            <v>0</v>
          </cell>
        </row>
        <row r="12867">
          <cell r="C12867" t="str">
            <v>Liability</v>
          </cell>
          <cell r="E12867">
            <v>42040</v>
          </cell>
          <cell r="F12867">
            <v>42519</v>
          </cell>
          <cell r="G12867">
            <v>42641.974268837213</v>
          </cell>
          <cell r="H12867">
            <v>711.28710379446625</v>
          </cell>
          <cell r="I12867">
            <v>803.28</v>
          </cell>
        </row>
        <row r="12868">
          <cell r="C12868" t="str">
            <v>Liability</v>
          </cell>
          <cell r="E12868">
            <v>42037</v>
          </cell>
          <cell r="F12868">
            <v>42044</v>
          </cell>
          <cell r="G12868">
            <v>42115.038232942243</v>
          </cell>
          <cell r="H12868">
            <v>2.0670521209364199</v>
          </cell>
          <cell r="I12868">
            <v>2.0699999999999998</v>
          </cell>
        </row>
        <row r="12869">
          <cell r="C12869" t="str">
            <v>Liability</v>
          </cell>
          <cell r="E12869">
            <v>42056</v>
          </cell>
          <cell r="F12869">
            <v>42664</v>
          </cell>
          <cell r="G12869">
            <v>43254.142938899276</v>
          </cell>
          <cell r="H12869">
            <v>1225.2775537714208</v>
          </cell>
          <cell r="I12869">
            <v>1444.16</v>
          </cell>
        </row>
        <row r="12870">
          <cell r="C12870" t="str">
            <v>Liability</v>
          </cell>
          <cell r="E12870">
            <v>42053</v>
          </cell>
          <cell r="F12870">
            <v>42075</v>
          </cell>
          <cell r="G12870">
            <v>42278.436584893891</v>
          </cell>
          <cell r="H12870">
            <v>98.037332964668494</v>
          </cell>
          <cell r="I12870">
            <v>98.04</v>
          </cell>
        </row>
        <row r="12871">
          <cell r="C12871" t="str">
            <v>Liability</v>
          </cell>
          <cell r="E12871">
            <v>42062</v>
          </cell>
          <cell r="F12871">
            <v>42115</v>
          </cell>
          <cell r="G12871">
            <v>42582.528859795486</v>
          </cell>
          <cell r="H12871">
            <v>2.0174623675521537</v>
          </cell>
          <cell r="I12871">
            <v>2.2799999999999998</v>
          </cell>
        </row>
        <row r="12872">
          <cell r="C12872" t="str">
            <v>Liability</v>
          </cell>
          <cell r="E12872">
            <v>42056</v>
          </cell>
          <cell r="F12872">
            <v>42449</v>
          </cell>
          <cell r="G12872">
            <v>43622.964702339807</v>
          </cell>
          <cell r="H12872">
            <v>2.4316633220599888</v>
          </cell>
          <cell r="I12872">
            <v>3.45</v>
          </cell>
        </row>
        <row r="12873">
          <cell r="C12873" t="str">
            <v>Liability</v>
          </cell>
          <cell r="E12873">
            <v>42044</v>
          </cell>
          <cell r="F12873">
            <v>43379</v>
          </cell>
          <cell r="G12873">
            <v>43404.403459778136</v>
          </cell>
          <cell r="H12873">
            <v>715.44329050142233</v>
          </cell>
          <cell r="I12873">
            <v>1022.87</v>
          </cell>
        </row>
        <row r="12874">
          <cell r="C12874" t="str">
            <v>Liability</v>
          </cell>
          <cell r="E12874">
            <v>42060</v>
          </cell>
          <cell r="F12874">
            <v>43153</v>
          </cell>
          <cell r="G12874">
            <v>43270.464187100974</v>
          </cell>
          <cell r="H12874">
            <v>1.7758940163025281</v>
          </cell>
          <cell r="I12874">
            <v>2.33</v>
          </cell>
        </row>
        <row r="12875">
          <cell r="C12875" t="str">
            <v>Liability</v>
          </cell>
          <cell r="E12875">
            <v>42053</v>
          </cell>
          <cell r="F12875">
            <v>42322</v>
          </cell>
          <cell r="G12875">
            <v>42323.558724304661</v>
          </cell>
          <cell r="H12875">
            <v>342.70625854810498</v>
          </cell>
          <cell r="I12875">
            <v>342.71</v>
          </cell>
        </row>
        <row r="12876">
          <cell r="C12876" t="str">
            <v>Liability</v>
          </cell>
          <cell r="E12876">
            <v>42038</v>
          </cell>
          <cell r="F12876">
            <v>42141</v>
          </cell>
          <cell r="G12876">
            <v>42496.53563867593</v>
          </cell>
          <cell r="H12876">
            <v>1207.7646937100189</v>
          </cell>
          <cell r="I12876">
            <v>1418.85</v>
          </cell>
        </row>
        <row r="12877">
          <cell r="C12877" t="str">
            <v>Liability</v>
          </cell>
          <cell r="E12877">
            <v>42053</v>
          </cell>
          <cell r="F12877">
            <v>42437</v>
          </cell>
          <cell r="G12877">
            <v>42659.265919392521</v>
          </cell>
          <cell r="H12877">
            <v>571.54565282792885</v>
          </cell>
          <cell r="I12877">
            <v>624.82000000000005</v>
          </cell>
        </row>
        <row r="12878">
          <cell r="C12878" t="str">
            <v>Liability</v>
          </cell>
          <cell r="E12878">
            <v>42060</v>
          </cell>
          <cell r="F12878">
            <v>42230</v>
          </cell>
          <cell r="G12878">
            <v>42825.224786052248</v>
          </cell>
          <cell r="H12878">
            <v>17.107525098806807</v>
          </cell>
          <cell r="I12878">
            <v>19.989999999999998</v>
          </cell>
        </row>
        <row r="12879">
          <cell r="C12879" t="str">
            <v>Liability</v>
          </cell>
          <cell r="E12879">
            <v>42056</v>
          </cell>
          <cell r="F12879">
            <v>42728</v>
          </cell>
          <cell r="G12879">
            <v>43861.946961351379</v>
          </cell>
          <cell r="H12879">
            <v>58.043663400849539</v>
          </cell>
          <cell r="I12879">
            <v>113.8</v>
          </cell>
        </row>
        <row r="12880">
          <cell r="C12880" t="str">
            <v>Liability</v>
          </cell>
          <cell r="E12880">
            <v>42048</v>
          </cell>
          <cell r="F12880">
            <v>42412</v>
          </cell>
          <cell r="G12880">
            <v>42489.959227498133</v>
          </cell>
          <cell r="H12880">
            <v>1177.1334077732795</v>
          </cell>
          <cell r="I12880">
            <v>1368.71</v>
          </cell>
        </row>
        <row r="12881">
          <cell r="C12881" t="str">
            <v>Liability</v>
          </cell>
          <cell r="E12881">
            <v>42061</v>
          </cell>
          <cell r="F12881">
            <v>42754</v>
          </cell>
          <cell r="G12881" t="str">
            <v>NA</v>
          </cell>
          <cell r="H12881">
            <v>329.9547935873905</v>
          </cell>
          <cell r="I12881" t="str">
            <v>NA</v>
          </cell>
        </row>
        <row r="12882">
          <cell r="C12882" t="str">
            <v>Liability</v>
          </cell>
          <cell r="E12882">
            <v>42041</v>
          </cell>
          <cell r="F12882">
            <v>42085</v>
          </cell>
          <cell r="G12882">
            <v>42138.155924370767</v>
          </cell>
          <cell r="H12882">
            <v>44.785111461946599</v>
          </cell>
          <cell r="I12882">
            <v>44.79</v>
          </cell>
        </row>
        <row r="12883">
          <cell r="C12883" t="str">
            <v>Liability</v>
          </cell>
          <cell r="E12883">
            <v>42053</v>
          </cell>
          <cell r="F12883">
            <v>42750</v>
          </cell>
          <cell r="G12883">
            <v>43399.740723153256</v>
          </cell>
          <cell r="H12883">
            <v>456.76993228560292</v>
          </cell>
          <cell r="I12883">
            <v>0</v>
          </cell>
        </row>
        <row r="12884">
          <cell r="C12884" t="str">
            <v>Liability</v>
          </cell>
          <cell r="E12884">
            <v>42062</v>
          </cell>
          <cell r="F12884">
            <v>42904</v>
          </cell>
          <cell r="G12884" t="str">
            <v>NA</v>
          </cell>
          <cell r="H12884">
            <v>23.541308200854985</v>
          </cell>
          <cell r="I12884" t="str">
            <v>NA</v>
          </cell>
        </row>
        <row r="12885">
          <cell r="C12885" t="str">
            <v>Liability</v>
          </cell>
          <cell r="E12885">
            <v>42058</v>
          </cell>
          <cell r="F12885">
            <v>43363</v>
          </cell>
          <cell r="G12885">
            <v>43637.601672035446</v>
          </cell>
          <cell r="H12885">
            <v>508.28857695894135</v>
          </cell>
          <cell r="I12885">
            <v>733.55</v>
          </cell>
        </row>
        <row r="12886">
          <cell r="C12886" t="str">
            <v>Liability</v>
          </cell>
          <cell r="E12886">
            <v>42057</v>
          </cell>
          <cell r="F12886">
            <v>42261</v>
          </cell>
          <cell r="G12886">
            <v>42789.982478386984</v>
          </cell>
          <cell r="H12886">
            <v>53.769593693360946</v>
          </cell>
          <cell r="I12886">
            <v>61.82</v>
          </cell>
        </row>
        <row r="12887">
          <cell r="C12887" t="str">
            <v>Liability</v>
          </cell>
          <cell r="E12887">
            <v>42042</v>
          </cell>
          <cell r="F12887">
            <v>42717</v>
          </cell>
          <cell r="G12887" t="str">
            <v>NA</v>
          </cell>
          <cell r="H12887">
            <v>8.8069883929919133</v>
          </cell>
          <cell r="I12887" t="str">
            <v>NA</v>
          </cell>
        </row>
        <row r="12888">
          <cell r="C12888" t="str">
            <v>Liability</v>
          </cell>
          <cell r="E12888">
            <v>42078</v>
          </cell>
          <cell r="F12888">
            <v>42414</v>
          </cell>
          <cell r="G12888">
            <v>42767.235235297543</v>
          </cell>
          <cell r="H12888">
            <v>712.52410900549728</v>
          </cell>
          <cell r="I12888">
            <v>826.84</v>
          </cell>
        </row>
        <row r="12889">
          <cell r="C12889" t="str">
            <v>Liability</v>
          </cell>
          <cell r="E12889">
            <v>42087</v>
          </cell>
          <cell r="F12889">
            <v>42098</v>
          </cell>
          <cell r="G12889">
            <v>42515.576041290275</v>
          </cell>
          <cell r="H12889">
            <v>73.300117005422166</v>
          </cell>
          <cell r="I12889">
            <v>0</v>
          </cell>
        </row>
        <row r="12890">
          <cell r="C12890" t="str">
            <v>Liability</v>
          </cell>
          <cell r="E12890">
            <v>42083</v>
          </cell>
          <cell r="F12890">
            <v>42361</v>
          </cell>
          <cell r="G12890">
            <v>42654.165143853817</v>
          </cell>
          <cell r="H12890">
            <v>7.5270778240316347E-2</v>
          </cell>
          <cell r="I12890">
            <v>0.08</v>
          </cell>
        </row>
        <row r="12891">
          <cell r="C12891" t="str">
            <v>Liability</v>
          </cell>
          <cell r="E12891">
            <v>42081</v>
          </cell>
          <cell r="F12891">
            <v>42311</v>
          </cell>
          <cell r="G12891">
            <v>43391.342258359444</v>
          </cell>
          <cell r="H12891">
            <v>884161.91727622529</v>
          </cell>
          <cell r="I12891">
            <v>1141094.6499999999</v>
          </cell>
        </row>
        <row r="12892">
          <cell r="C12892" t="str">
            <v>Liability</v>
          </cell>
          <cell r="E12892">
            <v>42088</v>
          </cell>
          <cell r="F12892">
            <v>44141</v>
          </cell>
          <cell r="G12892" t="str">
            <v>NA</v>
          </cell>
          <cell r="H12892">
            <v>5578.3170911959041</v>
          </cell>
          <cell r="I12892" t="str">
            <v>NA</v>
          </cell>
        </row>
        <row r="12893">
          <cell r="C12893" t="str">
            <v>Liability</v>
          </cell>
          <cell r="E12893">
            <v>42090</v>
          </cell>
          <cell r="F12893">
            <v>42773</v>
          </cell>
          <cell r="G12893">
            <v>42794.448594671136</v>
          </cell>
          <cell r="H12893">
            <v>6119.9824457207069</v>
          </cell>
          <cell r="I12893">
            <v>7427.48</v>
          </cell>
        </row>
        <row r="12894">
          <cell r="C12894" t="str">
            <v>Liability</v>
          </cell>
          <cell r="E12894">
            <v>42076</v>
          </cell>
          <cell r="F12894">
            <v>42141</v>
          </cell>
          <cell r="G12894">
            <v>42990.977216468571</v>
          </cell>
          <cell r="H12894">
            <v>0.30342929442356681</v>
          </cell>
          <cell r="I12894">
            <v>0.35</v>
          </cell>
        </row>
        <row r="12895">
          <cell r="C12895" t="str">
            <v>Liability</v>
          </cell>
          <cell r="E12895">
            <v>42091</v>
          </cell>
          <cell r="F12895">
            <v>43456</v>
          </cell>
          <cell r="G12895" t="str">
            <v>NA</v>
          </cell>
          <cell r="H12895">
            <v>36.790654417528231</v>
          </cell>
          <cell r="I12895" t="str">
            <v>NA</v>
          </cell>
        </row>
        <row r="12896">
          <cell r="C12896" t="str">
            <v>Liability</v>
          </cell>
          <cell r="E12896">
            <v>42090</v>
          </cell>
          <cell r="F12896">
            <v>42604</v>
          </cell>
          <cell r="G12896">
            <v>43057.704952338761</v>
          </cell>
          <cell r="H12896">
            <v>2561.8091199495702</v>
          </cell>
          <cell r="I12896">
            <v>3293.54</v>
          </cell>
        </row>
        <row r="12897">
          <cell r="C12897" t="str">
            <v>Liability</v>
          </cell>
          <cell r="E12897">
            <v>42080</v>
          </cell>
          <cell r="F12897">
            <v>42496</v>
          </cell>
          <cell r="G12897">
            <v>43215.30517220121</v>
          </cell>
          <cell r="H12897">
            <v>1756.281517272547</v>
          </cell>
          <cell r="I12897">
            <v>2175.86</v>
          </cell>
        </row>
        <row r="12898">
          <cell r="C12898" t="str">
            <v>Liability</v>
          </cell>
          <cell r="E12898">
            <v>42071</v>
          </cell>
          <cell r="F12898">
            <v>42348</v>
          </cell>
          <cell r="G12898">
            <v>43754.871910746529</v>
          </cell>
          <cell r="H12898">
            <v>20.719541358434402</v>
          </cell>
          <cell r="I12898">
            <v>29.4</v>
          </cell>
        </row>
        <row r="12899">
          <cell r="C12899" t="str">
            <v>Liability</v>
          </cell>
          <cell r="E12899">
            <v>42067</v>
          </cell>
          <cell r="F12899">
            <v>42181</v>
          </cell>
          <cell r="G12899">
            <v>43374.417396646662</v>
          </cell>
          <cell r="H12899">
            <v>6.038327804497599</v>
          </cell>
          <cell r="I12899">
            <v>8.44</v>
          </cell>
        </row>
        <row r="12900">
          <cell r="C12900" t="str">
            <v>Liability</v>
          </cell>
          <cell r="E12900">
            <v>42070</v>
          </cell>
          <cell r="F12900">
            <v>42503</v>
          </cell>
          <cell r="G12900">
            <v>42823.823380619076</v>
          </cell>
          <cell r="H12900">
            <v>1155.0805739073865</v>
          </cell>
          <cell r="I12900">
            <v>1422.03</v>
          </cell>
        </row>
        <row r="12901">
          <cell r="C12901" t="str">
            <v>Liability</v>
          </cell>
          <cell r="E12901">
            <v>42067</v>
          </cell>
          <cell r="F12901">
            <v>42165</v>
          </cell>
          <cell r="G12901">
            <v>42263.210123555109</v>
          </cell>
          <cell r="H12901">
            <v>24.485825028704099</v>
          </cell>
          <cell r="I12901">
            <v>24.49</v>
          </cell>
        </row>
        <row r="12902">
          <cell r="C12902" t="str">
            <v>Liability</v>
          </cell>
          <cell r="E12902">
            <v>42091</v>
          </cell>
          <cell r="F12902">
            <v>42331</v>
          </cell>
          <cell r="G12902" t="str">
            <v>NA</v>
          </cell>
          <cell r="H12902">
            <v>2841.6445921684394</v>
          </cell>
          <cell r="I12902" t="str">
            <v>NA</v>
          </cell>
        </row>
        <row r="12903">
          <cell r="C12903" t="str">
            <v>Liability</v>
          </cell>
          <cell r="E12903">
            <v>42073</v>
          </cell>
          <cell r="F12903">
            <v>42898</v>
          </cell>
          <cell r="G12903">
            <v>42938.905000417428</v>
          </cell>
          <cell r="H12903">
            <v>45.464032470701596</v>
          </cell>
          <cell r="I12903">
            <v>56.06</v>
          </cell>
        </row>
        <row r="12904">
          <cell r="C12904" t="str">
            <v>Liability</v>
          </cell>
          <cell r="E12904">
            <v>42077</v>
          </cell>
          <cell r="F12904">
            <v>42979</v>
          </cell>
          <cell r="G12904">
            <v>43081.54437934648</v>
          </cell>
          <cell r="H12904">
            <v>247.07650519065814</v>
          </cell>
          <cell r="I12904">
            <v>0</v>
          </cell>
        </row>
        <row r="12905">
          <cell r="C12905" t="str">
            <v>Liability</v>
          </cell>
          <cell r="E12905">
            <v>42077</v>
          </cell>
          <cell r="F12905">
            <v>42686</v>
          </cell>
          <cell r="G12905">
            <v>43535.649901528152</v>
          </cell>
          <cell r="H12905">
            <v>1.848965488089787</v>
          </cell>
          <cell r="I12905">
            <v>2.3199999999999998</v>
          </cell>
        </row>
        <row r="12906">
          <cell r="C12906" t="str">
            <v>Liability</v>
          </cell>
          <cell r="E12906">
            <v>42094</v>
          </cell>
          <cell r="F12906">
            <v>42202</v>
          </cell>
          <cell r="G12906">
            <v>42591.28480340472</v>
          </cell>
          <cell r="H12906">
            <v>13.755895006993827</v>
          </cell>
          <cell r="I12906">
            <v>14.59</v>
          </cell>
        </row>
        <row r="12907">
          <cell r="C12907" t="str">
            <v>Liability</v>
          </cell>
          <cell r="E12907">
            <v>42091</v>
          </cell>
          <cell r="F12907">
            <v>42249</v>
          </cell>
          <cell r="G12907">
            <v>42719.631588451732</v>
          </cell>
          <cell r="H12907">
            <v>11.896462307140631</v>
          </cell>
          <cell r="I12907">
            <v>0</v>
          </cell>
        </row>
        <row r="12908">
          <cell r="C12908" t="str">
            <v>Liability</v>
          </cell>
          <cell r="E12908">
            <v>42087</v>
          </cell>
          <cell r="F12908">
            <v>42502</v>
          </cell>
          <cell r="G12908">
            <v>43481.129954250755</v>
          </cell>
          <cell r="H12908">
            <v>160.15075170100877</v>
          </cell>
          <cell r="I12908">
            <v>170.79</v>
          </cell>
        </row>
        <row r="12909">
          <cell r="C12909" t="str">
            <v>Liability</v>
          </cell>
          <cell r="E12909">
            <v>42070</v>
          </cell>
          <cell r="F12909">
            <v>42680</v>
          </cell>
          <cell r="G12909">
            <v>43230.723859597158</v>
          </cell>
          <cell r="H12909">
            <v>64.119014251636827</v>
          </cell>
          <cell r="I12909">
            <v>71.16</v>
          </cell>
        </row>
        <row r="12910">
          <cell r="C12910" t="str">
            <v>Liability</v>
          </cell>
          <cell r="E12910">
            <v>42078</v>
          </cell>
          <cell r="F12910">
            <v>42214</v>
          </cell>
          <cell r="G12910">
            <v>42725.624093458806</v>
          </cell>
          <cell r="H12910">
            <v>6206.3917753161741</v>
          </cell>
          <cell r="I12910">
            <v>7373.35</v>
          </cell>
        </row>
        <row r="12911">
          <cell r="C12911" t="str">
            <v>Liability</v>
          </cell>
          <cell r="E12911">
            <v>42101</v>
          </cell>
          <cell r="F12911">
            <v>42631</v>
          </cell>
          <cell r="G12911">
            <v>43086.741422440849</v>
          </cell>
          <cell r="H12911">
            <v>1239.0404024866868</v>
          </cell>
          <cell r="I12911">
            <v>1584.54</v>
          </cell>
        </row>
        <row r="12912">
          <cell r="C12912" t="str">
            <v>Liability</v>
          </cell>
          <cell r="E12912">
            <v>42123</v>
          </cell>
          <cell r="F12912">
            <v>42417</v>
          </cell>
          <cell r="G12912">
            <v>43297.031854937166</v>
          </cell>
          <cell r="H12912">
            <v>71.235549927292539</v>
          </cell>
          <cell r="I12912">
            <v>87.92</v>
          </cell>
        </row>
        <row r="12913">
          <cell r="C12913" t="str">
            <v>Liability</v>
          </cell>
          <cell r="E12913">
            <v>42115</v>
          </cell>
          <cell r="F12913">
            <v>42680</v>
          </cell>
          <cell r="G12913">
            <v>42938.616781011442</v>
          </cell>
          <cell r="H12913">
            <v>722.75485315237734</v>
          </cell>
          <cell r="I12913">
            <v>0</v>
          </cell>
        </row>
        <row r="12914">
          <cell r="C12914" t="str">
            <v>Liability</v>
          </cell>
          <cell r="E12914">
            <v>42101</v>
          </cell>
          <cell r="F12914">
            <v>42123</v>
          </cell>
          <cell r="G12914">
            <v>42150.420862511703</v>
          </cell>
          <cell r="H12914">
            <v>142.976148462179</v>
          </cell>
          <cell r="I12914">
            <v>0</v>
          </cell>
        </row>
        <row r="12915">
          <cell r="C12915" t="str">
            <v>Liability</v>
          </cell>
          <cell r="E12915">
            <v>42123</v>
          </cell>
          <cell r="F12915">
            <v>42706</v>
          </cell>
          <cell r="G12915">
            <v>42889.548386035705</v>
          </cell>
          <cell r="H12915">
            <v>10.251348483915717</v>
          </cell>
          <cell r="I12915">
            <v>11.37</v>
          </cell>
        </row>
        <row r="12916">
          <cell r="C12916" t="str">
            <v>Liability</v>
          </cell>
          <cell r="E12916">
            <v>42112</v>
          </cell>
          <cell r="F12916">
            <v>42818</v>
          </cell>
          <cell r="G12916" t="str">
            <v>NA</v>
          </cell>
          <cell r="H12916">
            <v>7.9669120431765625</v>
          </cell>
          <cell r="I12916" t="str">
            <v>NA</v>
          </cell>
        </row>
        <row r="12917">
          <cell r="C12917" t="str">
            <v>Liability</v>
          </cell>
          <cell r="E12917">
            <v>42106</v>
          </cell>
          <cell r="F12917">
            <v>42881</v>
          </cell>
          <cell r="G12917" t="str">
            <v>NA</v>
          </cell>
          <cell r="H12917">
            <v>223.22111774000689</v>
          </cell>
          <cell r="I12917" t="str">
            <v>NA</v>
          </cell>
        </row>
        <row r="12918">
          <cell r="C12918" t="str">
            <v>Liability</v>
          </cell>
          <cell r="E12918">
            <v>42115</v>
          </cell>
          <cell r="F12918">
            <v>42644</v>
          </cell>
          <cell r="G12918" t="str">
            <v>NA</v>
          </cell>
          <cell r="H12918">
            <v>10.007369617911282</v>
          </cell>
          <cell r="I12918" t="str">
            <v>NA</v>
          </cell>
        </row>
        <row r="12919">
          <cell r="C12919" t="str">
            <v>Liability</v>
          </cell>
          <cell r="E12919">
            <v>42104</v>
          </cell>
          <cell r="F12919">
            <v>42284</v>
          </cell>
          <cell r="G12919">
            <v>43072.398472395333</v>
          </cell>
          <cell r="H12919">
            <v>21.118455710516916</v>
          </cell>
          <cell r="I12919">
            <v>25.66</v>
          </cell>
        </row>
        <row r="12920">
          <cell r="C12920" t="str">
            <v>Liability</v>
          </cell>
          <cell r="E12920">
            <v>42100</v>
          </cell>
          <cell r="F12920">
            <v>43133</v>
          </cell>
          <cell r="G12920">
            <v>43831.806324975223</v>
          </cell>
          <cell r="H12920">
            <v>72.986974673899866</v>
          </cell>
          <cell r="I12920">
            <v>101.3</v>
          </cell>
        </row>
        <row r="12921">
          <cell r="C12921" t="str">
            <v>Liability</v>
          </cell>
          <cell r="E12921">
            <v>42105</v>
          </cell>
          <cell r="F12921">
            <v>42943</v>
          </cell>
          <cell r="G12921">
            <v>44108.921545411409</v>
          </cell>
          <cell r="H12921">
            <v>6.5318712290832179</v>
          </cell>
          <cell r="I12921">
            <v>10.119999999999999</v>
          </cell>
        </row>
        <row r="12922">
          <cell r="C12922" t="str">
            <v>Liability</v>
          </cell>
          <cell r="E12922">
            <v>42115</v>
          </cell>
          <cell r="F12922">
            <v>42622</v>
          </cell>
          <cell r="G12922">
            <v>43805.014644597803</v>
          </cell>
          <cell r="H12922">
            <v>0.94070225987916001</v>
          </cell>
          <cell r="I12922">
            <v>1.1000000000000001</v>
          </cell>
        </row>
        <row r="12923">
          <cell r="C12923" t="str">
            <v>Liability</v>
          </cell>
          <cell r="E12923">
            <v>42123</v>
          </cell>
          <cell r="F12923">
            <v>42273</v>
          </cell>
          <cell r="G12923">
            <v>42383.571224614032</v>
          </cell>
          <cell r="H12923">
            <v>63.751522520804883</v>
          </cell>
          <cell r="I12923">
            <v>71.19</v>
          </cell>
        </row>
        <row r="12924">
          <cell r="C12924" t="str">
            <v>Liability</v>
          </cell>
          <cell r="E12924">
            <v>42097</v>
          </cell>
          <cell r="F12924">
            <v>42548</v>
          </cell>
          <cell r="G12924">
            <v>43904.685453399048</v>
          </cell>
          <cell r="H12924">
            <v>31470.650914398248</v>
          </cell>
          <cell r="I12924">
            <v>40684.36</v>
          </cell>
        </row>
        <row r="12925">
          <cell r="C12925" t="str">
            <v>Liability</v>
          </cell>
          <cell r="E12925">
            <v>42114</v>
          </cell>
          <cell r="F12925">
            <v>42617</v>
          </cell>
          <cell r="G12925">
            <v>42999.796090328688</v>
          </cell>
          <cell r="H12925">
            <v>415.89283856133289</v>
          </cell>
          <cell r="I12925">
            <v>582.64</v>
          </cell>
        </row>
        <row r="12926">
          <cell r="C12926" t="str">
            <v>Liability</v>
          </cell>
          <cell r="E12926">
            <v>42102</v>
          </cell>
          <cell r="F12926">
            <v>42973</v>
          </cell>
          <cell r="G12926">
            <v>43897.309171446977</v>
          </cell>
          <cell r="H12926">
            <v>10.003166203591819</v>
          </cell>
          <cell r="I12926">
            <v>15.89</v>
          </cell>
        </row>
        <row r="12927">
          <cell r="C12927" t="str">
            <v>Liability</v>
          </cell>
          <cell r="E12927">
            <v>42110</v>
          </cell>
          <cell r="F12927">
            <v>42703</v>
          </cell>
          <cell r="G12927">
            <v>43100.651943398647</v>
          </cell>
          <cell r="H12927">
            <v>6.4327229449833911</v>
          </cell>
          <cell r="I12927">
            <v>7.37</v>
          </cell>
        </row>
        <row r="12928">
          <cell r="C12928" t="str">
            <v>Liability</v>
          </cell>
          <cell r="E12928">
            <v>42110</v>
          </cell>
          <cell r="F12928">
            <v>42350</v>
          </cell>
          <cell r="G12928">
            <v>42554.606525622068</v>
          </cell>
          <cell r="H12928">
            <v>272.85845502052985</v>
          </cell>
          <cell r="I12928">
            <v>287.85000000000002</v>
          </cell>
        </row>
        <row r="12929">
          <cell r="C12929" t="str">
            <v>Liability</v>
          </cell>
          <cell r="E12929">
            <v>42112</v>
          </cell>
          <cell r="F12929">
            <v>42193</v>
          </cell>
          <cell r="G12929">
            <v>42519.87854525412</v>
          </cell>
          <cell r="H12929">
            <v>2165.321366825945</v>
          </cell>
          <cell r="I12929">
            <v>2452.2399999999998</v>
          </cell>
        </row>
        <row r="12930">
          <cell r="C12930" t="str">
            <v>Liability</v>
          </cell>
          <cell r="E12930">
            <v>42115</v>
          </cell>
          <cell r="F12930">
            <v>42120</v>
          </cell>
          <cell r="G12930">
            <v>42275.94821813274</v>
          </cell>
          <cell r="H12930">
            <v>2430.6841725412601</v>
          </cell>
          <cell r="I12930">
            <v>2430.6799999999998</v>
          </cell>
        </row>
        <row r="12931">
          <cell r="C12931" t="str">
            <v>Liability</v>
          </cell>
          <cell r="E12931">
            <v>42103</v>
          </cell>
          <cell r="F12931">
            <v>42765</v>
          </cell>
          <cell r="G12931">
            <v>43710.054195335819</v>
          </cell>
          <cell r="H12931">
            <v>165.71837032385992</v>
          </cell>
          <cell r="I12931">
            <v>178.81</v>
          </cell>
        </row>
        <row r="12932">
          <cell r="C12932" t="str">
            <v>Liability</v>
          </cell>
          <cell r="E12932">
            <v>42114</v>
          </cell>
          <cell r="F12932">
            <v>43058</v>
          </cell>
          <cell r="G12932">
            <v>44053.15956291584</v>
          </cell>
          <cell r="H12932">
            <v>1477.6853957723288</v>
          </cell>
          <cell r="I12932">
            <v>2439.0700000000002</v>
          </cell>
        </row>
        <row r="12933">
          <cell r="C12933" t="str">
            <v>Liability</v>
          </cell>
          <cell r="E12933">
            <v>42114</v>
          </cell>
          <cell r="F12933">
            <v>43400</v>
          </cell>
          <cell r="G12933">
            <v>43665.949441618839</v>
          </cell>
          <cell r="H12933">
            <v>5.15362083113975</v>
          </cell>
          <cell r="I12933">
            <v>6.15</v>
          </cell>
        </row>
        <row r="12934">
          <cell r="C12934" t="str">
            <v>Liability</v>
          </cell>
          <cell r="E12934">
            <v>42107</v>
          </cell>
          <cell r="F12934">
            <v>42846</v>
          </cell>
          <cell r="G12934">
            <v>43495.496363721963</v>
          </cell>
          <cell r="H12934">
            <v>3129.3437599024719</v>
          </cell>
          <cell r="I12934">
            <v>4993.21</v>
          </cell>
        </row>
        <row r="12935">
          <cell r="C12935" t="str">
            <v>Liability</v>
          </cell>
          <cell r="E12935">
            <v>42102</v>
          </cell>
          <cell r="F12935">
            <v>42337</v>
          </cell>
          <cell r="G12935">
            <v>42507.878441561974</v>
          </cell>
          <cell r="H12935">
            <v>3.2305729814834252</v>
          </cell>
          <cell r="I12935">
            <v>3.48</v>
          </cell>
        </row>
        <row r="12936">
          <cell r="C12936" t="str">
            <v>Liability</v>
          </cell>
          <cell r="E12936">
            <v>42116</v>
          </cell>
          <cell r="F12936">
            <v>43160</v>
          </cell>
          <cell r="G12936">
            <v>43767.544833719083</v>
          </cell>
          <cell r="H12936">
            <v>8083.8435375384706</v>
          </cell>
          <cell r="I12936">
            <v>13227.3</v>
          </cell>
        </row>
        <row r="12937">
          <cell r="C12937" t="str">
            <v>Liability</v>
          </cell>
          <cell r="E12937">
            <v>42119</v>
          </cell>
          <cell r="F12937">
            <v>42190</v>
          </cell>
          <cell r="G12937">
            <v>42639.44765117846</v>
          </cell>
          <cell r="H12937">
            <v>170.81136195036058</v>
          </cell>
          <cell r="I12937">
            <v>194.92</v>
          </cell>
        </row>
        <row r="12938">
          <cell r="C12938" t="str">
            <v>Liability</v>
          </cell>
          <cell r="E12938">
            <v>42138</v>
          </cell>
          <cell r="F12938">
            <v>43253</v>
          </cell>
          <cell r="G12938">
            <v>43428.941057214768</v>
          </cell>
          <cell r="H12938">
            <v>36.914837492407116</v>
          </cell>
          <cell r="I12938">
            <v>48.53</v>
          </cell>
        </row>
        <row r="12939">
          <cell r="C12939" t="str">
            <v>Liability</v>
          </cell>
          <cell r="E12939">
            <v>42131</v>
          </cell>
          <cell r="F12939">
            <v>42584</v>
          </cell>
          <cell r="G12939" t="str">
            <v>NA</v>
          </cell>
          <cell r="H12939">
            <v>29.253535765129239</v>
          </cell>
          <cell r="I12939" t="str">
            <v>NA</v>
          </cell>
        </row>
        <row r="12940">
          <cell r="C12940" t="str">
            <v>Liability</v>
          </cell>
          <cell r="E12940">
            <v>42154</v>
          </cell>
          <cell r="F12940">
            <v>43079</v>
          </cell>
          <cell r="G12940" t="str">
            <v>NA</v>
          </cell>
          <cell r="H12940">
            <v>26.267351383213033</v>
          </cell>
          <cell r="I12940" t="str">
            <v>NA</v>
          </cell>
        </row>
        <row r="12941">
          <cell r="C12941" t="str">
            <v>Liability</v>
          </cell>
          <cell r="E12941">
            <v>42128</v>
          </cell>
          <cell r="F12941">
            <v>42375</v>
          </cell>
          <cell r="G12941">
            <v>43690.125204538541</v>
          </cell>
          <cell r="H12941">
            <v>1004.9345919976221</v>
          </cell>
          <cell r="I12941">
            <v>1500.14</v>
          </cell>
        </row>
        <row r="12942">
          <cell r="C12942" t="str">
            <v>Liability</v>
          </cell>
          <cell r="E12942">
            <v>42149</v>
          </cell>
          <cell r="F12942">
            <v>42440</v>
          </cell>
          <cell r="G12942">
            <v>44070.896346184643</v>
          </cell>
          <cell r="H12942">
            <v>3.6811641251582028</v>
          </cell>
          <cell r="I12942">
            <v>5.14</v>
          </cell>
        </row>
        <row r="12943">
          <cell r="C12943" t="str">
            <v>Liability</v>
          </cell>
          <cell r="E12943">
            <v>42145</v>
          </cell>
          <cell r="F12943">
            <v>42247</v>
          </cell>
          <cell r="G12943">
            <v>42632.993688137882</v>
          </cell>
          <cell r="H12943">
            <v>109.38614938684869</v>
          </cell>
          <cell r="I12943">
            <v>0</v>
          </cell>
        </row>
        <row r="12944">
          <cell r="C12944" t="str">
            <v>Liability</v>
          </cell>
          <cell r="E12944">
            <v>42134</v>
          </cell>
          <cell r="F12944">
            <v>43232</v>
          </cell>
          <cell r="G12944">
            <v>43657.983118747026</v>
          </cell>
          <cell r="H12944">
            <v>430.31821944266255</v>
          </cell>
          <cell r="I12944">
            <v>594.27</v>
          </cell>
        </row>
        <row r="12945">
          <cell r="C12945" t="str">
            <v>Liability</v>
          </cell>
          <cell r="E12945">
            <v>42132</v>
          </cell>
          <cell r="F12945">
            <v>42833</v>
          </cell>
          <cell r="G12945">
            <v>43272.589755703506</v>
          </cell>
          <cell r="H12945">
            <v>14.128649530791641</v>
          </cell>
          <cell r="I12945">
            <v>17.57</v>
          </cell>
        </row>
        <row r="12946">
          <cell r="C12946" t="str">
            <v>Liability</v>
          </cell>
          <cell r="E12946">
            <v>42147</v>
          </cell>
          <cell r="F12946">
            <v>42307</v>
          </cell>
          <cell r="G12946">
            <v>42326.255472398945</v>
          </cell>
          <cell r="H12946">
            <v>12.9225133549368</v>
          </cell>
          <cell r="I12946">
            <v>12.92</v>
          </cell>
        </row>
        <row r="12947">
          <cell r="C12947" t="str">
            <v>Liability</v>
          </cell>
          <cell r="E12947">
            <v>42141</v>
          </cell>
          <cell r="F12947">
            <v>43640</v>
          </cell>
          <cell r="G12947">
            <v>43950.064547652299</v>
          </cell>
          <cell r="H12947">
            <v>63.677879013102931</v>
          </cell>
          <cell r="I12947">
            <v>81.98</v>
          </cell>
        </row>
        <row r="12948">
          <cell r="C12948" t="str">
            <v>Liability</v>
          </cell>
          <cell r="E12948">
            <v>42126</v>
          </cell>
          <cell r="F12948">
            <v>43433</v>
          </cell>
          <cell r="G12948" t="str">
            <v>NA</v>
          </cell>
          <cell r="H12948">
            <v>1.9054909117788388</v>
          </cell>
          <cell r="I12948" t="str">
            <v>NA</v>
          </cell>
        </row>
        <row r="12949">
          <cell r="C12949" t="str">
            <v>Liability</v>
          </cell>
          <cell r="E12949">
            <v>42143</v>
          </cell>
          <cell r="F12949">
            <v>42659</v>
          </cell>
          <cell r="G12949">
            <v>43062.98962965166</v>
          </cell>
          <cell r="H12949">
            <v>171.34186206311244</v>
          </cell>
          <cell r="I12949">
            <v>180.84</v>
          </cell>
        </row>
        <row r="12950">
          <cell r="C12950" t="str">
            <v>Liability</v>
          </cell>
          <cell r="E12950">
            <v>42139</v>
          </cell>
          <cell r="F12950">
            <v>42264</v>
          </cell>
          <cell r="G12950">
            <v>42635.790219693612</v>
          </cell>
          <cell r="H12950">
            <v>80.593473124984627</v>
          </cell>
          <cell r="I12950">
            <v>91.55</v>
          </cell>
        </row>
        <row r="12951">
          <cell r="C12951" t="str">
            <v>Liability</v>
          </cell>
          <cell r="E12951">
            <v>42151</v>
          </cell>
          <cell r="F12951">
            <v>42834</v>
          </cell>
          <cell r="G12951">
            <v>42898.948752318931</v>
          </cell>
          <cell r="H12951">
            <v>15.066203665792244</v>
          </cell>
          <cell r="I12951">
            <v>19.72</v>
          </cell>
        </row>
        <row r="12952">
          <cell r="C12952" t="str">
            <v>Liability</v>
          </cell>
          <cell r="E12952">
            <v>42136</v>
          </cell>
          <cell r="F12952">
            <v>42725</v>
          </cell>
          <cell r="G12952">
            <v>43050.371690912878</v>
          </cell>
          <cell r="H12952">
            <v>3142.9039328896215</v>
          </cell>
          <cell r="I12952">
            <v>3876.05</v>
          </cell>
        </row>
        <row r="12953">
          <cell r="C12953" t="str">
            <v>Liability</v>
          </cell>
          <cell r="E12953">
            <v>42129</v>
          </cell>
          <cell r="F12953">
            <v>42320</v>
          </cell>
          <cell r="G12953">
            <v>42898.075307872095</v>
          </cell>
          <cell r="H12953">
            <v>152.63192366310622</v>
          </cell>
          <cell r="I12953">
            <v>182.47</v>
          </cell>
        </row>
        <row r="12954">
          <cell r="C12954" t="str">
            <v>Liability</v>
          </cell>
          <cell r="E12954">
            <v>42129</v>
          </cell>
          <cell r="F12954">
            <v>42246</v>
          </cell>
          <cell r="G12954">
            <v>42260.573335551235</v>
          </cell>
          <cell r="H12954">
            <v>53.561297546192598</v>
          </cell>
          <cell r="I12954">
            <v>53.56</v>
          </cell>
        </row>
        <row r="12955">
          <cell r="C12955" t="str">
            <v>Liability</v>
          </cell>
          <cell r="E12955">
            <v>42155</v>
          </cell>
          <cell r="F12955">
            <v>43512</v>
          </cell>
          <cell r="G12955" t="str">
            <v>NA</v>
          </cell>
          <cell r="H12955">
            <v>3018.8126041480232</v>
          </cell>
          <cell r="I12955" t="str">
            <v>NA</v>
          </cell>
        </row>
        <row r="12956">
          <cell r="C12956" t="str">
            <v>Liability</v>
          </cell>
          <cell r="E12956">
            <v>42140</v>
          </cell>
          <cell r="F12956">
            <v>42240</v>
          </cell>
          <cell r="G12956">
            <v>42881.674488505661</v>
          </cell>
          <cell r="H12956">
            <v>3.1439855593139088</v>
          </cell>
          <cell r="I12956">
            <v>4.34</v>
          </cell>
        </row>
        <row r="12957">
          <cell r="C12957" t="str">
            <v>Liability</v>
          </cell>
          <cell r="E12957">
            <v>42130</v>
          </cell>
          <cell r="F12957">
            <v>42379</v>
          </cell>
          <cell r="G12957">
            <v>43089.836688268391</v>
          </cell>
          <cell r="H12957">
            <v>14362.225027331298</v>
          </cell>
          <cell r="I12957">
            <v>15203.4</v>
          </cell>
        </row>
        <row r="12958">
          <cell r="C12958" t="str">
            <v>Liability</v>
          </cell>
          <cell r="E12958">
            <v>42135</v>
          </cell>
          <cell r="F12958">
            <v>42287</v>
          </cell>
          <cell r="G12958" t="str">
            <v>NA</v>
          </cell>
          <cell r="H12958">
            <v>1721.7361095763724</v>
          </cell>
          <cell r="I12958" t="str">
            <v>NA</v>
          </cell>
        </row>
        <row r="12959">
          <cell r="C12959" t="str">
            <v>Liability</v>
          </cell>
          <cell r="E12959">
            <v>42137</v>
          </cell>
          <cell r="F12959">
            <v>42333</v>
          </cell>
          <cell r="G12959">
            <v>42431.631907370887</v>
          </cell>
          <cell r="H12959">
            <v>6225.659201673614</v>
          </cell>
          <cell r="I12959">
            <v>7344.25</v>
          </cell>
        </row>
        <row r="12960">
          <cell r="C12960" t="str">
            <v>Liability</v>
          </cell>
          <cell r="E12960">
            <v>42184</v>
          </cell>
          <cell r="F12960">
            <v>42462</v>
          </cell>
          <cell r="G12960">
            <v>42820.086489931644</v>
          </cell>
          <cell r="H12960">
            <v>76.424833820628891</v>
          </cell>
          <cell r="I12960">
            <v>94.17</v>
          </cell>
        </row>
        <row r="12961">
          <cell r="C12961" t="str">
            <v>Liability</v>
          </cell>
          <cell r="E12961">
            <v>42163</v>
          </cell>
          <cell r="F12961">
            <v>42286</v>
          </cell>
          <cell r="G12961">
            <v>42323.34630821988</v>
          </cell>
          <cell r="H12961">
            <v>597.58055356782302</v>
          </cell>
          <cell r="I12961">
            <v>597.58000000000004</v>
          </cell>
        </row>
        <row r="12962">
          <cell r="C12962" t="str">
            <v>Liability</v>
          </cell>
          <cell r="E12962">
            <v>42175</v>
          </cell>
          <cell r="F12962">
            <v>42588</v>
          </cell>
          <cell r="G12962">
            <v>44063.013667903419</v>
          </cell>
          <cell r="H12962">
            <v>73940.513852703632</v>
          </cell>
          <cell r="I12962">
            <v>90247.77</v>
          </cell>
        </row>
        <row r="12963">
          <cell r="C12963" t="str">
            <v>Liability</v>
          </cell>
          <cell r="E12963">
            <v>42183</v>
          </cell>
          <cell r="F12963">
            <v>42606</v>
          </cell>
          <cell r="G12963">
            <v>44058.619726333498</v>
          </cell>
          <cell r="H12963">
            <v>5.4882481966221652</v>
          </cell>
          <cell r="I12963">
            <v>7.86</v>
          </cell>
        </row>
        <row r="12964">
          <cell r="C12964" t="str">
            <v>Liability</v>
          </cell>
          <cell r="E12964">
            <v>42165</v>
          </cell>
          <cell r="F12964">
            <v>43553</v>
          </cell>
          <cell r="G12964" t="str">
            <v>NA</v>
          </cell>
          <cell r="H12964">
            <v>8660.8843549462454</v>
          </cell>
          <cell r="I12964" t="str">
            <v>NA</v>
          </cell>
        </row>
        <row r="12965">
          <cell r="C12965" t="str">
            <v>Liability</v>
          </cell>
          <cell r="E12965">
            <v>42158</v>
          </cell>
          <cell r="F12965">
            <v>42195</v>
          </cell>
          <cell r="G12965">
            <v>42488.61636527114</v>
          </cell>
          <cell r="H12965">
            <v>815.77606211554826</v>
          </cell>
          <cell r="I12965">
            <v>917.26</v>
          </cell>
        </row>
        <row r="12966">
          <cell r="C12966" t="str">
            <v>Liability</v>
          </cell>
          <cell r="E12966">
            <v>42173</v>
          </cell>
          <cell r="F12966">
            <v>43155</v>
          </cell>
          <cell r="G12966" t="str">
            <v>NA</v>
          </cell>
          <cell r="H12966">
            <v>3202.8252164271444</v>
          </cell>
          <cell r="I12966" t="str">
            <v>NA</v>
          </cell>
        </row>
        <row r="12967">
          <cell r="C12967" t="str">
            <v>Liability</v>
          </cell>
          <cell r="E12967">
            <v>42176</v>
          </cell>
          <cell r="F12967">
            <v>42628</v>
          </cell>
          <cell r="G12967">
            <v>43496.485098950317</v>
          </cell>
          <cell r="H12967">
            <v>36.686421918175675</v>
          </cell>
          <cell r="I12967">
            <v>54.93</v>
          </cell>
        </row>
        <row r="12968">
          <cell r="C12968" t="str">
            <v>Liability</v>
          </cell>
          <cell r="E12968">
            <v>42158</v>
          </cell>
          <cell r="F12968">
            <v>42759</v>
          </cell>
          <cell r="G12968" t="str">
            <v>NA</v>
          </cell>
          <cell r="H12968">
            <v>614.692695276677</v>
          </cell>
          <cell r="I12968" t="str">
            <v>NA</v>
          </cell>
        </row>
        <row r="12969">
          <cell r="C12969" t="str">
            <v>Liability</v>
          </cell>
          <cell r="E12969">
            <v>42157</v>
          </cell>
          <cell r="F12969">
            <v>42676</v>
          </cell>
          <cell r="G12969" t="str">
            <v>NA</v>
          </cell>
          <cell r="H12969">
            <v>59.545621961224555</v>
          </cell>
          <cell r="I12969" t="str">
            <v>NA</v>
          </cell>
        </row>
        <row r="12970">
          <cell r="C12970" t="str">
            <v>Liability</v>
          </cell>
          <cell r="E12970">
            <v>42160</v>
          </cell>
          <cell r="F12970">
            <v>43150</v>
          </cell>
          <cell r="G12970">
            <v>43234.613910242209</v>
          </cell>
          <cell r="H12970">
            <v>1285.219137127156</v>
          </cell>
          <cell r="I12970">
            <v>1607.07</v>
          </cell>
        </row>
        <row r="12971">
          <cell r="C12971" t="str">
            <v>Liability</v>
          </cell>
          <cell r="E12971">
            <v>42172</v>
          </cell>
          <cell r="F12971">
            <v>42514</v>
          </cell>
          <cell r="G12971">
            <v>43342.902098791295</v>
          </cell>
          <cell r="H12971">
            <v>79491.496173639636</v>
          </cell>
          <cell r="I12971">
            <v>118361.49</v>
          </cell>
        </row>
        <row r="12972">
          <cell r="C12972" t="str">
            <v>Liability</v>
          </cell>
          <cell r="E12972">
            <v>42184</v>
          </cell>
          <cell r="F12972">
            <v>42719</v>
          </cell>
          <cell r="G12972">
            <v>43378.939152179693</v>
          </cell>
          <cell r="H12972">
            <v>1986.165485790862</v>
          </cell>
          <cell r="I12972">
            <v>2752.91</v>
          </cell>
        </row>
        <row r="12973">
          <cell r="C12973" t="str">
            <v>Liability</v>
          </cell>
          <cell r="E12973">
            <v>42176</v>
          </cell>
          <cell r="F12973">
            <v>42850</v>
          </cell>
          <cell r="G12973" t="str">
            <v>NA</v>
          </cell>
          <cell r="H12973">
            <v>70.672561056324483</v>
          </cell>
          <cell r="I12973" t="str">
            <v>NA</v>
          </cell>
        </row>
        <row r="12974">
          <cell r="C12974" t="str">
            <v>Liability</v>
          </cell>
          <cell r="E12974">
            <v>42165</v>
          </cell>
          <cell r="F12974">
            <v>42537</v>
          </cell>
          <cell r="G12974">
            <v>43064.53870701445</v>
          </cell>
          <cell r="H12974">
            <v>18547.928260811226</v>
          </cell>
          <cell r="I12974">
            <v>20543.439999999999</v>
          </cell>
        </row>
        <row r="12975">
          <cell r="C12975" t="str">
            <v>Liability</v>
          </cell>
          <cell r="E12975">
            <v>42175</v>
          </cell>
          <cell r="F12975">
            <v>43033</v>
          </cell>
          <cell r="G12975" t="str">
            <v>NA</v>
          </cell>
          <cell r="H12975">
            <v>330.69264166616631</v>
          </cell>
          <cell r="I12975" t="str">
            <v>NA</v>
          </cell>
        </row>
        <row r="12976">
          <cell r="C12976" t="str">
            <v>Liability</v>
          </cell>
          <cell r="E12976">
            <v>42157</v>
          </cell>
          <cell r="F12976">
            <v>42400</v>
          </cell>
          <cell r="G12976">
            <v>42876.1799444188</v>
          </cell>
          <cell r="H12976">
            <v>1.2518117576303263</v>
          </cell>
          <cell r="I12976">
            <v>1.36</v>
          </cell>
        </row>
        <row r="12977">
          <cell r="C12977" t="str">
            <v>Liability</v>
          </cell>
          <cell r="E12977">
            <v>42184</v>
          </cell>
          <cell r="F12977">
            <v>42367</v>
          </cell>
          <cell r="G12977">
            <v>42564.620401777203</v>
          </cell>
          <cell r="H12977">
            <v>4.3515185222332446</v>
          </cell>
          <cell r="I12977">
            <v>4.5999999999999996</v>
          </cell>
        </row>
        <row r="12978">
          <cell r="C12978" t="str">
            <v>Liability</v>
          </cell>
          <cell r="E12978">
            <v>42168</v>
          </cell>
          <cell r="F12978">
            <v>42953</v>
          </cell>
          <cell r="G12978">
            <v>43269.898494157562</v>
          </cell>
          <cell r="H12978">
            <v>10.589292871970267</v>
          </cell>
          <cell r="I12978">
            <v>15.86</v>
          </cell>
        </row>
        <row r="12979">
          <cell r="C12979" t="str">
            <v>Liability</v>
          </cell>
          <cell r="E12979">
            <v>42183</v>
          </cell>
          <cell r="F12979">
            <v>42334</v>
          </cell>
          <cell r="G12979">
            <v>42338.437689706479</v>
          </cell>
          <cell r="H12979">
            <v>9.2637382088084994</v>
          </cell>
          <cell r="I12979">
            <v>9.26</v>
          </cell>
        </row>
        <row r="12980">
          <cell r="C12980" t="str">
            <v>Liability</v>
          </cell>
          <cell r="E12980">
            <v>42163</v>
          </cell>
          <cell r="F12980">
            <v>42491</v>
          </cell>
          <cell r="G12980">
            <v>42684.299322401144</v>
          </cell>
          <cell r="H12980">
            <v>72441.261466346812</v>
          </cell>
          <cell r="I12980">
            <v>84674.29</v>
          </cell>
        </row>
        <row r="12981">
          <cell r="C12981" t="str">
            <v>Liability</v>
          </cell>
          <cell r="E12981">
            <v>42162</v>
          </cell>
          <cell r="F12981">
            <v>42843</v>
          </cell>
          <cell r="G12981" t="str">
            <v>NA</v>
          </cell>
          <cell r="H12981">
            <v>63.650382291758355</v>
          </cell>
          <cell r="I12981" t="str">
            <v>NA</v>
          </cell>
        </row>
        <row r="12982">
          <cell r="C12982" t="str">
            <v>Liability</v>
          </cell>
          <cell r="E12982">
            <v>42161</v>
          </cell>
          <cell r="F12982">
            <v>42614</v>
          </cell>
          <cell r="G12982">
            <v>43196.102080506251</v>
          </cell>
          <cell r="H12982">
            <v>13.295905089013658</v>
          </cell>
          <cell r="I12982">
            <v>18.010000000000002</v>
          </cell>
        </row>
        <row r="12983">
          <cell r="C12983" t="str">
            <v>Liability</v>
          </cell>
          <cell r="E12983">
            <v>42171</v>
          </cell>
          <cell r="F12983">
            <v>42567</v>
          </cell>
          <cell r="G12983">
            <v>43601.176967328065</v>
          </cell>
          <cell r="H12983">
            <v>2398.17903242906</v>
          </cell>
          <cell r="I12983">
            <v>3179.73</v>
          </cell>
        </row>
        <row r="12984">
          <cell r="C12984" t="str">
            <v>Liability</v>
          </cell>
          <cell r="E12984">
            <v>42179</v>
          </cell>
          <cell r="F12984">
            <v>42246</v>
          </cell>
          <cell r="G12984">
            <v>42725.201635158242</v>
          </cell>
          <cell r="H12984">
            <v>18.449709378550899</v>
          </cell>
          <cell r="I12984">
            <v>21.21</v>
          </cell>
        </row>
        <row r="12985">
          <cell r="C12985" t="str">
            <v>Liability</v>
          </cell>
          <cell r="E12985">
            <v>42167</v>
          </cell>
          <cell r="F12985">
            <v>42749</v>
          </cell>
          <cell r="G12985">
            <v>44190.099279100265</v>
          </cell>
          <cell r="H12985">
            <v>6514.2860922247555</v>
          </cell>
          <cell r="I12985">
            <v>8224.3799999999992</v>
          </cell>
        </row>
        <row r="12986">
          <cell r="C12986" t="str">
            <v>Liability</v>
          </cell>
          <cell r="E12986">
            <v>42171</v>
          </cell>
          <cell r="F12986">
            <v>42216</v>
          </cell>
          <cell r="G12986" t="str">
            <v>NA</v>
          </cell>
          <cell r="H12986">
            <v>5671.1341076585049</v>
          </cell>
          <cell r="I12986" t="str">
            <v>NA</v>
          </cell>
        </row>
        <row r="12987">
          <cell r="C12987" t="str">
            <v>Liability</v>
          </cell>
          <cell r="E12987">
            <v>42162</v>
          </cell>
          <cell r="F12987">
            <v>42356</v>
          </cell>
          <cell r="G12987">
            <v>42372.691961402881</v>
          </cell>
          <cell r="H12987">
            <v>3378386.2094725524</v>
          </cell>
          <cell r="I12987">
            <v>3985326.11</v>
          </cell>
        </row>
        <row r="12988">
          <cell r="C12988" t="str">
            <v>Liability</v>
          </cell>
          <cell r="E12988">
            <v>42183</v>
          </cell>
          <cell r="F12988">
            <v>42215</v>
          </cell>
          <cell r="G12988">
            <v>42494.12339111889</v>
          </cell>
          <cell r="H12988">
            <v>150.26847159789796</v>
          </cell>
          <cell r="I12988">
            <v>0</v>
          </cell>
        </row>
        <row r="12989">
          <cell r="C12989" t="str">
            <v>Liability</v>
          </cell>
          <cell r="E12989">
            <v>42159</v>
          </cell>
          <cell r="F12989">
            <v>42639</v>
          </cell>
          <cell r="G12989" t="str">
            <v>NA</v>
          </cell>
          <cell r="H12989">
            <v>319.45231580957068</v>
          </cell>
          <cell r="I12989" t="str">
            <v>NA</v>
          </cell>
        </row>
        <row r="12990">
          <cell r="C12990" t="str">
            <v>Liability</v>
          </cell>
          <cell r="E12990">
            <v>42189</v>
          </cell>
          <cell r="F12990">
            <v>42507</v>
          </cell>
          <cell r="G12990" t="str">
            <v>NA</v>
          </cell>
          <cell r="H12990">
            <v>56.556807482273477</v>
          </cell>
          <cell r="I12990" t="str">
            <v>NA</v>
          </cell>
        </row>
        <row r="12991">
          <cell r="C12991" t="str">
            <v>Liability</v>
          </cell>
          <cell r="E12991">
            <v>42188</v>
          </cell>
          <cell r="F12991">
            <v>42569</v>
          </cell>
          <cell r="G12991">
            <v>43211.164013537753</v>
          </cell>
          <cell r="H12991">
            <v>6.0661076912796936</v>
          </cell>
          <cell r="I12991">
            <v>6.36</v>
          </cell>
        </row>
        <row r="12992">
          <cell r="C12992" t="str">
            <v>Liability</v>
          </cell>
          <cell r="E12992">
            <v>42202</v>
          </cell>
          <cell r="F12992">
            <v>42217</v>
          </cell>
          <cell r="G12992">
            <v>42881.852825948306</v>
          </cell>
          <cell r="H12992">
            <v>1153.5205619428193</v>
          </cell>
          <cell r="I12992">
            <v>1299.26</v>
          </cell>
        </row>
        <row r="12993">
          <cell r="C12993" t="str">
            <v>Liability</v>
          </cell>
          <cell r="E12993">
            <v>42198</v>
          </cell>
          <cell r="F12993">
            <v>42734</v>
          </cell>
          <cell r="G12993">
            <v>42848.178068572015</v>
          </cell>
          <cell r="H12993">
            <v>437.85867211113873</v>
          </cell>
          <cell r="I12993">
            <v>527.59</v>
          </cell>
        </row>
        <row r="12994">
          <cell r="C12994" t="str">
            <v>Liability</v>
          </cell>
          <cell r="E12994">
            <v>42212</v>
          </cell>
          <cell r="F12994">
            <v>42670</v>
          </cell>
          <cell r="G12994" t="str">
            <v>NA</v>
          </cell>
          <cell r="H12994">
            <v>5.3167385377912249</v>
          </cell>
          <cell r="I12994" t="str">
            <v>NA</v>
          </cell>
        </row>
        <row r="12995">
          <cell r="C12995" t="str">
            <v>Liability</v>
          </cell>
          <cell r="E12995">
            <v>42190</v>
          </cell>
          <cell r="F12995">
            <v>43094</v>
          </cell>
          <cell r="G12995">
            <v>43231.149730299388</v>
          </cell>
          <cell r="H12995">
            <v>33.909576976237823</v>
          </cell>
          <cell r="I12995">
            <v>46.83</v>
          </cell>
        </row>
        <row r="12996">
          <cell r="C12996" t="str">
            <v>Liability</v>
          </cell>
          <cell r="E12996">
            <v>42209</v>
          </cell>
          <cell r="F12996">
            <v>42345</v>
          </cell>
          <cell r="G12996">
            <v>42398.007201752975</v>
          </cell>
          <cell r="H12996">
            <v>103.0823789543237</v>
          </cell>
          <cell r="I12996">
            <v>121.05</v>
          </cell>
        </row>
        <row r="12997">
          <cell r="C12997" t="str">
            <v>Liability</v>
          </cell>
          <cell r="E12997">
            <v>42199</v>
          </cell>
          <cell r="F12997">
            <v>43481</v>
          </cell>
          <cell r="G12997">
            <v>43803.309921890577</v>
          </cell>
          <cell r="H12997">
            <v>565.55893452152679</v>
          </cell>
          <cell r="I12997">
            <v>881.38</v>
          </cell>
        </row>
        <row r="12998">
          <cell r="C12998" t="str">
            <v>Liability</v>
          </cell>
          <cell r="E12998">
            <v>42197</v>
          </cell>
          <cell r="F12998">
            <v>43382</v>
          </cell>
          <cell r="G12998">
            <v>43486.179700481771</v>
          </cell>
          <cell r="H12998">
            <v>39.825499329854352</v>
          </cell>
          <cell r="I12998">
            <v>73</v>
          </cell>
        </row>
        <row r="12999">
          <cell r="C12999" t="str">
            <v>Liability</v>
          </cell>
          <cell r="E12999">
            <v>42208</v>
          </cell>
          <cell r="F12999">
            <v>42742</v>
          </cell>
          <cell r="G12999">
            <v>42834.039813038173</v>
          </cell>
          <cell r="H12999">
            <v>34.025653976316406</v>
          </cell>
          <cell r="I12999">
            <v>40.380000000000003</v>
          </cell>
        </row>
        <row r="13000">
          <cell r="C13000" t="str">
            <v>Liability</v>
          </cell>
          <cell r="E13000">
            <v>42190</v>
          </cell>
          <cell r="F13000">
            <v>43444</v>
          </cell>
          <cell r="G13000">
            <v>43630.996634307034</v>
          </cell>
          <cell r="H13000">
            <v>14527.659978120111</v>
          </cell>
          <cell r="I13000">
            <v>16918.080000000002</v>
          </cell>
        </row>
        <row r="13001">
          <cell r="C13001" t="str">
            <v>Liability</v>
          </cell>
          <cell r="E13001">
            <v>42195</v>
          </cell>
          <cell r="F13001">
            <v>42306</v>
          </cell>
          <cell r="G13001">
            <v>42492.979200936752</v>
          </cell>
          <cell r="H13001">
            <v>28.971325298100304</v>
          </cell>
          <cell r="I13001">
            <v>0</v>
          </cell>
        </row>
        <row r="13002">
          <cell r="C13002" t="str">
            <v>Liability</v>
          </cell>
          <cell r="E13002">
            <v>42199</v>
          </cell>
          <cell r="F13002">
            <v>43574</v>
          </cell>
          <cell r="G13002">
            <v>43727.488502152948</v>
          </cell>
          <cell r="H13002">
            <v>105.29127695774096</v>
          </cell>
          <cell r="I13002">
            <v>127.59</v>
          </cell>
        </row>
        <row r="13003">
          <cell r="C13003" t="str">
            <v>Liability</v>
          </cell>
          <cell r="E13003">
            <v>42192</v>
          </cell>
          <cell r="F13003">
            <v>42272</v>
          </cell>
          <cell r="G13003">
            <v>42644.968968566653</v>
          </cell>
          <cell r="H13003">
            <v>46.383863258028995</v>
          </cell>
          <cell r="I13003">
            <v>0</v>
          </cell>
        </row>
        <row r="13004">
          <cell r="C13004" t="str">
            <v>Liability</v>
          </cell>
          <cell r="E13004">
            <v>42190</v>
          </cell>
          <cell r="F13004">
            <v>42359</v>
          </cell>
          <cell r="G13004">
            <v>43123.891978841835</v>
          </cell>
          <cell r="H13004">
            <v>88.305781495560552</v>
          </cell>
          <cell r="I13004">
            <v>110.92</v>
          </cell>
        </row>
        <row r="13005">
          <cell r="C13005" t="str">
            <v>Liability</v>
          </cell>
          <cell r="E13005">
            <v>42203</v>
          </cell>
          <cell r="F13005">
            <v>43409</v>
          </cell>
          <cell r="G13005">
            <v>43977.794213082947</v>
          </cell>
          <cell r="H13005">
            <v>590.45925027857027</v>
          </cell>
          <cell r="I13005">
            <v>943.42</v>
          </cell>
        </row>
        <row r="13006">
          <cell r="C13006" t="str">
            <v>Liability</v>
          </cell>
          <cell r="E13006">
            <v>42205</v>
          </cell>
          <cell r="F13006">
            <v>42305</v>
          </cell>
          <cell r="G13006">
            <v>42374.841519496746</v>
          </cell>
          <cell r="H13006">
            <v>22.418546285259701</v>
          </cell>
          <cell r="I13006">
            <v>25.72</v>
          </cell>
        </row>
        <row r="13007">
          <cell r="C13007" t="str">
            <v>Liability</v>
          </cell>
          <cell r="E13007">
            <v>42197</v>
          </cell>
          <cell r="F13007">
            <v>42204</v>
          </cell>
          <cell r="G13007">
            <v>43084.499137010993</v>
          </cell>
          <cell r="H13007">
            <v>22.757467340065098</v>
          </cell>
          <cell r="I13007">
            <v>31.87</v>
          </cell>
        </row>
        <row r="13008">
          <cell r="C13008" t="str">
            <v>Liability</v>
          </cell>
          <cell r="E13008">
            <v>42206</v>
          </cell>
          <cell r="F13008">
            <v>42215</v>
          </cell>
          <cell r="G13008">
            <v>43084.226872980231</v>
          </cell>
          <cell r="H13008">
            <v>147.55024644240171</v>
          </cell>
          <cell r="I13008">
            <v>190.35</v>
          </cell>
        </row>
        <row r="13009">
          <cell r="C13009" t="str">
            <v>Liability</v>
          </cell>
          <cell r="E13009">
            <v>42193</v>
          </cell>
          <cell r="F13009">
            <v>42483</v>
          </cell>
          <cell r="G13009" t="str">
            <v>NA</v>
          </cell>
          <cell r="H13009">
            <v>732.80206638581831</v>
          </cell>
          <cell r="I13009" t="str">
            <v>NA</v>
          </cell>
        </row>
        <row r="13010">
          <cell r="C13010" t="str">
            <v>Liability</v>
          </cell>
          <cell r="E13010">
            <v>42215</v>
          </cell>
          <cell r="F13010">
            <v>42338</v>
          </cell>
          <cell r="G13010">
            <v>43189.282540422253</v>
          </cell>
          <cell r="H13010">
            <v>45.049066430175628</v>
          </cell>
          <cell r="I13010">
            <v>59.11</v>
          </cell>
        </row>
        <row r="13011">
          <cell r="C13011" t="str">
            <v>Liability</v>
          </cell>
          <cell r="E13011">
            <v>42199</v>
          </cell>
          <cell r="F13011">
            <v>42535</v>
          </cell>
          <cell r="G13011" t="str">
            <v>NA</v>
          </cell>
          <cell r="H13011">
            <v>152.06922642601421</v>
          </cell>
          <cell r="I13011" t="str">
            <v>NA</v>
          </cell>
        </row>
        <row r="13012">
          <cell r="C13012" t="str">
            <v>Liability</v>
          </cell>
          <cell r="E13012">
            <v>42208</v>
          </cell>
          <cell r="F13012">
            <v>42321</v>
          </cell>
          <cell r="G13012">
            <v>42765.421457041302</v>
          </cell>
          <cell r="H13012">
            <v>55925.655105126993</v>
          </cell>
          <cell r="I13012">
            <v>64162.23</v>
          </cell>
        </row>
        <row r="13013">
          <cell r="C13013" t="str">
            <v>Liability</v>
          </cell>
          <cell r="E13013">
            <v>42231</v>
          </cell>
          <cell r="F13013">
            <v>42270</v>
          </cell>
          <cell r="G13013">
            <v>42477.39002610599</v>
          </cell>
          <cell r="H13013">
            <v>0.18070201469570304</v>
          </cell>
          <cell r="I13013">
            <v>0.19</v>
          </cell>
        </row>
        <row r="13014">
          <cell r="C13014" t="str">
            <v>Liability</v>
          </cell>
          <cell r="E13014">
            <v>42224</v>
          </cell>
          <cell r="F13014">
            <v>43552</v>
          </cell>
          <cell r="G13014" t="str">
            <v>NA</v>
          </cell>
          <cell r="H13014">
            <v>463.38836781311801</v>
          </cell>
          <cell r="I13014" t="str">
            <v>NA</v>
          </cell>
        </row>
        <row r="13015">
          <cell r="C13015" t="str">
            <v>Liability</v>
          </cell>
          <cell r="E13015">
            <v>42219</v>
          </cell>
          <cell r="F13015">
            <v>42418</v>
          </cell>
          <cell r="G13015">
            <v>44105.809575566687</v>
          </cell>
          <cell r="H13015">
            <v>2180.642767152468</v>
          </cell>
          <cell r="I13015">
            <v>2419.8200000000002</v>
          </cell>
        </row>
        <row r="13016">
          <cell r="C13016" t="str">
            <v>Liability</v>
          </cell>
          <cell r="E13016">
            <v>42218</v>
          </cell>
          <cell r="F13016">
            <v>42967</v>
          </cell>
          <cell r="G13016">
            <v>43092.709503616919</v>
          </cell>
          <cell r="H13016">
            <v>250.1609333748215</v>
          </cell>
          <cell r="I13016">
            <v>304.85000000000002</v>
          </cell>
        </row>
        <row r="13017">
          <cell r="C13017" t="str">
            <v>Liability</v>
          </cell>
          <cell r="E13017">
            <v>42237</v>
          </cell>
          <cell r="F13017">
            <v>42891</v>
          </cell>
          <cell r="G13017">
            <v>43204.544553465188</v>
          </cell>
          <cell r="H13017">
            <v>3172.1244802979409</v>
          </cell>
          <cell r="I13017">
            <v>4151.9399999999996</v>
          </cell>
        </row>
        <row r="13018">
          <cell r="C13018" t="str">
            <v>Liability</v>
          </cell>
          <cell r="E13018">
            <v>42245</v>
          </cell>
          <cell r="F13018">
            <v>42245</v>
          </cell>
          <cell r="G13018">
            <v>42675.080901190129</v>
          </cell>
          <cell r="H13018">
            <v>909.93953093124162</v>
          </cell>
          <cell r="I13018">
            <v>0</v>
          </cell>
        </row>
        <row r="13019">
          <cell r="C13019" t="str">
            <v>Liability</v>
          </cell>
          <cell r="E13019">
            <v>42242</v>
          </cell>
          <cell r="F13019">
            <v>42352</v>
          </cell>
          <cell r="G13019">
            <v>42412.767029059105</v>
          </cell>
          <cell r="H13019">
            <v>1.9344759021605036</v>
          </cell>
          <cell r="I13019">
            <v>2.2000000000000002</v>
          </cell>
        </row>
        <row r="13020">
          <cell r="C13020" t="str">
            <v>Liability</v>
          </cell>
          <cell r="E13020">
            <v>42226</v>
          </cell>
          <cell r="F13020">
            <v>42579</v>
          </cell>
          <cell r="G13020">
            <v>43394.941208643315</v>
          </cell>
          <cell r="H13020">
            <v>83.782743443778017</v>
          </cell>
          <cell r="I13020">
            <v>105.33</v>
          </cell>
        </row>
        <row r="13021">
          <cell r="C13021" t="str">
            <v>Liability</v>
          </cell>
          <cell r="E13021">
            <v>42236</v>
          </cell>
          <cell r="F13021">
            <v>42588</v>
          </cell>
          <cell r="G13021">
            <v>42629.792086860791</v>
          </cell>
          <cell r="H13021">
            <v>107.11437464479138</v>
          </cell>
          <cell r="I13021">
            <v>113.33</v>
          </cell>
        </row>
        <row r="13022">
          <cell r="C13022" t="str">
            <v>Liability</v>
          </cell>
          <cell r="E13022">
            <v>42234</v>
          </cell>
          <cell r="F13022">
            <v>42731</v>
          </cell>
          <cell r="G13022">
            <v>43760.885510567859</v>
          </cell>
          <cell r="H13022">
            <v>81.849586930393713</v>
          </cell>
          <cell r="I13022">
            <v>93.5</v>
          </cell>
        </row>
        <row r="13023">
          <cell r="C13023" t="str">
            <v>Liability</v>
          </cell>
          <cell r="E13023">
            <v>42241</v>
          </cell>
          <cell r="F13023">
            <v>43273</v>
          </cell>
          <cell r="G13023">
            <v>43273.075141772177</v>
          </cell>
          <cell r="H13023">
            <v>319.39164467487558</v>
          </cell>
          <cell r="I13023">
            <v>377.03</v>
          </cell>
        </row>
        <row r="13024">
          <cell r="C13024" t="str">
            <v>Liability</v>
          </cell>
          <cell r="E13024">
            <v>42230</v>
          </cell>
          <cell r="F13024">
            <v>42277</v>
          </cell>
          <cell r="G13024">
            <v>42337.95573487824</v>
          </cell>
          <cell r="H13024">
            <v>8.4563048225150492</v>
          </cell>
          <cell r="I13024">
            <v>8.4600000000000009</v>
          </cell>
        </row>
        <row r="13025">
          <cell r="C13025" t="str">
            <v>Liability</v>
          </cell>
          <cell r="E13025">
            <v>42230</v>
          </cell>
          <cell r="F13025">
            <v>43064</v>
          </cell>
          <cell r="G13025">
            <v>43386.476838867544</v>
          </cell>
          <cell r="H13025">
            <v>216.50439201510096</v>
          </cell>
          <cell r="I13025">
            <v>236.31</v>
          </cell>
        </row>
        <row r="13026">
          <cell r="C13026" t="str">
            <v>Liability</v>
          </cell>
          <cell r="E13026">
            <v>42222</v>
          </cell>
          <cell r="F13026">
            <v>42376</v>
          </cell>
          <cell r="G13026">
            <v>42979.231525195137</v>
          </cell>
          <cell r="H13026">
            <v>9.3677106788073559</v>
          </cell>
          <cell r="I13026">
            <v>10.86</v>
          </cell>
        </row>
        <row r="13027">
          <cell r="C13027" t="str">
            <v>Liability</v>
          </cell>
          <cell r="E13027">
            <v>42221</v>
          </cell>
          <cell r="F13027">
            <v>42587</v>
          </cell>
          <cell r="G13027">
            <v>42602.469744891358</v>
          </cell>
          <cell r="H13027">
            <v>43.272470960193964</v>
          </cell>
          <cell r="I13027">
            <v>45.31</v>
          </cell>
        </row>
        <row r="13028">
          <cell r="C13028" t="str">
            <v>Liability</v>
          </cell>
          <cell r="E13028">
            <v>42224</v>
          </cell>
          <cell r="F13028">
            <v>42357</v>
          </cell>
          <cell r="G13028" t="str">
            <v>NA</v>
          </cell>
          <cell r="H13028">
            <v>94.057631636048768</v>
          </cell>
          <cell r="I13028" t="str">
            <v>NA</v>
          </cell>
        </row>
        <row r="13029">
          <cell r="C13029" t="str">
            <v>Liability</v>
          </cell>
          <cell r="E13029">
            <v>42241</v>
          </cell>
          <cell r="F13029">
            <v>42326</v>
          </cell>
          <cell r="G13029">
            <v>42419.209080347267</v>
          </cell>
          <cell r="H13029">
            <v>1.6054299223555639</v>
          </cell>
          <cell r="I13029">
            <v>1.89</v>
          </cell>
        </row>
        <row r="13030">
          <cell r="C13030" t="str">
            <v>Liability</v>
          </cell>
          <cell r="E13030">
            <v>42231</v>
          </cell>
          <cell r="F13030">
            <v>42420</v>
          </cell>
          <cell r="G13030">
            <v>43403.287796037563</v>
          </cell>
          <cell r="H13030">
            <v>24.830167072900721</v>
          </cell>
          <cell r="I13030">
            <v>32.659999999999997</v>
          </cell>
        </row>
        <row r="13031">
          <cell r="C13031" t="str">
            <v>Liability</v>
          </cell>
          <cell r="E13031">
            <v>42237</v>
          </cell>
          <cell r="F13031">
            <v>42618</v>
          </cell>
          <cell r="G13031">
            <v>43303.136762704286</v>
          </cell>
          <cell r="H13031">
            <v>424.27851533893744</v>
          </cell>
          <cell r="I13031">
            <v>458.81</v>
          </cell>
        </row>
        <row r="13032">
          <cell r="C13032" t="str">
            <v>Liability</v>
          </cell>
          <cell r="E13032">
            <v>42235</v>
          </cell>
          <cell r="F13032">
            <v>42813</v>
          </cell>
          <cell r="G13032">
            <v>43049.269533294791</v>
          </cell>
          <cell r="H13032">
            <v>275.58390412830107</v>
          </cell>
          <cell r="I13032">
            <v>314.08</v>
          </cell>
        </row>
        <row r="13033">
          <cell r="C13033" t="str">
            <v>Liability</v>
          </cell>
          <cell r="E13033">
            <v>42232</v>
          </cell>
          <cell r="F13033">
            <v>43286</v>
          </cell>
          <cell r="G13033" t="str">
            <v>NA</v>
          </cell>
          <cell r="H13033">
            <v>396.48917136771172</v>
          </cell>
          <cell r="I13033" t="str">
            <v>NA</v>
          </cell>
        </row>
        <row r="13034">
          <cell r="C13034" t="str">
            <v>Liability</v>
          </cell>
          <cell r="E13034">
            <v>42231</v>
          </cell>
          <cell r="F13034">
            <v>42985</v>
          </cell>
          <cell r="G13034">
            <v>43371.302043279866</v>
          </cell>
          <cell r="H13034">
            <v>3670.7805132942967</v>
          </cell>
          <cell r="I13034">
            <v>0</v>
          </cell>
        </row>
        <row r="13035">
          <cell r="C13035" t="str">
            <v>Liability</v>
          </cell>
          <cell r="E13035">
            <v>42221</v>
          </cell>
          <cell r="F13035">
            <v>42224</v>
          </cell>
          <cell r="G13035">
            <v>42461.41001232362</v>
          </cell>
          <cell r="H13035">
            <v>4389.0081461418267</v>
          </cell>
          <cell r="I13035">
            <v>4833.66</v>
          </cell>
        </row>
        <row r="13036">
          <cell r="C13036" t="str">
            <v>Liability</v>
          </cell>
          <cell r="E13036">
            <v>42218</v>
          </cell>
          <cell r="F13036">
            <v>42279</v>
          </cell>
          <cell r="G13036">
            <v>43164.404474451127</v>
          </cell>
          <cell r="H13036">
            <v>965.42832073289787</v>
          </cell>
          <cell r="I13036">
            <v>1177.1600000000001</v>
          </cell>
        </row>
        <row r="13037">
          <cell r="C13037" t="str">
            <v>Liability</v>
          </cell>
          <cell r="E13037">
            <v>42228</v>
          </cell>
          <cell r="F13037">
            <v>42269</v>
          </cell>
          <cell r="G13037">
            <v>43137.045062664132</v>
          </cell>
          <cell r="H13037">
            <v>2302.02946100082</v>
          </cell>
          <cell r="I13037">
            <v>3060.63</v>
          </cell>
        </row>
        <row r="13038">
          <cell r="C13038" t="str">
            <v>Liability</v>
          </cell>
          <cell r="E13038">
            <v>42226</v>
          </cell>
          <cell r="F13038">
            <v>42483</v>
          </cell>
          <cell r="G13038" t="str">
            <v>NA</v>
          </cell>
          <cell r="H13038">
            <v>55.156098859457082</v>
          </cell>
          <cell r="I13038" t="str">
            <v>NA</v>
          </cell>
        </row>
        <row r="13039">
          <cell r="C13039" t="str">
            <v>Liability</v>
          </cell>
          <cell r="E13039">
            <v>42234</v>
          </cell>
          <cell r="F13039">
            <v>43529</v>
          </cell>
          <cell r="G13039">
            <v>44035.220686262553</v>
          </cell>
          <cell r="H13039">
            <v>576.22326771010592</v>
          </cell>
          <cell r="I13039">
            <v>855.77</v>
          </cell>
        </row>
        <row r="13040">
          <cell r="C13040" t="str">
            <v>Liability</v>
          </cell>
          <cell r="E13040">
            <v>42224</v>
          </cell>
          <cell r="F13040">
            <v>44024</v>
          </cell>
          <cell r="G13040" t="str">
            <v>NA</v>
          </cell>
          <cell r="H13040">
            <v>101.52644205921023</v>
          </cell>
          <cell r="I13040" t="str">
            <v>NA</v>
          </cell>
        </row>
        <row r="13041">
          <cell r="C13041" t="str">
            <v>Liability</v>
          </cell>
          <cell r="E13041">
            <v>42258</v>
          </cell>
          <cell r="F13041">
            <v>42290</v>
          </cell>
          <cell r="G13041">
            <v>42777.830288582911</v>
          </cell>
          <cell r="H13041">
            <v>27.869337247007177</v>
          </cell>
          <cell r="I13041">
            <v>32.47</v>
          </cell>
        </row>
        <row r="13042">
          <cell r="C13042" t="str">
            <v>Liability</v>
          </cell>
          <cell r="E13042">
            <v>42267</v>
          </cell>
          <cell r="F13042">
            <v>42464</v>
          </cell>
          <cell r="G13042">
            <v>42509.679767855589</v>
          </cell>
          <cell r="H13042">
            <v>96.278482322584367</v>
          </cell>
          <cell r="I13042">
            <v>0</v>
          </cell>
        </row>
        <row r="13043">
          <cell r="C13043" t="str">
            <v>Liability</v>
          </cell>
          <cell r="E13043">
            <v>42251</v>
          </cell>
          <cell r="F13043">
            <v>42382</v>
          </cell>
          <cell r="G13043">
            <v>42617.042183646656</v>
          </cell>
          <cell r="H13043">
            <v>247.65358194268234</v>
          </cell>
          <cell r="I13043">
            <v>282.19</v>
          </cell>
        </row>
        <row r="13044">
          <cell r="C13044" t="str">
            <v>Liability</v>
          </cell>
          <cell r="E13044">
            <v>42258</v>
          </cell>
          <cell r="F13044">
            <v>42531</v>
          </cell>
          <cell r="G13044">
            <v>43543.874088684097</v>
          </cell>
          <cell r="H13044">
            <v>64.093208323542171</v>
          </cell>
          <cell r="I13044">
            <v>0</v>
          </cell>
        </row>
        <row r="13045">
          <cell r="C13045" t="str">
            <v>Liability</v>
          </cell>
          <cell r="E13045">
            <v>42277</v>
          </cell>
          <cell r="F13045">
            <v>42536</v>
          </cell>
          <cell r="G13045">
            <v>43109.923508331442</v>
          </cell>
          <cell r="H13045">
            <v>64.629371171194123</v>
          </cell>
          <cell r="I13045">
            <v>85.87</v>
          </cell>
        </row>
        <row r="13046">
          <cell r="C13046" t="str">
            <v>Liability</v>
          </cell>
          <cell r="E13046">
            <v>42269</v>
          </cell>
          <cell r="F13046">
            <v>42517</v>
          </cell>
          <cell r="G13046">
            <v>43134.292051048949</v>
          </cell>
          <cell r="H13046">
            <v>19.127531056556975</v>
          </cell>
          <cell r="I13046">
            <v>27.15</v>
          </cell>
        </row>
        <row r="13047">
          <cell r="C13047" t="str">
            <v>Liability</v>
          </cell>
          <cell r="E13047">
            <v>42262</v>
          </cell>
          <cell r="F13047">
            <v>42538</v>
          </cell>
          <cell r="G13047">
            <v>43878.875888237715</v>
          </cell>
          <cell r="H13047">
            <v>40.20366443922655</v>
          </cell>
          <cell r="I13047">
            <v>42.33</v>
          </cell>
        </row>
        <row r="13048">
          <cell r="C13048" t="str">
            <v>Liability</v>
          </cell>
          <cell r="E13048">
            <v>42269</v>
          </cell>
          <cell r="F13048">
            <v>42364</v>
          </cell>
          <cell r="G13048">
            <v>43130.292703715691</v>
          </cell>
          <cell r="H13048">
            <v>309.64548530121215</v>
          </cell>
          <cell r="I13048">
            <v>375.65</v>
          </cell>
        </row>
        <row r="13049">
          <cell r="C13049" t="str">
            <v>Liability</v>
          </cell>
          <cell r="E13049">
            <v>42266</v>
          </cell>
          <cell r="F13049">
            <v>42446</v>
          </cell>
          <cell r="G13049">
            <v>42632.175047408833</v>
          </cell>
          <cell r="H13049">
            <v>12442.708001129035</v>
          </cell>
          <cell r="I13049">
            <v>13385.3</v>
          </cell>
        </row>
        <row r="13050">
          <cell r="C13050" t="str">
            <v>Liability</v>
          </cell>
          <cell r="E13050">
            <v>42266</v>
          </cell>
          <cell r="F13050">
            <v>42479</v>
          </cell>
          <cell r="G13050">
            <v>43871.37731342882</v>
          </cell>
          <cell r="H13050">
            <v>26.369831478545755</v>
          </cell>
          <cell r="I13050">
            <v>33.9</v>
          </cell>
        </row>
        <row r="13051">
          <cell r="C13051" t="str">
            <v>Liability</v>
          </cell>
          <cell r="E13051">
            <v>42271</v>
          </cell>
          <cell r="F13051">
            <v>42832</v>
          </cell>
          <cell r="G13051">
            <v>43545.297588689173</v>
          </cell>
          <cell r="H13051">
            <v>74.296010389048973</v>
          </cell>
          <cell r="I13051">
            <v>118.69</v>
          </cell>
        </row>
        <row r="13052">
          <cell r="C13052" t="str">
            <v>Liability</v>
          </cell>
          <cell r="E13052">
            <v>42274</v>
          </cell>
          <cell r="F13052">
            <v>43481</v>
          </cell>
          <cell r="G13052" t="str">
            <v>NA</v>
          </cell>
          <cell r="H13052">
            <v>13882.124873110823</v>
          </cell>
          <cell r="I13052" t="str">
            <v>NA</v>
          </cell>
        </row>
        <row r="13053">
          <cell r="C13053" t="str">
            <v>Liability</v>
          </cell>
          <cell r="E13053">
            <v>42269</v>
          </cell>
          <cell r="F13053">
            <v>43413</v>
          </cell>
          <cell r="G13053">
            <v>43625.845933277844</v>
          </cell>
          <cell r="H13053">
            <v>22.25109902225935</v>
          </cell>
          <cell r="I13053">
            <v>24.21</v>
          </cell>
        </row>
        <row r="13054">
          <cell r="C13054" t="str">
            <v>Liability</v>
          </cell>
          <cell r="E13054">
            <v>42255</v>
          </cell>
          <cell r="F13054">
            <v>42821</v>
          </cell>
          <cell r="G13054">
            <v>43680.543482440313</v>
          </cell>
          <cell r="H13054">
            <v>84.350151799205975</v>
          </cell>
          <cell r="I13054">
            <v>90.56</v>
          </cell>
        </row>
        <row r="13055">
          <cell r="C13055" t="str">
            <v>Liability</v>
          </cell>
          <cell r="E13055">
            <v>42261</v>
          </cell>
          <cell r="F13055">
            <v>42615</v>
          </cell>
          <cell r="G13055">
            <v>42647.247717977771</v>
          </cell>
          <cell r="H13055">
            <v>13.960557229396104</v>
          </cell>
          <cell r="I13055">
            <v>16.329999999999998</v>
          </cell>
        </row>
        <row r="13056">
          <cell r="C13056" t="str">
            <v>Liability</v>
          </cell>
          <cell r="E13056">
            <v>42272</v>
          </cell>
          <cell r="F13056">
            <v>44055</v>
          </cell>
          <cell r="G13056" t="str">
            <v>NA</v>
          </cell>
          <cell r="H13056">
            <v>1782.8729383376619</v>
          </cell>
          <cell r="I13056" t="str">
            <v>NA</v>
          </cell>
        </row>
        <row r="13057">
          <cell r="C13057" t="str">
            <v>Liability</v>
          </cell>
          <cell r="E13057">
            <v>42252</v>
          </cell>
          <cell r="F13057">
            <v>42644</v>
          </cell>
          <cell r="G13057">
            <v>43099.475115349815</v>
          </cell>
          <cell r="H13057">
            <v>0.34075203071114774</v>
          </cell>
          <cell r="I13057">
            <v>0.45</v>
          </cell>
        </row>
        <row r="13058">
          <cell r="C13058" t="str">
            <v>Liability</v>
          </cell>
          <cell r="E13058">
            <v>42272</v>
          </cell>
          <cell r="F13058">
            <v>42966</v>
          </cell>
          <cell r="G13058" t="str">
            <v>NA</v>
          </cell>
          <cell r="H13058">
            <v>578.18837436899435</v>
          </cell>
          <cell r="I13058" t="str">
            <v>NA</v>
          </cell>
        </row>
        <row r="13059">
          <cell r="C13059" t="str">
            <v>Liability</v>
          </cell>
          <cell r="E13059">
            <v>42272</v>
          </cell>
          <cell r="F13059">
            <v>42429</v>
          </cell>
          <cell r="G13059">
            <v>42577.191600288977</v>
          </cell>
          <cell r="H13059">
            <v>0.15493541395462829</v>
          </cell>
          <cell r="I13059">
            <v>0.18</v>
          </cell>
        </row>
        <row r="13060">
          <cell r="C13060" t="str">
            <v>Liability</v>
          </cell>
          <cell r="E13060">
            <v>42258</v>
          </cell>
          <cell r="F13060">
            <v>42657</v>
          </cell>
          <cell r="G13060">
            <v>43156.547144144846</v>
          </cell>
          <cell r="H13060">
            <v>7.2541551038922591</v>
          </cell>
          <cell r="I13060">
            <v>7.69</v>
          </cell>
        </row>
        <row r="13061">
          <cell r="C13061" t="str">
            <v>Liability</v>
          </cell>
          <cell r="E13061">
            <v>42259</v>
          </cell>
          <cell r="F13061">
            <v>42546</v>
          </cell>
          <cell r="G13061">
            <v>42798.869955998111</v>
          </cell>
          <cell r="H13061">
            <v>39.12172796566945</v>
          </cell>
          <cell r="I13061">
            <v>54.55</v>
          </cell>
        </row>
        <row r="13062">
          <cell r="C13062" t="str">
            <v>Liability</v>
          </cell>
          <cell r="E13062">
            <v>42271</v>
          </cell>
          <cell r="F13062">
            <v>42965</v>
          </cell>
          <cell r="G13062">
            <v>43569.03350626224</v>
          </cell>
          <cell r="H13062">
            <v>2506.9666254928957</v>
          </cell>
          <cell r="I13062">
            <v>4893.2</v>
          </cell>
        </row>
        <row r="13063">
          <cell r="C13063" t="str">
            <v>Liability</v>
          </cell>
          <cell r="E13063">
            <v>42251</v>
          </cell>
          <cell r="F13063">
            <v>42325</v>
          </cell>
          <cell r="G13063">
            <v>42936.097082699518</v>
          </cell>
          <cell r="H13063">
            <v>105.04789089748728</v>
          </cell>
          <cell r="I13063">
            <v>0</v>
          </cell>
        </row>
        <row r="13064">
          <cell r="C13064" t="str">
            <v>Liability</v>
          </cell>
          <cell r="E13064">
            <v>42272</v>
          </cell>
          <cell r="F13064">
            <v>42989</v>
          </cell>
          <cell r="G13064">
            <v>43266.83733835251</v>
          </cell>
          <cell r="H13064">
            <v>4.8467729787218898</v>
          </cell>
          <cell r="I13064">
            <v>7.02</v>
          </cell>
        </row>
        <row r="13065">
          <cell r="C13065" t="str">
            <v>Liability</v>
          </cell>
          <cell r="E13065">
            <v>42274</v>
          </cell>
          <cell r="F13065">
            <v>42724</v>
          </cell>
          <cell r="G13065">
            <v>43283.876904764569</v>
          </cell>
          <cell r="H13065">
            <v>5482.6229857741318</v>
          </cell>
          <cell r="I13065">
            <v>7654.2</v>
          </cell>
        </row>
        <row r="13066">
          <cell r="C13066" t="str">
            <v>Liability</v>
          </cell>
          <cell r="E13066">
            <v>42278</v>
          </cell>
          <cell r="F13066">
            <v>44113</v>
          </cell>
          <cell r="G13066" t="str">
            <v>NA</v>
          </cell>
          <cell r="H13066">
            <v>67.963482497239582</v>
          </cell>
          <cell r="I13066" t="str">
            <v>NA</v>
          </cell>
        </row>
        <row r="13067">
          <cell r="C13067" t="str">
            <v>Liability</v>
          </cell>
          <cell r="E13067">
            <v>42301</v>
          </cell>
          <cell r="F13067">
            <v>42535</v>
          </cell>
          <cell r="G13067" t="str">
            <v>NA</v>
          </cell>
          <cell r="H13067">
            <v>1.9928847407946808</v>
          </cell>
          <cell r="I13067" t="str">
            <v>NA</v>
          </cell>
        </row>
        <row r="13068">
          <cell r="C13068" t="str">
            <v>Liability</v>
          </cell>
          <cell r="E13068">
            <v>42291</v>
          </cell>
          <cell r="F13068">
            <v>42406</v>
          </cell>
          <cell r="G13068">
            <v>42891.601345420786</v>
          </cell>
          <cell r="H13068">
            <v>0.52196469353081831</v>
          </cell>
          <cell r="I13068">
            <v>0.55000000000000004</v>
          </cell>
        </row>
        <row r="13069">
          <cell r="C13069" t="str">
            <v>Liability</v>
          </cell>
          <cell r="E13069">
            <v>42287</v>
          </cell>
          <cell r="F13069">
            <v>42615</v>
          </cell>
          <cell r="G13069">
            <v>43593.569774508265</v>
          </cell>
          <cell r="H13069">
            <v>865.7318374043607</v>
          </cell>
          <cell r="I13069">
            <v>1120.71</v>
          </cell>
        </row>
        <row r="13070">
          <cell r="C13070" t="str">
            <v>Liability</v>
          </cell>
          <cell r="E13070">
            <v>42306</v>
          </cell>
          <cell r="F13070">
            <v>42384</v>
          </cell>
          <cell r="G13070" t="str">
            <v>NA</v>
          </cell>
          <cell r="H13070">
            <v>5749.221681789616</v>
          </cell>
          <cell r="I13070" t="str">
            <v>NA</v>
          </cell>
        </row>
        <row r="13071">
          <cell r="C13071" t="str">
            <v>Liability</v>
          </cell>
          <cell r="E13071">
            <v>42281</v>
          </cell>
          <cell r="F13071">
            <v>42323</v>
          </cell>
          <cell r="G13071">
            <v>42421.097139941085</v>
          </cell>
          <cell r="H13071">
            <v>101.09637922802288</v>
          </cell>
          <cell r="I13071">
            <v>107.49</v>
          </cell>
        </row>
        <row r="13072">
          <cell r="C13072" t="str">
            <v>Liability</v>
          </cell>
          <cell r="E13072">
            <v>42301</v>
          </cell>
          <cell r="F13072">
            <v>43248</v>
          </cell>
          <cell r="G13072" t="str">
            <v>NA</v>
          </cell>
          <cell r="H13072">
            <v>120635.63243992037</v>
          </cell>
          <cell r="I13072" t="str">
            <v>NA</v>
          </cell>
        </row>
        <row r="13073">
          <cell r="C13073" t="str">
            <v>Liability</v>
          </cell>
          <cell r="E13073">
            <v>42292</v>
          </cell>
          <cell r="F13073">
            <v>43522</v>
          </cell>
          <cell r="G13073" t="str">
            <v>NA</v>
          </cell>
          <cell r="H13073">
            <v>31.417790824609828</v>
          </cell>
          <cell r="I13073" t="str">
            <v>NA</v>
          </cell>
        </row>
        <row r="13074">
          <cell r="C13074" t="str">
            <v>Liability</v>
          </cell>
          <cell r="E13074">
            <v>42304</v>
          </cell>
          <cell r="F13074">
            <v>42629</v>
          </cell>
          <cell r="G13074">
            <v>43178.926175293331</v>
          </cell>
          <cell r="H13074">
            <v>1209.8777640255969</v>
          </cell>
          <cell r="I13074">
            <v>1457.67</v>
          </cell>
        </row>
        <row r="13075">
          <cell r="C13075" t="str">
            <v>Liability</v>
          </cell>
          <cell r="E13075">
            <v>42295</v>
          </cell>
          <cell r="F13075">
            <v>42771</v>
          </cell>
          <cell r="G13075">
            <v>42798.736437141342</v>
          </cell>
          <cell r="H13075">
            <v>338.95195556679533</v>
          </cell>
          <cell r="I13075">
            <v>393.36</v>
          </cell>
        </row>
        <row r="13076">
          <cell r="C13076" t="str">
            <v>Liability</v>
          </cell>
          <cell r="E13076">
            <v>42285</v>
          </cell>
          <cell r="F13076">
            <v>42569</v>
          </cell>
          <cell r="G13076">
            <v>42574.26231679193</v>
          </cell>
          <cell r="H13076">
            <v>555.19162694713771</v>
          </cell>
          <cell r="I13076">
            <v>644.96</v>
          </cell>
        </row>
        <row r="13077">
          <cell r="C13077" t="str">
            <v>Liability</v>
          </cell>
          <cell r="E13077">
            <v>42304</v>
          </cell>
          <cell r="F13077">
            <v>42525</v>
          </cell>
          <cell r="G13077">
            <v>43209.923458020938</v>
          </cell>
          <cell r="H13077">
            <v>324.67038369853111</v>
          </cell>
          <cell r="I13077">
            <v>448.78</v>
          </cell>
        </row>
        <row r="13078">
          <cell r="C13078" t="str">
            <v>Liability</v>
          </cell>
          <cell r="E13078">
            <v>42301</v>
          </cell>
          <cell r="F13078">
            <v>42346</v>
          </cell>
          <cell r="G13078">
            <v>42600.528897567812</v>
          </cell>
          <cell r="H13078">
            <v>90.991795525433801</v>
          </cell>
          <cell r="I13078">
            <v>101.64</v>
          </cell>
        </row>
        <row r="13079">
          <cell r="C13079" t="str">
            <v>Liability</v>
          </cell>
          <cell r="E13079">
            <v>42286</v>
          </cell>
          <cell r="F13079">
            <v>42324</v>
          </cell>
          <cell r="G13079">
            <v>43441.421237525079</v>
          </cell>
          <cell r="H13079">
            <v>50991.526451927501</v>
          </cell>
          <cell r="I13079">
            <v>73396.399999999994</v>
          </cell>
        </row>
        <row r="13080">
          <cell r="C13080" t="str">
            <v>Liability</v>
          </cell>
          <cell r="E13080">
            <v>42305</v>
          </cell>
          <cell r="F13080">
            <v>42439</v>
          </cell>
          <cell r="G13080">
            <v>43047.805723746649</v>
          </cell>
          <cell r="H13080">
            <v>1707.3489493662582</v>
          </cell>
          <cell r="I13080">
            <v>1908.84</v>
          </cell>
        </row>
        <row r="13081">
          <cell r="C13081" t="str">
            <v>Liability</v>
          </cell>
          <cell r="E13081">
            <v>42301</v>
          </cell>
          <cell r="F13081">
            <v>42682</v>
          </cell>
          <cell r="G13081">
            <v>43503.921101993648</v>
          </cell>
          <cell r="H13081">
            <v>1768.1865930236729</v>
          </cell>
          <cell r="I13081">
            <v>2981.06</v>
          </cell>
        </row>
        <row r="13082">
          <cell r="C13082" t="str">
            <v>Liability</v>
          </cell>
          <cell r="E13082">
            <v>42301</v>
          </cell>
          <cell r="F13082">
            <v>42899</v>
          </cell>
          <cell r="G13082">
            <v>43115.626535182964</v>
          </cell>
          <cell r="H13082">
            <v>1.103372485211717</v>
          </cell>
          <cell r="I13082">
            <v>1.66</v>
          </cell>
        </row>
        <row r="13083">
          <cell r="C13083" t="str">
            <v>Liability</v>
          </cell>
          <cell r="E13083">
            <v>42306</v>
          </cell>
          <cell r="F13083">
            <v>42449</v>
          </cell>
          <cell r="G13083">
            <v>44160.65605986867</v>
          </cell>
          <cell r="H13083">
            <v>9.5144250100192931</v>
          </cell>
          <cell r="I13083">
            <v>14</v>
          </cell>
        </row>
        <row r="13084">
          <cell r="C13084" t="str">
            <v>Liability</v>
          </cell>
          <cell r="E13084">
            <v>42286</v>
          </cell>
          <cell r="F13084">
            <v>42288</v>
          </cell>
          <cell r="G13084">
            <v>42297.943823839421</v>
          </cell>
          <cell r="H13084">
            <v>669.12129877469602</v>
          </cell>
          <cell r="I13084">
            <v>669.12</v>
          </cell>
        </row>
        <row r="13085">
          <cell r="C13085" t="str">
            <v>Liability</v>
          </cell>
          <cell r="E13085">
            <v>42292</v>
          </cell>
          <cell r="F13085">
            <v>42303</v>
          </cell>
          <cell r="G13085">
            <v>43860.141846566046</v>
          </cell>
          <cell r="H13085">
            <v>6181.5946295283302</v>
          </cell>
          <cell r="I13085">
            <v>8042.84</v>
          </cell>
        </row>
        <row r="13086">
          <cell r="C13086" t="str">
            <v>Liability</v>
          </cell>
          <cell r="E13086">
            <v>42286</v>
          </cell>
          <cell r="F13086">
            <v>42588</v>
          </cell>
          <cell r="G13086">
            <v>42834.937604336803</v>
          </cell>
          <cell r="H13086">
            <v>2496.5041293720137</v>
          </cell>
          <cell r="I13086">
            <v>3082.57</v>
          </cell>
        </row>
        <row r="13087">
          <cell r="C13087" t="str">
            <v>Liability</v>
          </cell>
          <cell r="E13087">
            <v>42292</v>
          </cell>
          <cell r="F13087">
            <v>42401</v>
          </cell>
          <cell r="G13087">
            <v>42731.075523394655</v>
          </cell>
          <cell r="H13087">
            <v>201.98144183697551</v>
          </cell>
          <cell r="I13087">
            <v>216.71</v>
          </cell>
        </row>
        <row r="13088">
          <cell r="C13088" t="str">
            <v>Liability</v>
          </cell>
          <cell r="E13088">
            <v>42284</v>
          </cell>
          <cell r="F13088">
            <v>42473</v>
          </cell>
          <cell r="G13088">
            <v>42925.579013713083</v>
          </cell>
          <cell r="H13088">
            <v>92.030688379110515</v>
          </cell>
          <cell r="I13088">
            <v>102.49</v>
          </cell>
        </row>
        <row r="13089">
          <cell r="C13089" t="str">
            <v>Liability</v>
          </cell>
          <cell r="E13089">
            <v>42283</v>
          </cell>
          <cell r="F13089">
            <v>42332</v>
          </cell>
          <cell r="G13089">
            <v>42366.82427148227</v>
          </cell>
          <cell r="H13089">
            <v>347.57092072414702</v>
          </cell>
          <cell r="I13089">
            <v>347.57</v>
          </cell>
        </row>
        <row r="13090">
          <cell r="C13090" t="str">
            <v>Liability</v>
          </cell>
          <cell r="E13090">
            <v>42285</v>
          </cell>
          <cell r="F13090">
            <v>42790</v>
          </cell>
          <cell r="G13090">
            <v>43508.757597413154</v>
          </cell>
          <cell r="H13090">
            <v>6284.3585155396131</v>
          </cell>
          <cell r="I13090">
            <v>8939.83</v>
          </cell>
        </row>
        <row r="13091">
          <cell r="C13091" t="str">
            <v>Liability</v>
          </cell>
          <cell r="E13091">
            <v>42295</v>
          </cell>
          <cell r="F13091">
            <v>42333</v>
          </cell>
          <cell r="G13091">
            <v>43162.671337984248</v>
          </cell>
          <cell r="H13091">
            <v>48.449424897930754</v>
          </cell>
          <cell r="I13091">
            <v>0</v>
          </cell>
        </row>
        <row r="13092">
          <cell r="C13092" t="str">
            <v>Liability</v>
          </cell>
          <cell r="E13092">
            <v>42279</v>
          </cell>
          <cell r="F13092">
            <v>42854</v>
          </cell>
          <cell r="G13092" t="str">
            <v>NA</v>
          </cell>
          <cell r="H13092">
            <v>1268.8833114276595</v>
          </cell>
          <cell r="I13092" t="str">
            <v>NA</v>
          </cell>
        </row>
        <row r="13093">
          <cell r="C13093" t="str">
            <v>Liability</v>
          </cell>
          <cell r="E13093">
            <v>42285</v>
          </cell>
          <cell r="F13093">
            <v>43127</v>
          </cell>
          <cell r="G13093">
            <v>43409.563671987693</v>
          </cell>
          <cell r="H13093">
            <v>53.330531166003517</v>
          </cell>
          <cell r="I13093">
            <v>68.22</v>
          </cell>
        </row>
        <row r="13094">
          <cell r="C13094" t="str">
            <v>Liability</v>
          </cell>
          <cell r="E13094">
            <v>42279</v>
          </cell>
          <cell r="F13094">
            <v>42706</v>
          </cell>
          <cell r="G13094">
            <v>43141.125072345574</v>
          </cell>
          <cell r="H13094">
            <v>1062.9957284105112</v>
          </cell>
          <cell r="I13094">
            <v>1515.09</v>
          </cell>
        </row>
        <row r="13095">
          <cell r="C13095" t="str">
            <v>Liability</v>
          </cell>
          <cell r="E13095">
            <v>42292</v>
          </cell>
          <cell r="F13095">
            <v>42886</v>
          </cell>
          <cell r="G13095" t="str">
            <v>NA</v>
          </cell>
          <cell r="H13095">
            <v>51.155046228773323</v>
          </cell>
          <cell r="I13095" t="str">
            <v>NA</v>
          </cell>
        </row>
        <row r="13096">
          <cell r="C13096" t="str">
            <v>Liability</v>
          </cell>
          <cell r="E13096">
            <v>42289</v>
          </cell>
          <cell r="F13096">
            <v>42295</v>
          </cell>
          <cell r="G13096">
            <v>42354.381569595665</v>
          </cell>
          <cell r="H13096">
            <v>823.34937006130804</v>
          </cell>
          <cell r="I13096">
            <v>823.35</v>
          </cell>
        </row>
        <row r="13097">
          <cell r="C13097" t="str">
            <v>Liability</v>
          </cell>
          <cell r="E13097">
            <v>42282</v>
          </cell>
          <cell r="F13097">
            <v>43716</v>
          </cell>
          <cell r="G13097">
            <v>43745.23391908413</v>
          </cell>
          <cell r="H13097">
            <v>131.55003282967036</v>
          </cell>
          <cell r="I13097">
            <v>203.21</v>
          </cell>
        </row>
        <row r="13098">
          <cell r="C13098" t="str">
            <v>Liability</v>
          </cell>
          <cell r="E13098">
            <v>42331</v>
          </cell>
          <cell r="F13098">
            <v>42582</v>
          </cell>
          <cell r="G13098">
            <v>42980.319651522688</v>
          </cell>
          <cell r="H13098">
            <v>15.306358986808359</v>
          </cell>
          <cell r="I13098">
            <v>16.47</v>
          </cell>
        </row>
        <row r="13099">
          <cell r="C13099" t="str">
            <v>Liability</v>
          </cell>
          <cell r="E13099">
            <v>42313</v>
          </cell>
          <cell r="F13099">
            <v>43024</v>
          </cell>
          <cell r="G13099">
            <v>43504.837530299468</v>
          </cell>
          <cell r="H13099">
            <v>0.71384536316433544</v>
          </cell>
          <cell r="I13099">
            <v>0.88</v>
          </cell>
        </row>
        <row r="13100">
          <cell r="C13100" t="str">
            <v>Liability</v>
          </cell>
          <cell r="E13100">
            <v>42332</v>
          </cell>
          <cell r="F13100">
            <v>42754</v>
          </cell>
          <cell r="G13100">
            <v>43503.913279689579</v>
          </cell>
          <cell r="H13100">
            <v>900.81136516924573</v>
          </cell>
          <cell r="I13100">
            <v>1118.9100000000001</v>
          </cell>
        </row>
        <row r="13101">
          <cell r="C13101" t="str">
            <v>Liability</v>
          </cell>
          <cell r="E13101">
            <v>42335</v>
          </cell>
          <cell r="F13101">
            <v>42658</v>
          </cell>
          <cell r="G13101">
            <v>43140.104426831436</v>
          </cell>
          <cell r="H13101">
            <v>108.81853321044275</v>
          </cell>
          <cell r="I13101">
            <v>139.54</v>
          </cell>
        </row>
        <row r="13102">
          <cell r="C13102" t="str">
            <v>Liability</v>
          </cell>
          <cell r="E13102">
            <v>42330</v>
          </cell>
          <cell r="F13102">
            <v>42435</v>
          </cell>
          <cell r="G13102">
            <v>42444.115246610178</v>
          </cell>
          <cell r="H13102">
            <v>496.39425413570103</v>
          </cell>
          <cell r="I13102">
            <v>544.51</v>
          </cell>
        </row>
        <row r="13103">
          <cell r="C13103" t="str">
            <v>Liability</v>
          </cell>
          <cell r="E13103">
            <v>42309</v>
          </cell>
          <cell r="F13103">
            <v>42954</v>
          </cell>
          <cell r="G13103">
            <v>43092.926785119293</v>
          </cell>
          <cell r="H13103">
            <v>104904.37555926961</v>
          </cell>
          <cell r="I13103">
            <v>0</v>
          </cell>
        </row>
        <row r="13104">
          <cell r="C13104" t="str">
            <v>Liability</v>
          </cell>
          <cell r="E13104">
            <v>42325</v>
          </cell>
          <cell r="F13104">
            <v>42465</v>
          </cell>
          <cell r="G13104">
            <v>43098.042246595098</v>
          </cell>
          <cell r="H13104">
            <v>7155.5437163684828</v>
          </cell>
          <cell r="I13104">
            <v>9050.91</v>
          </cell>
        </row>
        <row r="13105">
          <cell r="C13105" t="str">
            <v>Liability</v>
          </cell>
          <cell r="E13105">
            <v>42322</v>
          </cell>
          <cell r="F13105">
            <v>42729</v>
          </cell>
          <cell r="G13105" t="str">
            <v>NA</v>
          </cell>
          <cell r="H13105">
            <v>441.12792801776391</v>
          </cell>
          <cell r="I13105" t="str">
            <v>NA</v>
          </cell>
        </row>
        <row r="13106">
          <cell r="C13106" t="str">
            <v>Liability</v>
          </cell>
          <cell r="E13106">
            <v>42331</v>
          </cell>
          <cell r="F13106">
            <v>42933</v>
          </cell>
          <cell r="G13106">
            <v>43423.123040492013</v>
          </cell>
          <cell r="H13106">
            <v>56.801017245089078</v>
          </cell>
          <cell r="I13106">
            <v>69.760000000000005</v>
          </cell>
        </row>
        <row r="13107">
          <cell r="C13107" t="str">
            <v>Liability</v>
          </cell>
          <cell r="E13107">
            <v>42325</v>
          </cell>
          <cell r="F13107">
            <v>43776</v>
          </cell>
          <cell r="G13107">
            <v>43904.642800046349</v>
          </cell>
          <cell r="H13107">
            <v>82.84568685843476</v>
          </cell>
          <cell r="I13107">
            <v>105.07</v>
          </cell>
        </row>
        <row r="13108">
          <cell r="C13108" t="str">
            <v>Liability</v>
          </cell>
          <cell r="E13108">
            <v>42317</v>
          </cell>
          <cell r="F13108">
            <v>42930</v>
          </cell>
          <cell r="G13108">
            <v>42965.210587992362</v>
          </cell>
          <cell r="H13108">
            <v>1573.6441684545432</v>
          </cell>
          <cell r="I13108">
            <v>1861.46</v>
          </cell>
        </row>
        <row r="13109">
          <cell r="C13109" t="str">
            <v>Liability</v>
          </cell>
          <cell r="E13109">
            <v>42314</v>
          </cell>
          <cell r="F13109">
            <v>42645</v>
          </cell>
          <cell r="G13109">
            <v>43763.543443611481</v>
          </cell>
          <cell r="H13109">
            <v>262.11134900187795</v>
          </cell>
          <cell r="I13109">
            <v>377.65</v>
          </cell>
        </row>
        <row r="13110">
          <cell r="C13110" t="str">
            <v>Liability</v>
          </cell>
          <cell r="E13110">
            <v>42323</v>
          </cell>
          <cell r="F13110">
            <v>43162</v>
          </cell>
          <cell r="G13110">
            <v>44035.7101127797</v>
          </cell>
          <cell r="H13110">
            <v>3310.664056372696</v>
          </cell>
          <cell r="I13110">
            <v>4801.68</v>
          </cell>
        </row>
        <row r="13111">
          <cell r="C13111" t="str">
            <v>Liability</v>
          </cell>
          <cell r="E13111">
            <v>42326</v>
          </cell>
          <cell r="F13111">
            <v>42524</v>
          </cell>
          <cell r="G13111">
            <v>42770.624226042346</v>
          </cell>
          <cell r="H13111">
            <v>863.30733413153973</v>
          </cell>
          <cell r="I13111">
            <v>1054.58</v>
          </cell>
        </row>
        <row r="13112">
          <cell r="C13112" t="str">
            <v>Liability</v>
          </cell>
          <cell r="E13112">
            <v>42334</v>
          </cell>
          <cell r="F13112">
            <v>42481</v>
          </cell>
          <cell r="G13112" t="str">
            <v>NA</v>
          </cell>
          <cell r="H13112">
            <v>1.770226791442246</v>
          </cell>
          <cell r="I13112" t="str">
            <v>NA</v>
          </cell>
        </row>
        <row r="13113">
          <cell r="C13113" t="str">
            <v>Liability</v>
          </cell>
          <cell r="E13113">
            <v>42309</v>
          </cell>
          <cell r="F13113">
            <v>42325</v>
          </cell>
          <cell r="G13113">
            <v>42402.647212421805</v>
          </cell>
          <cell r="H13113">
            <v>15199.380584202561</v>
          </cell>
          <cell r="I13113">
            <v>15792.58</v>
          </cell>
        </row>
        <row r="13114">
          <cell r="C13114" t="str">
            <v>Liability</v>
          </cell>
          <cell r="E13114">
            <v>42314</v>
          </cell>
          <cell r="F13114">
            <v>42604</v>
          </cell>
          <cell r="G13114">
            <v>42756.010631580015</v>
          </cell>
          <cell r="H13114">
            <v>0.72714105444387112</v>
          </cell>
          <cell r="I13114">
            <v>0.85</v>
          </cell>
        </row>
        <row r="13115">
          <cell r="C13115" t="str">
            <v>Liability</v>
          </cell>
          <cell r="E13115">
            <v>42323</v>
          </cell>
          <cell r="F13115">
            <v>42340</v>
          </cell>
          <cell r="G13115">
            <v>42792.537476574587</v>
          </cell>
          <cell r="H13115">
            <v>192.98462173127768</v>
          </cell>
          <cell r="I13115">
            <v>240.21</v>
          </cell>
        </row>
        <row r="13116">
          <cell r="C13116" t="str">
            <v>Liability</v>
          </cell>
          <cell r="E13116">
            <v>42333</v>
          </cell>
          <cell r="F13116">
            <v>43013</v>
          </cell>
          <cell r="G13116" t="str">
            <v>NA</v>
          </cell>
          <cell r="H13116">
            <v>47.616800225190488</v>
          </cell>
          <cell r="I13116" t="str">
            <v>NA</v>
          </cell>
        </row>
        <row r="13117">
          <cell r="C13117" t="str">
            <v>Liability</v>
          </cell>
          <cell r="E13117">
            <v>42313</v>
          </cell>
          <cell r="F13117">
            <v>44118</v>
          </cell>
          <cell r="G13117" t="str">
            <v>NA</v>
          </cell>
          <cell r="H13117">
            <v>18.825500717159837</v>
          </cell>
          <cell r="I13117" t="str">
            <v>NA</v>
          </cell>
        </row>
        <row r="13118">
          <cell r="C13118" t="str">
            <v>Liability</v>
          </cell>
          <cell r="E13118">
            <v>42328</v>
          </cell>
          <cell r="F13118">
            <v>42410</v>
          </cell>
          <cell r="G13118">
            <v>43799.652843377931</v>
          </cell>
          <cell r="H13118">
            <v>1710.0625057400625</v>
          </cell>
          <cell r="I13118">
            <v>1748.54</v>
          </cell>
        </row>
        <row r="13119">
          <cell r="C13119" t="str">
            <v>Liability</v>
          </cell>
          <cell r="E13119">
            <v>42312</v>
          </cell>
          <cell r="F13119">
            <v>42371</v>
          </cell>
          <cell r="G13119" t="str">
            <v>NA</v>
          </cell>
          <cell r="H13119">
            <v>23032.1349368745</v>
          </cell>
          <cell r="I13119" t="str">
            <v>NA</v>
          </cell>
        </row>
        <row r="13120">
          <cell r="C13120" t="str">
            <v>Liability</v>
          </cell>
          <cell r="E13120">
            <v>42315</v>
          </cell>
          <cell r="F13120">
            <v>42380</v>
          </cell>
          <cell r="G13120">
            <v>43065.621685833983</v>
          </cell>
          <cell r="H13120">
            <v>1959.5057691858681</v>
          </cell>
          <cell r="I13120">
            <v>3140.15</v>
          </cell>
        </row>
        <row r="13121">
          <cell r="C13121" t="str">
            <v>Liability</v>
          </cell>
          <cell r="E13121">
            <v>42312</v>
          </cell>
          <cell r="F13121">
            <v>42313</v>
          </cell>
          <cell r="G13121">
            <v>42584.268276041905</v>
          </cell>
          <cell r="H13121">
            <v>18.723437453701617</v>
          </cell>
          <cell r="I13121">
            <v>21.45</v>
          </cell>
        </row>
        <row r="13122">
          <cell r="C13122" t="str">
            <v>Liability</v>
          </cell>
          <cell r="E13122">
            <v>42319</v>
          </cell>
          <cell r="F13122">
            <v>42492</v>
          </cell>
          <cell r="G13122" t="str">
            <v>NA</v>
          </cell>
          <cell r="H13122">
            <v>13.005893396950716</v>
          </cell>
          <cell r="I13122" t="str">
            <v>NA</v>
          </cell>
        </row>
        <row r="13123">
          <cell r="C13123" t="str">
            <v>Liability</v>
          </cell>
          <cell r="E13123">
            <v>42314</v>
          </cell>
          <cell r="F13123">
            <v>43830</v>
          </cell>
          <cell r="G13123" t="str">
            <v>NA</v>
          </cell>
          <cell r="H13123">
            <v>3188.6396646085541</v>
          </cell>
          <cell r="I13123" t="str">
            <v>NA</v>
          </cell>
        </row>
        <row r="13124">
          <cell r="C13124" t="str">
            <v>Liability</v>
          </cell>
          <cell r="E13124">
            <v>42364</v>
          </cell>
          <cell r="F13124">
            <v>42918</v>
          </cell>
          <cell r="G13124">
            <v>43246.525959158855</v>
          </cell>
          <cell r="H13124">
            <v>18.011164083882992</v>
          </cell>
          <cell r="I13124">
            <v>22.64</v>
          </cell>
        </row>
        <row r="13125">
          <cell r="C13125" t="str">
            <v>Liability</v>
          </cell>
          <cell r="E13125">
            <v>42367</v>
          </cell>
          <cell r="F13125">
            <v>42576</v>
          </cell>
          <cell r="G13125">
            <v>43138.969153354017</v>
          </cell>
          <cell r="H13125">
            <v>15.454971993002912</v>
          </cell>
          <cell r="I13125">
            <v>19.77</v>
          </cell>
        </row>
        <row r="13126">
          <cell r="C13126" t="str">
            <v>Liability</v>
          </cell>
          <cell r="E13126">
            <v>42364</v>
          </cell>
          <cell r="F13126">
            <v>42533</v>
          </cell>
          <cell r="G13126">
            <v>42782.223257242411</v>
          </cell>
          <cell r="H13126">
            <v>22498.439687612074</v>
          </cell>
          <cell r="I13126">
            <v>27053.14</v>
          </cell>
        </row>
        <row r="13127">
          <cell r="C13127" t="str">
            <v>Liability</v>
          </cell>
          <cell r="E13127">
            <v>42339</v>
          </cell>
          <cell r="F13127">
            <v>42426</v>
          </cell>
          <cell r="G13127" t="str">
            <v>NA</v>
          </cell>
          <cell r="H13127">
            <v>230.45587223476477</v>
          </cell>
          <cell r="I13127" t="str">
            <v>NA</v>
          </cell>
        </row>
        <row r="13128">
          <cell r="C13128" t="str">
            <v>Liability</v>
          </cell>
          <cell r="E13128">
            <v>42351</v>
          </cell>
          <cell r="F13128">
            <v>43102</v>
          </cell>
          <cell r="G13128">
            <v>43460.139670369143</v>
          </cell>
          <cell r="H13128">
            <v>0.79908546349571785</v>
          </cell>
          <cell r="I13128">
            <v>0.98</v>
          </cell>
        </row>
        <row r="13129">
          <cell r="C13129" t="str">
            <v>Liability</v>
          </cell>
          <cell r="E13129">
            <v>42353</v>
          </cell>
          <cell r="F13129">
            <v>43164</v>
          </cell>
          <cell r="G13129" t="str">
            <v>NA</v>
          </cell>
          <cell r="H13129">
            <v>7912.1453127711948</v>
          </cell>
          <cell r="I13129" t="str">
            <v>NA</v>
          </cell>
        </row>
        <row r="13130">
          <cell r="C13130" t="str">
            <v>Liability</v>
          </cell>
          <cell r="E13130">
            <v>42367</v>
          </cell>
          <cell r="F13130">
            <v>42652</v>
          </cell>
          <cell r="G13130">
            <v>42755.623975063834</v>
          </cell>
          <cell r="H13130">
            <v>15.069022816135456</v>
          </cell>
          <cell r="I13130">
            <v>16.88</v>
          </cell>
        </row>
        <row r="13131">
          <cell r="C13131" t="str">
            <v>Liability</v>
          </cell>
          <cell r="E13131">
            <v>42358</v>
          </cell>
          <cell r="F13131">
            <v>43198</v>
          </cell>
          <cell r="G13131">
            <v>44041.529427276109</v>
          </cell>
          <cell r="H13131">
            <v>7987.3956244141154</v>
          </cell>
          <cell r="I13131">
            <v>11084.3</v>
          </cell>
        </row>
        <row r="13132">
          <cell r="C13132" t="str">
            <v>Liability</v>
          </cell>
          <cell r="E13132">
            <v>42349</v>
          </cell>
          <cell r="F13132">
            <v>43221</v>
          </cell>
          <cell r="G13132" t="str">
            <v>NA</v>
          </cell>
          <cell r="H13132">
            <v>1752.6478529505407</v>
          </cell>
          <cell r="I13132" t="str">
            <v>NA</v>
          </cell>
        </row>
        <row r="13133">
          <cell r="C13133" t="str">
            <v>Liability</v>
          </cell>
          <cell r="E13133">
            <v>42367</v>
          </cell>
          <cell r="F13133">
            <v>42521</v>
          </cell>
          <cell r="G13133">
            <v>42819.64323958967</v>
          </cell>
          <cell r="H13133">
            <v>334.5197147000336</v>
          </cell>
          <cell r="I13133">
            <v>411.27</v>
          </cell>
        </row>
        <row r="13134">
          <cell r="C13134" t="str">
            <v>Liability</v>
          </cell>
          <cell r="E13134">
            <v>42346</v>
          </cell>
          <cell r="F13134">
            <v>43915</v>
          </cell>
          <cell r="G13134" t="str">
            <v>NA</v>
          </cell>
          <cell r="H13134">
            <v>854.17624572398836</v>
          </cell>
          <cell r="I13134" t="str">
            <v>NA</v>
          </cell>
        </row>
        <row r="13135">
          <cell r="C13135" t="str">
            <v>Liability</v>
          </cell>
          <cell r="E13135">
            <v>42349</v>
          </cell>
          <cell r="F13135">
            <v>42669</v>
          </cell>
          <cell r="G13135">
            <v>42696.615650924112</v>
          </cell>
          <cell r="H13135">
            <v>2197.810789592053</v>
          </cell>
          <cell r="I13135">
            <v>2367.1</v>
          </cell>
        </row>
        <row r="13136">
          <cell r="C13136" t="str">
            <v>Liability</v>
          </cell>
          <cell r="E13136">
            <v>42354</v>
          </cell>
          <cell r="F13136">
            <v>43024</v>
          </cell>
          <cell r="G13136">
            <v>43160.728114088481</v>
          </cell>
          <cell r="H13136">
            <v>1820.7066280744725</v>
          </cell>
          <cell r="I13136">
            <v>2087.9</v>
          </cell>
        </row>
        <row r="13137">
          <cell r="C13137" t="str">
            <v>Liability</v>
          </cell>
          <cell r="E13137">
            <v>42364</v>
          </cell>
          <cell r="F13137">
            <v>42608</v>
          </cell>
          <cell r="G13137">
            <v>43086.90192697665</v>
          </cell>
          <cell r="H13137">
            <v>1518.3425103890652</v>
          </cell>
          <cell r="I13137">
            <v>1977.45</v>
          </cell>
        </row>
        <row r="13138">
          <cell r="C13138" t="str">
            <v>Liability</v>
          </cell>
          <cell r="E13138">
            <v>42352</v>
          </cell>
          <cell r="F13138">
            <v>42613</v>
          </cell>
          <cell r="G13138">
            <v>43335.348823689535</v>
          </cell>
          <cell r="H13138">
            <v>494.54721545746628</v>
          </cell>
          <cell r="I13138">
            <v>707.3</v>
          </cell>
        </row>
        <row r="13139">
          <cell r="C13139" t="str">
            <v>Liability</v>
          </cell>
          <cell r="E13139">
            <v>42350</v>
          </cell>
          <cell r="F13139">
            <v>43131</v>
          </cell>
          <cell r="G13139">
            <v>43902.223362663761</v>
          </cell>
          <cell r="H13139">
            <v>454.13099637201407</v>
          </cell>
          <cell r="I13139">
            <v>700.65</v>
          </cell>
        </row>
        <row r="13140">
          <cell r="C13140" t="str">
            <v>Liability</v>
          </cell>
          <cell r="E13140">
            <v>42358</v>
          </cell>
          <cell r="F13140">
            <v>42926</v>
          </cell>
          <cell r="G13140">
            <v>43793.388853814104</v>
          </cell>
          <cell r="H13140">
            <v>15038.630535056143</v>
          </cell>
          <cell r="I13140">
            <v>18816.16</v>
          </cell>
        </row>
        <row r="13141">
          <cell r="C13141" t="str">
            <v>Liability</v>
          </cell>
          <cell r="E13141">
            <v>42344</v>
          </cell>
          <cell r="F13141">
            <v>42817</v>
          </cell>
          <cell r="G13141" t="str">
            <v>NA</v>
          </cell>
          <cell r="H13141">
            <v>0.63069816402523193</v>
          </cell>
          <cell r="I13141" t="str">
            <v>NA</v>
          </cell>
        </row>
        <row r="13142">
          <cell r="C13142" t="str">
            <v>Liability</v>
          </cell>
          <cell r="E13142">
            <v>42355</v>
          </cell>
          <cell r="F13142">
            <v>43030</v>
          </cell>
          <cell r="G13142">
            <v>43722.360249174948</v>
          </cell>
          <cell r="H13142">
            <v>15.329317896791842</v>
          </cell>
          <cell r="I13142">
            <v>28.73</v>
          </cell>
        </row>
        <row r="13143">
          <cell r="C13143" t="str">
            <v>Liability</v>
          </cell>
          <cell r="E13143">
            <v>42346</v>
          </cell>
          <cell r="F13143">
            <v>43129</v>
          </cell>
          <cell r="G13143" t="str">
            <v>NA</v>
          </cell>
          <cell r="H13143">
            <v>546.85019421072411</v>
          </cell>
          <cell r="I13143" t="str">
            <v>NA</v>
          </cell>
        </row>
        <row r="13144">
          <cell r="C13144" t="str">
            <v>Liability</v>
          </cell>
          <cell r="E13144">
            <v>42367</v>
          </cell>
          <cell r="F13144">
            <v>42929</v>
          </cell>
          <cell r="G13144" t="str">
            <v>NA</v>
          </cell>
          <cell r="H13144">
            <v>173.86132589497319</v>
          </cell>
          <cell r="I13144" t="str">
            <v>NA</v>
          </cell>
        </row>
        <row r="13145">
          <cell r="C13145" t="str">
            <v>Liability</v>
          </cell>
          <cell r="E13145">
            <v>42364</v>
          </cell>
          <cell r="F13145">
            <v>42688</v>
          </cell>
          <cell r="G13145">
            <v>43192.756394939286</v>
          </cell>
          <cell r="H13145">
            <v>117.39649406725096</v>
          </cell>
          <cell r="I13145">
            <v>154.41</v>
          </cell>
        </row>
        <row r="13146">
          <cell r="C13146" t="str">
            <v>Liability</v>
          </cell>
          <cell r="E13146">
            <v>42363</v>
          </cell>
          <cell r="F13146">
            <v>42503</v>
          </cell>
          <cell r="G13146">
            <v>43489.83583054279</v>
          </cell>
          <cell r="H13146">
            <v>2040.7923858718525</v>
          </cell>
          <cell r="I13146">
            <v>2378.56</v>
          </cell>
        </row>
        <row r="13147">
          <cell r="C13147" t="str">
            <v>Liability</v>
          </cell>
          <cell r="E13147">
            <v>42366</v>
          </cell>
          <cell r="F13147">
            <v>42558</v>
          </cell>
          <cell r="G13147">
            <v>42730.252525822078</v>
          </cell>
          <cell r="H13147">
            <v>66.020402549701842</v>
          </cell>
          <cell r="I13147">
            <v>0</v>
          </cell>
        </row>
        <row r="13148">
          <cell r="C13148" t="str">
            <v>Liability</v>
          </cell>
          <cell r="E13148">
            <v>42381</v>
          </cell>
          <cell r="F13148">
            <v>43663</v>
          </cell>
          <cell r="G13148" t="str">
            <v>NA</v>
          </cell>
          <cell r="H13148">
            <v>3427.3658403624727</v>
          </cell>
          <cell r="I13148" t="str">
            <v>NA</v>
          </cell>
        </row>
        <row r="13149">
          <cell r="C13149" t="str">
            <v>Liability</v>
          </cell>
          <cell r="E13149">
            <v>42371</v>
          </cell>
          <cell r="F13149">
            <v>42447</v>
          </cell>
          <cell r="G13149" t="str">
            <v>NA</v>
          </cell>
          <cell r="H13149">
            <v>1.1331095755529681</v>
          </cell>
          <cell r="I13149" t="str">
            <v>NA</v>
          </cell>
        </row>
        <row r="13150">
          <cell r="C13150" t="str">
            <v>Liability</v>
          </cell>
          <cell r="E13150">
            <v>42399</v>
          </cell>
          <cell r="F13150">
            <v>42808</v>
          </cell>
          <cell r="G13150">
            <v>43892.071063715666</v>
          </cell>
          <cell r="H13150">
            <v>0.94231868747618508</v>
          </cell>
          <cell r="I13150">
            <v>1.31</v>
          </cell>
        </row>
        <row r="13151">
          <cell r="C13151" t="str">
            <v>Liability</v>
          </cell>
          <cell r="E13151">
            <v>42370</v>
          </cell>
          <cell r="F13151">
            <v>42857</v>
          </cell>
          <cell r="G13151">
            <v>42947.385506957056</v>
          </cell>
          <cell r="H13151">
            <v>1.593897385737737</v>
          </cell>
          <cell r="I13151">
            <v>1.68</v>
          </cell>
        </row>
        <row r="13152">
          <cell r="C13152" t="str">
            <v>Liability</v>
          </cell>
          <cell r="E13152">
            <v>42376</v>
          </cell>
          <cell r="F13152">
            <v>42643</v>
          </cell>
          <cell r="G13152">
            <v>42726.358821774469</v>
          </cell>
          <cell r="H13152">
            <v>429.03612999288998</v>
          </cell>
          <cell r="I13152">
            <v>429.04</v>
          </cell>
        </row>
        <row r="13153">
          <cell r="C13153" t="str">
            <v>Liability</v>
          </cell>
          <cell r="E13153">
            <v>42384</v>
          </cell>
          <cell r="F13153">
            <v>42549</v>
          </cell>
          <cell r="G13153">
            <v>42655.42894057052</v>
          </cell>
          <cell r="H13153">
            <v>89.354304498623804</v>
          </cell>
          <cell r="I13153">
            <v>89.35</v>
          </cell>
        </row>
        <row r="13154">
          <cell r="C13154" t="str">
            <v>Liability</v>
          </cell>
          <cell r="E13154">
            <v>42372</v>
          </cell>
          <cell r="F13154">
            <v>42964</v>
          </cell>
          <cell r="G13154" t="str">
            <v>NA</v>
          </cell>
          <cell r="H13154">
            <v>68.376167215579486</v>
          </cell>
          <cell r="I13154" t="str">
            <v>NA</v>
          </cell>
        </row>
        <row r="13155">
          <cell r="C13155" t="str">
            <v>Liability</v>
          </cell>
          <cell r="E13155">
            <v>42398</v>
          </cell>
          <cell r="F13155">
            <v>43032</v>
          </cell>
          <cell r="G13155">
            <v>43603.400239956973</v>
          </cell>
          <cell r="H13155">
            <v>42.846719838511653</v>
          </cell>
          <cell r="I13155">
            <v>0</v>
          </cell>
        </row>
        <row r="13156">
          <cell r="C13156" t="str">
            <v>Liability</v>
          </cell>
          <cell r="E13156">
            <v>42390</v>
          </cell>
          <cell r="F13156">
            <v>42651</v>
          </cell>
          <cell r="G13156">
            <v>43216.351573569387</v>
          </cell>
          <cell r="H13156">
            <v>57013.518003948171</v>
          </cell>
          <cell r="I13156">
            <v>83657.8</v>
          </cell>
        </row>
        <row r="13157">
          <cell r="C13157" t="str">
            <v>Liability</v>
          </cell>
          <cell r="E13157">
            <v>42373</v>
          </cell>
          <cell r="F13157">
            <v>43427</v>
          </cell>
          <cell r="G13157" t="str">
            <v>NA</v>
          </cell>
          <cell r="H13157">
            <v>6.240196767334603</v>
          </cell>
          <cell r="I13157" t="str">
            <v>NA</v>
          </cell>
        </row>
        <row r="13158">
          <cell r="C13158" t="str">
            <v>Liability</v>
          </cell>
          <cell r="E13158">
            <v>42388</v>
          </cell>
          <cell r="F13158">
            <v>42520</v>
          </cell>
          <cell r="G13158">
            <v>43331.686448202192</v>
          </cell>
          <cell r="H13158">
            <v>3.1609952101296916</v>
          </cell>
          <cell r="I13158">
            <v>3.51</v>
          </cell>
        </row>
        <row r="13159">
          <cell r="C13159" t="str">
            <v>Liability</v>
          </cell>
          <cell r="E13159">
            <v>42381</v>
          </cell>
          <cell r="F13159">
            <v>42429</v>
          </cell>
          <cell r="G13159">
            <v>43488.08815724231</v>
          </cell>
          <cell r="H13159">
            <v>7.1575452941048572E-3</v>
          </cell>
          <cell r="I13159">
            <v>0.01</v>
          </cell>
        </row>
        <row r="13160">
          <cell r="C13160" t="str">
            <v>Liability</v>
          </cell>
          <cell r="E13160">
            <v>42395</v>
          </cell>
          <cell r="F13160">
            <v>43160</v>
          </cell>
          <cell r="G13160">
            <v>43192.919181881698</v>
          </cell>
          <cell r="H13160">
            <v>13.938272267827456</v>
          </cell>
          <cell r="I13160">
            <v>15.12</v>
          </cell>
        </row>
        <row r="13161">
          <cell r="C13161" t="str">
            <v>Liability</v>
          </cell>
          <cell r="E13161">
            <v>42392</v>
          </cell>
          <cell r="F13161">
            <v>42679</v>
          </cell>
          <cell r="G13161">
            <v>42808.058955204913</v>
          </cell>
          <cell r="H13161">
            <v>27624.868890989917</v>
          </cell>
          <cell r="I13161">
            <v>30440.94</v>
          </cell>
        </row>
        <row r="13162">
          <cell r="C13162" t="str">
            <v>Liability</v>
          </cell>
          <cell r="E13162">
            <v>42380</v>
          </cell>
          <cell r="F13162">
            <v>42662</v>
          </cell>
          <cell r="G13162">
            <v>43170.455561599803</v>
          </cell>
          <cell r="H13162">
            <v>117.35840844311568</v>
          </cell>
          <cell r="I13162">
            <v>140.71</v>
          </cell>
        </row>
        <row r="13163">
          <cell r="C13163" t="str">
            <v>Liability</v>
          </cell>
          <cell r="E13163">
            <v>42393</v>
          </cell>
          <cell r="F13163">
            <v>42865</v>
          </cell>
          <cell r="G13163">
            <v>43466.705292649807</v>
          </cell>
          <cell r="H13163">
            <v>4821.7204161334539</v>
          </cell>
          <cell r="I13163">
            <v>5520.51</v>
          </cell>
        </row>
        <row r="13164">
          <cell r="C13164" t="str">
            <v>Liability</v>
          </cell>
          <cell r="E13164">
            <v>42396</v>
          </cell>
          <cell r="F13164">
            <v>42890</v>
          </cell>
          <cell r="G13164" t="str">
            <v>NA</v>
          </cell>
          <cell r="H13164">
            <v>102.8652949999982</v>
          </cell>
          <cell r="I13164" t="str">
            <v>NA</v>
          </cell>
        </row>
        <row r="13165">
          <cell r="C13165" t="str">
            <v>Liability</v>
          </cell>
          <cell r="E13165">
            <v>42402</v>
          </cell>
          <cell r="F13165">
            <v>42442</v>
          </cell>
          <cell r="G13165">
            <v>42707.042852518491</v>
          </cell>
          <cell r="H13165">
            <v>11.701031644754799</v>
          </cell>
          <cell r="I13165">
            <v>11.7</v>
          </cell>
        </row>
        <row r="13166">
          <cell r="C13166" t="str">
            <v>Liability</v>
          </cell>
          <cell r="E13166">
            <v>42407</v>
          </cell>
          <cell r="F13166">
            <v>43670</v>
          </cell>
          <cell r="G13166" t="str">
            <v>NA</v>
          </cell>
          <cell r="H13166">
            <v>2523.0360381418132</v>
          </cell>
          <cell r="I13166" t="str">
            <v>NA</v>
          </cell>
        </row>
        <row r="13167">
          <cell r="C13167" t="str">
            <v>Liability</v>
          </cell>
          <cell r="E13167">
            <v>42424</v>
          </cell>
          <cell r="F13167">
            <v>42445</v>
          </cell>
          <cell r="G13167">
            <v>43172.530412285145</v>
          </cell>
          <cell r="H13167">
            <v>405.69488694096657</v>
          </cell>
          <cell r="I13167">
            <v>470.68</v>
          </cell>
        </row>
        <row r="13168">
          <cell r="C13168" t="str">
            <v>Liability</v>
          </cell>
          <cell r="E13168">
            <v>42419</v>
          </cell>
          <cell r="F13168">
            <v>42676</v>
          </cell>
          <cell r="G13168">
            <v>43091.329067204737</v>
          </cell>
          <cell r="H13168">
            <v>485.24650394593601</v>
          </cell>
          <cell r="I13168">
            <v>578.51</v>
          </cell>
        </row>
        <row r="13169">
          <cell r="C13169" t="str">
            <v>Liability</v>
          </cell>
          <cell r="E13169">
            <v>42414</v>
          </cell>
          <cell r="F13169">
            <v>42556</v>
          </cell>
          <cell r="G13169">
            <v>44184.099791808141</v>
          </cell>
          <cell r="H13169">
            <v>33.342626453050137</v>
          </cell>
          <cell r="I13169">
            <v>38.17</v>
          </cell>
        </row>
        <row r="13170">
          <cell r="C13170" t="str">
            <v>Liability</v>
          </cell>
          <cell r="E13170">
            <v>42408</v>
          </cell>
          <cell r="F13170">
            <v>42582</v>
          </cell>
          <cell r="G13170">
            <v>44057.383081086307</v>
          </cell>
          <cell r="H13170">
            <v>1.4549467927432942</v>
          </cell>
          <cell r="I13170">
            <v>1.94</v>
          </cell>
        </row>
        <row r="13171">
          <cell r="C13171" t="str">
            <v>Liability</v>
          </cell>
          <cell r="E13171">
            <v>42403</v>
          </cell>
          <cell r="F13171">
            <v>43184</v>
          </cell>
          <cell r="G13171" t="str">
            <v>NA</v>
          </cell>
          <cell r="H13171">
            <v>7698.9096548170755</v>
          </cell>
          <cell r="I13171" t="str">
            <v>NA</v>
          </cell>
        </row>
        <row r="13172">
          <cell r="C13172" t="str">
            <v>Liability</v>
          </cell>
          <cell r="E13172">
            <v>42402</v>
          </cell>
          <cell r="F13172">
            <v>42439</v>
          </cell>
          <cell r="G13172">
            <v>42544.64214501674</v>
          </cell>
          <cell r="H13172">
            <v>0.201892025567668</v>
          </cell>
          <cell r="I13172">
            <v>0</v>
          </cell>
        </row>
        <row r="13173">
          <cell r="C13173" t="str">
            <v>Liability</v>
          </cell>
          <cell r="E13173">
            <v>42428</v>
          </cell>
          <cell r="F13173">
            <v>42544</v>
          </cell>
          <cell r="G13173">
            <v>43669.061558043359</v>
          </cell>
          <cell r="H13173">
            <v>140.19999475804573</v>
          </cell>
          <cell r="I13173">
            <v>190.24</v>
          </cell>
        </row>
        <row r="13174">
          <cell r="C13174" t="str">
            <v>Liability</v>
          </cell>
          <cell r="E13174">
            <v>42424</v>
          </cell>
          <cell r="F13174">
            <v>42540</v>
          </cell>
          <cell r="G13174">
            <v>42906.800128523093</v>
          </cell>
          <cell r="H13174">
            <v>163.18633361064551</v>
          </cell>
          <cell r="I13174">
            <v>178.63</v>
          </cell>
        </row>
        <row r="13175">
          <cell r="C13175" t="str">
            <v>Liability</v>
          </cell>
          <cell r="E13175">
            <v>42427</v>
          </cell>
          <cell r="F13175">
            <v>43790</v>
          </cell>
          <cell r="G13175" t="str">
            <v>NA</v>
          </cell>
          <cell r="H13175">
            <v>21.521037001481705</v>
          </cell>
          <cell r="I13175" t="str">
            <v>NA</v>
          </cell>
        </row>
        <row r="13176">
          <cell r="C13176" t="str">
            <v>Liability</v>
          </cell>
          <cell r="E13176">
            <v>42420</v>
          </cell>
          <cell r="F13176">
            <v>43277</v>
          </cell>
          <cell r="G13176" t="str">
            <v>NA</v>
          </cell>
          <cell r="H13176">
            <v>875.61944429286109</v>
          </cell>
          <cell r="I13176" t="str">
            <v>NA</v>
          </cell>
        </row>
        <row r="13177">
          <cell r="C13177" t="str">
            <v>Liability</v>
          </cell>
          <cell r="E13177">
            <v>42413</v>
          </cell>
          <cell r="F13177">
            <v>43203</v>
          </cell>
          <cell r="G13177" t="str">
            <v>NA</v>
          </cell>
          <cell r="H13177">
            <v>79.302918927190433</v>
          </cell>
          <cell r="I13177" t="str">
            <v>NA</v>
          </cell>
        </row>
        <row r="13178">
          <cell r="C13178" t="str">
            <v>Liability</v>
          </cell>
          <cell r="E13178">
            <v>42422</v>
          </cell>
          <cell r="F13178">
            <v>43079</v>
          </cell>
          <cell r="G13178">
            <v>43178.709336690808</v>
          </cell>
          <cell r="H13178">
            <v>53.231142976512594</v>
          </cell>
          <cell r="I13178">
            <v>62.8</v>
          </cell>
        </row>
        <row r="13179">
          <cell r="C13179" t="str">
            <v>Liability</v>
          </cell>
          <cell r="E13179">
            <v>42418</v>
          </cell>
          <cell r="F13179">
            <v>42677</v>
          </cell>
          <cell r="G13179" t="str">
            <v>NA</v>
          </cell>
          <cell r="H13179">
            <v>2868.5546066814168</v>
          </cell>
          <cell r="I13179" t="str">
            <v>NA</v>
          </cell>
        </row>
        <row r="13180">
          <cell r="C13180" t="str">
            <v>Liability</v>
          </cell>
          <cell r="E13180">
            <v>42424</v>
          </cell>
          <cell r="F13180">
            <v>42528</v>
          </cell>
          <cell r="G13180">
            <v>42570.377153805566</v>
          </cell>
          <cell r="H13180">
            <v>234.814568513197</v>
          </cell>
          <cell r="I13180">
            <v>234.81</v>
          </cell>
        </row>
        <row r="13181">
          <cell r="C13181" t="str">
            <v>Liability</v>
          </cell>
          <cell r="E13181">
            <v>42422</v>
          </cell>
          <cell r="F13181">
            <v>43610</v>
          </cell>
          <cell r="G13181" t="str">
            <v>NA</v>
          </cell>
          <cell r="H13181">
            <v>11313.002103903045</v>
          </cell>
          <cell r="I13181" t="str">
            <v>NA</v>
          </cell>
        </row>
        <row r="13182">
          <cell r="C13182" t="str">
            <v>Liability</v>
          </cell>
          <cell r="E13182">
            <v>42404</v>
          </cell>
          <cell r="F13182">
            <v>42420</v>
          </cell>
          <cell r="G13182">
            <v>43950.363490796459</v>
          </cell>
          <cell r="H13182">
            <v>392.66666085098763</v>
          </cell>
          <cell r="I13182">
            <v>424.86</v>
          </cell>
        </row>
        <row r="13183">
          <cell r="C13183" t="str">
            <v>Liability</v>
          </cell>
          <cell r="E13183">
            <v>42405</v>
          </cell>
          <cell r="F13183">
            <v>42690</v>
          </cell>
          <cell r="G13183">
            <v>43014.369915785144</v>
          </cell>
          <cell r="H13183">
            <v>0.57097972312535961</v>
          </cell>
          <cell r="I13183">
            <v>0.64</v>
          </cell>
        </row>
        <row r="13184">
          <cell r="C13184" t="str">
            <v>Liability</v>
          </cell>
          <cell r="E13184">
            <v>42421</v>
          </cell>
          <cell r="F13184">
            <v>43191</v>
          </cell>
          <cell r="G13184">
            <v>43317.644293507765</v>
          </cell>
          <cell r="H13184">
            <v>2996.4958441586414</v>
          </cell>
          <cell r="I13184">
            <v>3539.15</v>
          </cell>
        </row>
        <row r="13185">
          <cell r="C13185" t="str">
            <v>Liability</v>
          </cell>
          <cell r="E13185">
            <v>42424</v>
          </cell>
          <cell r="F13185">
            <v>42548</v>
          </cell>
          <cell r="G13185">
            <v>43466.728019630922</v>
          </cell>
          <cell r="H13185">
            <v>23.986430841195418</v>
          </cell>
          <cell r="I13185">
            <v>36.74</v>
          </cell>
        </row>
        <row r="13186">
          <cell r="C13186" t="str">
            <v>Liability</v>
          </cell>
          <cell r="E13186">
            <v>42402</v>
          </cell>
          <cell r="F13186">
            <v>42911</v>
          </cell>
          <cell r="G13186">
            <v>43121.758769582433</v>
          </cell>
          <cell r="H13186">
            <v>250.61147462292243</v>
          </cell>
          <cell r="I13186">
            <v>259.44</v>
          </cell>
        </row>
        <row r="13187">
          <cell r="C13187" t="str">
            <v>Liability</v>
          </cell>
          <cell r="E13187">
            <v>42408</v>
          </cell>
          <cell r="F13187">
            <v>42962</v>
          </cell>
          <cell r="G13187">
            <v>43698.527360563698</v>
          </cell>
          <cell r="H13187">
            <v>3.534650785463723</v>
          </cell>
          <cell r="I13187">
            <v>4.29</v>
          </cell>
        </row>
        <row r="13188">
          <cell r="C13188" t="str">
            <v>Liability</v>
          </cell>
          <cell r="E13188">
            <v>42431</v>
          </cell>
          <cell r="F13188">
            <v>42908</v>
          </cell>
          <cell r="G13188">
            <v>43545.537205287706</v>
          </cell>
          <cell r="H13188">
            <v>308.65339347369223</v>
          </cell>
          <cell r="I13188">
            <v>344.8</v>
          </cell>
        </row>
        <row r="13189">
          <cell r="C13189" t="str">
            <v>Liability</v>
          </cell>
          <cell r="E13189">
            <v>42450</v>
          </cell>
          <cell r="F13189">
            <v>43422</v>
          </cell>
          <cell r="G13189" t="str">
            <v>NA</v>
          </cell>
          <cell r="H13189">
            <v>4.3582199153793164</v>
          </cell>
          <cell r="I13189" t="str">
            <v>NA</v>
          </cell>
        </row>
        <row r="13190">
          <cell r="C13190" t="str">
            <v>Liability</v>
          </cell>
          <cell r="E13190">
            <v>42446</v>
          </cell>
          <cell r="F13190">
            <v>43003</v>
          </cell>
          <cell r="G13190" t="str">
            <v>NA</v>
          </cell>
          <cell r="H13190">
            <v>88.328335076676893</v>
          </cell>
          <cell r="I13190" t="str">
            <v>NA</v>
          </cell>
        </row>
        <row r="13191">
          <cell r="C13191" t="str">
            <v>Liability</v>
          </cell>
          <cell r="E13191">
            <v>42436</v>
          </cell>
          <cell r="F13191">
            <v>42499</v>
          </cell>
          <cell r="G13191">
            <v>42714.561557959067</v>
          </cell>
          <cell r="H13191">
            <v>602.38297270370697</v>
          </cell>
          <cell r="I13191">
            <v>602.38</v>
          </cell>
        </row>
        <row r="13192">
          <cell r="C13192" t="str">
            <v>Liability</v>
          </cell>
          <cell r="E13192">
            <v>42437</v>
          </cell>
          <cell r="F13192">
            <v>42710</v>
          </cell>
          <cell r="G13192">
            <v>43853.534539629058</v>
          </cell>
          <cell r="H13192">
            <v>0.49165936208375599</v>
          </cell>
          <cell r="I13192">
            <v>0.57999999999999996</v>
          </cell>
        </row>
        <row r="13193">
          <cell r="C13193" t="str">
            <v>Liability</v>
          </cell>
          <cell r="E13193">
            <v>42452</v>
          </cell>
          <cell r="F13193">
            <v>43304</v>
          </cell>
          <cell r="G13193" t="str">
            <v>NA</v>
          </cell>
          <cell r="H13193">
            <v>60.970344993276314</v>
          </cell>
          <cell r="I13193" t="str">
            <v>NA</v>
          </cell>
        </row>
        <row r="13194">
          <cell r="C13194" t="str">
            <v>Liability</v>
          </cell>
          <cell r="E13194">
            <v>42446</v>
          </cell>
          <cell r="F13194">
            <v>42746</v>
          </cell>
          <cell r="G13194">
            <v>42775.184139203746</v>
          </cell>
          <cell r="H13194">
            <v>6.846025705719355</v>
          </cell>
          <cell r="I13194">
            <v>8.19</v>
          </cell>
        </row>
        <row r="13195">
          <cell r="C13195" t="str">
            <v>Liability</v>
          </cell>
          <cell r="E13195">
            <v>42450</v>
          </cell>
          <cell r="F13195">
            <v>42689</v>
          </cell>
          <cell r="G13195">
            <v>43094.816634079965</v>
          </cell>
          <cell r="H13195">
            <v>48.574409179166523</v>
          </cell>
          <cell r="I13195">
            <v>50.7</v>
          </cell>
        </row>
        <row r="13196">
          <cell r="C13196" t="str">
            <v>Liability</v>
          </cell>
          <cell r="E13196">
            <v>42431</v>
          </cell>
          <cell r="F13196">
            <v>43848</v>
          </cell>
          <cell r="G13196">
            <v>43958.449774506225</v>
          </cell>
          <cell r="H13196">
            <v>638.22901883419229</v>
          </cell>
          <cell r="I13196">
            <v>877.68</v>
          </cell>
        </row>
        <row r="13197">
          <cell r="C13197" t="str">
            <v>Liability</v>
          </cell>
          <cell r="E13197">
            <v>42457</v>
          </cell>
          <cell r="F13197">
            <v>43836</v>
          </cell>
          <cell r="G13197" t="str">
            <v>NA</v>
          </cell>
          <cell r="H13197">
            <v>615.2037332496285</v>
          </cell>
          <cell r="I13197" t="str">
            <v>NA</v>
          </cell>
        </row>
        <row r="13198">
          <cell r="C13198" t="str">
            <v>Liability</v>
          </cell>
          <cell r="E13198">
            <v>42436</v>
          </cell>
          <cell r="F13198">
            <v>42552</v>
          </cell>
          <cell r="G13198">
            <v>42808.913217156645</v>
          </cell>
          <cell r="H13198">
            <v>1.48034665570418</v>
          </cell>
          <cell r="I13198">
            <v>0</v>
          </cell>
        </row>
        <row r="13199">
          <cell r="C13199" t="str">
            <v>Liability</v>
          </cell>
          <cell r="E13199">
            <v>42436</v>
          </cell>
          <cell r="F13199">
            <v>43705</v>
          </cell>
          <cell r="G13199" t="str">
            <v>NA</v>
          </cell>
          <cell r="H13199">
            <v>163563.0673142499</v>
          </cell>
          <cell r="I13199" t="str">
            <v>NA</v>
          </cell>
        </row>
        <row r="13200">
          <cell r="C13200" t="str">
            <v>Liability</v>
          </cell>
          <cell r="E13200">
            <v>42443</v>
          </cell>
          <cell r="F13200">
            <v>42569</v>
          </cell>
          <cell r="G13200">
            <v>43003.808185065485</v>
          </cell>
          <cell r="H13200">
            <v>25.914473570387784</v>
          </cell>
          <cell r="I13200">
            <v>28.18</v>
          </cell>
        </row>
        <row r="13201">
          <cell r="C13201" t="str">
            <v>Liability</v>
          </cell>
          <cell r="E13201">
            <v>42435</v>
          </cell>
          <cell r="F13201">
            <v>43047</v>
          </cell>
          <cell r="G13201">
            <v>43071.235601962995</v>
          </cell>
          <cell r="H13201">
            <v>77.128437647366297</v>
          </cell>
          <cell r="I13201">
            <v>86.27</v>
          </cell>
        </row>
        <row r="13202">
          <cell r="C13202" t="str">
            <v>Liability</v>
          </cell>
          <cell r="E13202">
            <v>42443</v>
          </cell>
          <cell r="F13202">
            <v>42478</v>
          </cell>
          <cell r="G13202">
            <v>43523.638011592833</v>
          </cell>
          <cell r="H13202">
            <v>257.79474641897127</v>
          </cell>
          <cell r="I13202">
            <v>303.38</v>
          </cell>
        </row>
        <row r="13203">
          <cell r="C13203" t="str">
            <v>Liability</v>
          </cell>
          <cell r="E13203">
            <v>42447</v>
          </cell>
          <cell r="F13203">
            <v>42796</v>
          </cell>
          <cell r="G13203">
            <v>43817.410075588843</v>
          </cell>
          <cell r="H13203">
            <v>46.509834888136041</v>
          </cell>
          <cell r="I13203">
            <v>63.29</v>
          </cell>
        </row>
        <row r="13204">
          <cell r="C13204" t="str">
            <v>Liability</v>
          </cell>
          <cell r="E13204">
            <v>42459</v>
          </cell>
          <cell r="F13204">
            <v>43022</v>
          </cell>
          <cell r="G13204" t="str">
            <v>NA</v>
          </cell>
          <cell r="H13204">
            <v>332.14585181971137</v>
          </cell>
          <cell r="I13204" t="str">
            <v>NA</v>
          </cell>
        </row>
        <row r="13205">
          <cell r="C13205" t="str">
            <v>Liability</v>
          </cell>
          <cell r="E13205">
            <v>42433</v>
          </cell>
          <cell r="F13205">
            <v>42596</v>
          </cell>
          <cell r="G13205">
            <v>42911.641394262879</v>
          </cell>
          <cell r="H13205">
            <v>0.76278377363834593</v>
          </cell>
          <cell r="I13205">
            <v>0.8</v>
          </cell>
        </row>
        <row r="13206">
          <cell r="C13206" t="str">
            <v>Liability</v>
          </cell>
          <cell r="E13206">
            <v>42451</v>
          </cell>
          <cell r="F13206">
            <v>43596</v>
          </cell>
          <cell r="G13206">
            <v>43649.480956306004</v>
          </cell>
          <cell r="H13206">
            <v>2457.582624815378</v>
          </cell>
          <cell r="I13206">
            <v>3051.82</v>
          </cell>
        </row>
        <row r="13207">
          <cell r="C13207" t="str">
            <v>Liability</v>
          </cell>
          <cell r="E13207">
            <v>42450</v>
          </cell>
          <cell r="F13207">
            <v>42579</v>
          </cell>
          <cell r="G13207">
            <v>43302.614506217884</v>
          </cell>
          <cell r="H13207">
            <v>15.252144568793137</v>
          </cell>
          <cell r="I13207">
            <v>17.77</v>
          </cell>
        </row>
        <row r="13208">
          <cell r="C13208" t="str">
            <v>Liability</v>
          </cell>
          <cell r="E13208">
            <v>42437</v>
          </cell>
          <cell r="F13208">
            <v>43381</v>
          </cell>
          <cell r="G13208" t="str">
            <v>NA</v>
          </cell>
          <cell r="H13208">
            <v>1446.841970433836</v>
          </cell>
          <cell r="I13208" t="str">
            <v>NA</v>
          </cell>
        </row>
        <row r="13209">
          <cell r="C13209" t="str">
            <v>Liability</v>
          </cell>
          <cell r="E13209">
            <v>42452</v>
          </cell>
          <cell r="F13209">
            <v>43207</v>
          </cell>
          <cell r="G13209">
            <v>43941.556552854323</v>
          </cell>
          <cell r="H13209">
            <v>312.23856387228415</v>
          </cell>
          <cell r="I13209">
            <v>439.3</v>
          </cell>
        </row>
        <row r="13210">
          <cell r="C13210" t="str">
            <v>Liability</v>
          </cell>
          <cell r="E13210">
            <v>42459</v>
          </cell>
          <cell r="F13210">
            <v>42710</v>
          </cell>
          <cell r="G13210">
            <v>42800.619197455679</v>
          </cell>
          <cell r="H13210">
            <v>1178.8708550345664</v>
          </cell>
          <cell r="I13210">
            <v>1239.1400000000001</v>
          </cell>
        </row>
        <row r="13211">
          <cell r="C13211" t="str">
            <v>Liability</v>
          </cell>
          <cell r="E13211">
            <v>42437</v>
          </cell>
          <cell r="F13211">
            <v>42627</v>
          </cell>
          <cell r="G13211">
            <v>43581.827796378202</v>
          </cell>
          <cell r="H13211">
            <v>812.75107121255746</v>
          </cell>
          <cell r="I13211">
            <v>1018.7</v>
          </cell>
        </row>
        <row r="13212">
          <cell r="C13212" t="str">
            <v>Liability</v>
          </cell>
          <cell r="E13212">
            <v>42451</v>
          </cell>
          <cell r="F13212">
            <v>43632</v>
          </cell>
          <cell r="G13212" t="str">
            <v>NA</v>
          </cell>
          <cell r="H13212">
            <v>77.419133652259504</v>
          </cell>
          <cell r="I13212" t="str">
            <v>NA</v>
          </cell>
        </row>
        <row r="13213">
          <cell r="C13213" t="str">
            <v>Liability</v>
          </cell>
          <cell r="E13213">
            <v>42438</v>
          </cell>
          <cell r="F13213">
            <v>43027</v>
          </cell>
          <cell r="G13213">
            <v>43952.111925178579</v>
          </cell>
          <cell r="H13213">
            <v>1328.4813774327192</v>
          </cell>
          <cell r="I13213">
            <v>1876.96</v>
          </cell>
        </row>
        <row r="13214">
          <cell r="C13214" t="str">
            <v>Liability</v>
          </cell>
          <cell r="E13214">
            <v>42460</v>
          </cell>
          <cell r="F13214">
            <v>43015</v>
          </cell>
          <cell r="G13214">
            <v>43523.209704114917</v>
          </cell>
          <cell r="H13214">
            <v>180.21515256251615</v>
          </cell>
          <cell r="I13214">
            <v>259.85000000000002</v>
          </cell>
        </row>
        <row r="13215">
          <cell r="C13215" t="str">
            <v>Liability</v>
          </cell>
          <cell r="E13215">
            <v>42441</v>
          </cell>
          <cell r="F13215">
            <v>43127</v>
          </cell>
          <cell r="G13215" t="str">
            <v>NA</v>
          </cell>
          <cell r="H13215">
            <v>401.80872773096712</v>
          </cell>
          <cell r="I13215" t="str">
            <v>NA</v>
          </cell>
        </row>
        <row r="13216">
          <cell r="C13216" t="str">
            <v>Liability</v>
          </cell>
          <cell r="E13216">
            <v>42451</v>
          </cell>
          <cell r="F13216">
            <v>42519</v>
          </cell>
          <cell r="G13216">
            <v>42648.756645293164</v>
          </cell>
          <cell r="H13216">
            <v>224.913025293457</v>
          </cell>
          <cell r="I13216">
            <v>224.91</v>
          </cell>
        </row>
        <row r="13217">
          <cell r="C13217" t="str">
            <v>Liability</v>
          </cell>
          <cell r="E13217">
            <v>42445</v>
          </cell>
          <cell r="F13217">
            <v>43302</v>
          </cell>
          <cell r="G13217" t="str">
            <v>NA</v>
          </cell>
          <cell r="H13217">
            <v>297.11556485475552</v>
          </cell>
          <cell r="I13217" t="str">
            <v>NA</v>
          </cell>
        </row>
        <row r="13218">
          <cell r="C13218" t="str">
            <v>Liability</v>
          </cell>
          <cell r="E13218">
            <v>42481</v>
          </cell>
          <cell r="F13218">
            <v>43552</v>
          </cell>
          <cell r="G13218" t="str">
            <v>NA</v>
          </cell>
          <cell r="H13218">
            <v>1836.2673922650258</v>
          </cell>
          <cell r="I13218" t="str">
            <v>NA</v>
          </cell>
        </row>
        <row r="13219">
          <cell r="C13219" t="str">
            <v>Liability</v>
          </cell>
          <cell r="E13219">
            <v>42468</v>
          </cell>
          <cell r="F13219">
            <v>42625</v>
          </cell>
          <cell r="G13219">
            <v>43771.10135650789</v>
          </cell>
          <cell r="H13219">
            <v>2.3627138130308158</v>
          </cell>
          <cell r="I13219">
            <v>3.26</v>
          </cell>
        </row>
        <row r="13220">
          <cell r="C13220" t="str">
            <v>Liability</v>
          </cell>
          <cell r="E13220">
            <v>42477</v>
          </cell>
          <cell r="F13220">
            <v>43033</v>
          </cell>
          <cell r="G13220" t="str">
            <v>NA</v>
          </cell>
          <cell r="H13220">
            <v>25.940304555393396</v>
          </cell>
          <cell r="I13220" t="str">
            <v>NA</v>
          </cell>
        </row>
        <row r="13221">
          <cell r="C13221" t="str">
            <v>Liability</v>
          </cell>
          <cell r="E13221">
            <v>42462</v>
          </cell>
          <cell r="F13221">
            <v>42861</v>
          </cell>
          <cell r="G13221">
            <v>43112.739769936641</v>
          </cell>
          <cell r="H13221">
            <v>0.97587241722476192</v>
          </cell>
          <cell r="I13221">
            <v>0</v>
          </cell>
        </row>
        <row r="13222">
          <cell r="C13222" t="str">
            <v>Liability</v>
          </cell>
          <cell r="E13222">
            <v>42474</v>
          </cell>
          <cell r="F13222">
            <v>42574</v>
          </cell>
          <cell r="G13222">
            <v>42670.75218926611</v>
          </cell>
          <cell r="H13222">
            <v>56.421313687262199</v>
          </cell>
          <cell r="I13222">
            <v>56.42</v>
          </cell>
        </row>
        <row r="13223">
          <cell r="C13223" t="str">
            <v>Liability</v>
          </cell>
          <cell r="E13223">
            <v>42480</v>
          </cell>
          <cell r="F13223">
            <v>42517</v>
          </cell>
          <cell r="G13223">
            <v>43975.28785452673</v>
          </cell>
          <cell r="H13223">
            <v>6.4494748638669321</v>
          </cell>
          <cell r="I13223">
            <v>12.5</v>
          </cell>
        </row>
        <row r="13224">
          <cell r="C13224" t="str">
            <v>Liability</v>
          </cell>
          <cell r="E13224">
            <v>42470</v>
          </cell>
          <cell r="F13224">
            <v>42656</v>
          </cell>
          <cell r="G13224">
            <v>42809.569630531987</v>
          </cell>
          <cell r="H13224">
            <v>5.3174961687966542</v>
          </cell>
          <cell r="I13224">
            <v>5.93</v>
          </cell>
        </row>
        <row r="13225">
          <cell r="C13225" t="str">
            <v>Liability</v>
          </cell>
          <cell r="E13225">
            <v>42481</v>
          </cell>
          <cell r="F13225">
            <v>42551</v>
          </cell>
          <cell r="G13225" t="str">
            <v>NA</v>
          </cell>
          <cell r="H13225">
            <v>118.30886638680083</v>
          </cell>
          <cell r="I13225" t="str">
            <v>NA</v>
          </cell>
        </row>
        <row r="13226">
          <cell r="C13226" t="str">
            <v>Liability</v>
          </cell>
          <cell r="E13226">
            <v>42477</v>
          </cell>
          <cell r="F13226">
            <v>42714</v>
          </cell>
          <cell r="G13226">
            <v>43336.901381151874</v>
          </cell>
          <cell r="H13226">
            <v>78.388098262878003</v>
          </cell>
          <cell r="I13226">
            <v>90.2</v>
          </cell>
        </row>
        <row r="13227">
          <cell r="C13227" t="str">
            <v>Liability</v>
          </cell>
          <cell r="E13227">
            <v>42482</v>
          </cell>
          <cell r="F13227">
            <v>42610</v>
          </cell>
          <cell r="G13227">
            <v>43131.391068285608</v>
          </cell>
          <cell r="H13227">
            <v>14.439211233054728</v>
          </cell>
          <cell r="I13227">
            <v>17.489999999999998</v>
          </cell>
        </row>
        <row r="13228">
          <cell r="C13228" t="str">
            <v>Liability</v>
          </cell>
          <cell r="E13228">
            <v>42474</v>
          </cell>
          <cell r="F13228">
            <v>42598</v>
          </cell>
          <cell r="G13228">
            <v>43935.34629490137</v>
          </cell>
          <cell r="H13228">
            <v>614.11509712303371</v>
          </cell>
          <cell r="I13228">
            <v>707.46</v>
          </cell>
        </row>
        <row r="13229">
          <cell r="C13229" t="str">
            <v>Liability</v>
          </cell>
          <cell r="E13229">
            <v>42479</v>
          </cell>
          <cell r="F13229">
            <v>42580</v>
          </cell>
          <cell r="G13229">
            <v>42879.929269909553</v>
          </cell>
          <cell r="H13229">
            <v>113.24163731029999</v>
          </cell>
          <cell r="I13229">
            <v>0</v>
          </cell>
        </row>
        <row r="13230">
          <cell r="C13230" t="str">
            <v>Liability</v>
          </cell>
          <cell r="E13230">
            <v>42463</v>
          </cell>
          <cell r="F13230">
            <v>42515</v>
          </cell>
          <cell r="G13230" t="str">
            <v>NA</v>
          </cell>
          <cell r="H13230">
            <v>2.2180389310281181</v>
          </cell>
          <cell r="I13230" t="str">
            <v>NA</v>
          </cell>
        </row>
        <row r="13231">
          <cell r="C13231" t="str">
            <v>Liability</v>
          </cell>
          <cell r="E13231">
            <v>42480</v>
          </cell>
          <cell r="F13231">
            <v>43049</v>
          </cell>
          <cell r="G13231" t="str">
            <v>NA</v>
          </cell>
          <cell r="H13231">
            <v>57.082542555098982</v>
          </cell>
          <cell r="I13231" t="str">
            <v>NA</v>
          </cell>
        </row>
        <row r="13232">
          <cell r="C13232" t="str">
            <v>Liability</v>
          </cell>
          <cell r="E13232">
            <v>42481</v>
          </cell>
          <cell r="F13232">
            <v>42758</v>
          </cell>
          <cell r="G13232" t="str">
            <v>NA</v>
          </cell>
          <cell r="H13232">
            <v>28.835202308028791</v>
          </cell>
          <cell r="I13232" t="str">
            <v>NA</v>
          </cell>
        </row>
        <row r="13233">
          <cell r="C13233" t="str">
            <v>Liability</v>
          </cell>
          <cell r="E13233">
            <v>42489</v>
          </cell>
          <cell r="F13233">
            <v>42505</v>
          </cell>
          <cell r="G13233">
            <v>43176.088366509735</v>
          </cell>
          <cell r="H13233">
            <v>193.57965473425384</v>
          </cell>
          <cell r="I13233">
            <v>233.86</v>
          </cell>
        </row>
        <row r="13234">
          <cell r="C13234" t="str">
            <v>Liability</v>
          </cell>
          <cell r="E13234">
            <v>42475</v>
          </cell>
          <cell r="F13234">
            <v>42848</v>
          </cell>
          <cell r="G13234" t="str">
            <v>NA</v>
          </cell>
          <cell r="H13234">
            <v>1700.3766464632124</v>
          </cell>
          <cell r="I13234" t="str">
            <v>NA</v>
          </cell>
        </row>
        <row r="13235">
          <cell r="C13235" t="str">
            <v>Liability</v>
          </cell>
          <cell r="E13235">
            <v>42465</v>
          </cell>
          <cell r="F13235">
            <v>42867</v>
          </cell>
          <cell r="G13235" t="str">
            <v>NA</v>
          </cell>
          <cell r="H13235">
            <v>71151.329819022503</v>
          </cell>
          <cell r="I13235" t="str">
            <v>NA</v>
          </cell>
        </row>
        <row r="13236">
          <cell r="C13236" t="str">
            <v>Liability</v>
          </cell>
          <cell r="E13236">
            <v>42487</v>
          </cell>
          <cell r="F13236">
            <v>44054</v>
          </cell>
          <cell r="G13236">
            <v>44125.961827614548</v>
          </cell>
          <cell r="H13236">
            <v>370.80931429221323</v>
          </cell>
          <cell r="I13236">
            <v>579.22</v>
          </cell>
        </row>
        <row r="13237">
          <cell r="C13237" t="str">
            <v>Liability</v>
          </cell>
          <cell r="E13237">
            <v>42470</v>
          </cell>
          <cell r="F13237">
            <v>43462</v>
          </cell>
          <cell r="G13237" t="str">
            <v>NA</v>
          </cell>
          <cell r="H13237">
            <v>19.081474633304854</v>
          </cell>
          <cell r="I13237" t="str">
            <v>NA</v>
          </cell>
        </row>
        <row r="13238">
          <cell r="C13238" t="str">
            <v>Liability</v>
          </cell>
          <cell r="E13238">
            <v>42463</v>
          </cell>
          <cell r="F13238">
            <v>42516</v>
          </cell>
          <cell r="G13238">
            <v>43323.655287586698</v>
          </cell>
          <cell r="H13238">
            <v>8.339169845449689</v>
          </cell>
          <cell r="I13238">
            <v>9.5500000000000007</v>
          </cell>
        </row>
        <row r="13239">
          <cell r="C13239" t="str">
            <v>Liability</v>
          </cell>
          <cell r="E13239">
            <v>42468</v>
          </cell>
          <cell r="F13239">
            <v>42525</v>
          </cell>
          <cell r="G13239">
            <v>42668.075201491549</v>
          </cell>
          <cell r="H13239">
            <v>651.17500186625</v>
          </cell>
          <cell r="I13239">
            <v>651.17999999999995</v>
          </cell>
        </row>
        <row r="13240">
          <cell r="C13240" t="str">
            <v>Liability</v>
          </cell>
          <cell r="E13240">
            <v>42481</v>
          </cell>
          <cell r="F13240">
            <v>42606</v>
          </cell>
          <cell r="G13240">
            <v>42743.880377108122</v>
          </cell>
          <cell r="H13240">
            <v>31.515670332711981</v>
          </cell>
          <cell r="I13240">
            <v>33.61</v>
          </cell>
        </row>
        <row r="13241">
          <cell r="C13241" t="str">
            <v>Liability</v>
          </cell>
          <cell r="E13241">
            <v>42473</v>
          </cell>
          <cell r="F13241">
            <v>43731</v>
          </cell>
          <cell r="G13241" t="str">
            <v>NA</v>
          </cell>
          <cell r="H13241">
            <v>232.52224321410142</v>
          </cell>
          <cell r="I13241" t="str">
            <v>NA</v>
          </cell>
        </row>
        <row r="13242">
          <cell r="C13242" t="str">
            <v>Liability</v>
          </cell>
          <cell r="E13242">
            <v>42479</v>
          </cell>
          <cell r="F13242">
            <v>42806</v>
          </cell>
          <cell r="G13242">
            <v>43069.217022201083</v>
          </cell>
          <cell r="H13242">
            <v>4511.7936887079213</v>
          </cell>
          <cell r="I13242">
            <v>5041.97</v>
          </cell>
        </row>
        <row r="13243">
          <cell r="C13243" t="str">
            <v>Liability</v>
          </cell>
          <cell r="E13243">
            <v>42470</v>
          </cell>
          <cell r="F13243">
            <v>42548</v>
          </cell>
          <cell r="G13243">
            <v>43337.28135262306</v>
          </cell>
          <cell r="H13243">
            <v>5.7254696075209264</v>
          </cell>
          <cell r="I13243">
            <v>7.33</v>
          </cell>
        </row>
        <row r="13244">
          <cell r="C13244" t="str">
            <v>Liability</v>
          </cell>
          <cell r="E13244">
            <v>42462</v>
          </cell>
          <cell r="F13244">
            <v>42654</v>
          </cell>
          <cell r="G13244">
            <v>43588.024408743346</v>
          </cell>
          <cell r="H13244">
            <v>91.743700643985235</v>
          </cell>
          <cell r="I13244">
            <v>0</v>
          </cell>
        </row>
        <row r="13245">
          <cell r="C13245" t="str">
            <v>Liability</v>
          </cell>
          <cell r="E13245">
            <v>42477</v>
          </cell>
          <cell r="F13245">
            <v>42495</v>
          </cell>
          <cell r="G13245">
            <v>42984.280787180884</v>
          </cell>
          <cell r="H13245">
            <v>902.26733645011939</v>
          </cell>
          <cell r="I13245">
            <v>963.52</v>
          </cell>
        </row>
        <row r="13246">
          <cell r="C13246" t="str">
            <v>Liability</v>
          </cell>
          <cell r="E13246">
            <v>42473</v>
          </cell>
          <cell r="F13246">
            <v>42726</v>
          </cell>
          <cell r="G13246">
            <v>43650.985987560467</v>
          </cell>
          <cell r="H13246">
            <v>37407.314370962675</v>
          </cell>
          <cell r="I13246">
            <v>41805.9</v>
          </cell>
        </row>
        <row r="13247">
          <cell r="C13247" t="str">
            <v>Liability</v>
          </cell>
          <cell r="E13247">
            <v>42498</v>
          </cell>
          <cell r="F13247">
            <v>42810</v>
          </cell>
          <cell r="G13247">
            <v>43165.883407008347</v>
          </cell>
          <cell r="H13247">
            <v>145.5176843298193</v>
          </cell>
          <cell r="I13247">
            <v>169.41</v>
          </cell>
        </row>
        <row r="13248">
          <cell r="C13248" t="str">
            <v>Liability</v>
          </cell>
          <cell r="E13248">
            <v>42497</v>
          </cell>
          <cell r="F13248">
            <v>42660</v>
          </cell>
          <cell r="G13248">
            <v>43274.157101958008</v>
          </cell>
          <cell r="H13248">
            <v>207.51684640928954</v>
          </cell>
          <cell r="I13248">
            <v>264.8</v>
          </cell>
        </row>
        <row r="13249">
          <cell r="C13249" t="str">
            <v>Liability</v>
          </cell>
          <cell r="E13249">
            <v>42509</v>
          </cell>
          <cell r="F13249">
            <v>43541</v>
          </cell>
          <cell r="G13249">
            <v>44024.989092383912</v>
          </cell>
          <cell r="H13249">
            <v>414.76764869091761</v>
          </cell>
          <cell r="I13249">
            <v>649.71</v>
          </cell>
        </row>
        <row r="13250">
          <cell r="C13250" t="str">
            <v>Liability</v>
          </cell>
          <cell r="E13250">
            <v>42497</v>
          </cell>
          <cell r="F13250">
            <v>42895</v>
          </cell>
          <cell r="G13250" t="str">
            <v>NA</v>
          </cell>
          <cell r="H13250">
            <v>11482.015653348546</v>
          </cell>
          <cell r="I13250" t="str">
            <v>NA</v>
          </cell>
        </row>
        <row r="13251">
          <cell r="C13251" t="str">
            <v>Liability</v>
          </cell>
          <cell r="E13251">
            <v>42498</v>
          </cell>
          <cell r="F13251">
            <v>43165</v>
          </cell>
          <cell r="G13251" t="str">
            <v>NA</v>
          </cell>
          <cell r="H13251">
            <v>3467.8026571622772</v>
          </cell>
          <cell r="I13251" t="str">
            <v>NA</v>
          </cell>
        </row>
        <row r="13252">
          <cell r="C13252" t="str">
            <v>Liability</v>
          </cell>
          <cell r="E13252">
            <v>42516</v>
          </cell>
          <cell r="F13252">
            <v>42573</v>
          </cell>
          <cell r="G13252">
            <v>43969.515409552936</v>
          </cell>
          <cell r="H13252">
            <v>34.344979014017269</v>
          </cell>
          <cell r="I13252">
            <v>50.1</v>
          </cell>
        </row>
        <row r="13253">
          <cell r="C13253" t="str">
            <v>Liability</v>
          </cell>
          <cell r="E13253">
            <v>42501</v>
          </cell>
          <cell r="F13253">
            <v>43527</v>
          </cell>
          <cell r="G13253">
            <v>43553.981001730965</v>
          </cell>
          <cell r="H13253">
            <v>71.575820858255142</v>
          </cell>
          <cell r="I13253">
            <v>79.12</v>
          </cell>
        </row>
        <row r="13254">
          <cell r="C13254" t="str">
            <v>Liability</v>
          </cell>
          <cell r="E13254">
            <v>42513</v>
          </cell>
          <cell r="F13254">
            <v>43503</v>
          </cell>
          <cell r="G13254">
            <v>43755.73293866335</v>
          </cell>
          <cell r="H13254">
            <v>9.561410469439835</v>
          </cell>
          <cell r="I13254">
            <v>15.84</v>
          </cell>
        </row>
        <row r="13255">
          <cell r="C13255" t="str">
            <v>Liability</v>
          </cell>
          <cell r="E13255">
            <v>42498</v>
          </cell>
          <cell r="F13255">
            <v>43104</v>
          </cell>
          <cell r="G13255" t="str">
            <v>NA</v>
          </cell>
          <cell r="H13255">
            <v>2.397357676268411</v>
          </cell>
          <cell r="I13255" t="str">
            <v>NA</v>
          </cell>
        </row>
        <row r="13256">
          <cell r="C13256" t="str">
            <v>Liability</v>
          </cell>
          <cell r="E13256">
            <v>42496</v>
          </cell>
          <cell r="F13256">
            <v>42988</v>
          </cell>
          <cell r="G13256">
            <v>43039.579741612913</v>
          </cell>
          <cell r="H13256">
            <v>611.22734259006495</v>
          </cell>
          <cell r="I13256">
            <v>660.78</v>
          </cell>
        </row>
        <row r="13257">
          <cell r="C13257" t="str">
            <v>Liability</v>
          </cell>
          <cell r="E13257">
            <v>42506</v>
          </cell>
          <cell r="F13257">
            <v>42693</v>
          </cell>
          <cell r="G13257">
            <v>43411.878821859522</v>
          </cell>
          <cell r="H13257">
            <v>162.66478118907273</v>
          </cell>
          <cell r="I13257">
            <v>217.52</v>
          </cell>
        </row>
        <row r="13258">
          <cell r="C13258" t="str">
            <v>Liability</v>
          </cell>
          <cell r="E13258">
            <v>42503</v>
          </cell>
          <cell r="F13258">
            <v>42725</v>
          </cell>
          <cell r="G13258">
            <v>43655.221453933009</v>
          </cell>
          <cell r="H13258">
            <v>5.7180283106794993</v>
          </cell>
          <cell r="I13258">
            <v>7.71</v>
          </cell>
        </row>
        <row r="13259">
          <cell r="C13259" t="str">
            <v>Liability</v>
          </cell>
          <cell r="E13259">
            <v>42497</v>
          </cell>
          <cell r="F13259">
            <v>43159</v>
          </cell>
          <cell r="G13259">
            <v>43430.722131404225</v>
          </cell>
          <cell r="H13259">
            <v>31505.091247247026</v>
          </cell>
          <cell r="I13259">
            <v>33028.67</v>
          </cell>
        </row>
        <row r="13260">
          <cell r="C13260" t="str">
            <v>Liability</v>
          </cell>
          <cell r="E13260">
            <v>42511</v>
          </cell>
          <cell r="F13260">
            <v>42513</v>
          </cell>
          <cell r="G13260">
            <v>42707.389663490423</v>
          </cell>
          <cell r="H13260">
            <v>15.1344713143028</v>
          </cell>
          <cell r="I13260">
            <v>15.13</v>
          </cell>
        </row>
        <row r="13261">
          <cell r="C13261" t="str">
            <v>Liability</v>
          </cell>
          <cell r="E13261">
            <v>42519</v>
          </cell>
          <cell r="F13261">
            <v>43251</v>
          </cell>
          <cell r="G13261">
            <v>44023.151627933694</v>
          </cell>
          <cell r="H13261">
            <v>14486.173054947443</v>
          </cell>
          <cell r="I13261">
            <v>21539.46</v>
          </cell>
        </row>
        <row r="13262">
          <cell r="C13262" t="str">
            <v>Liability</v>
          </cell>
          <cell r="E13262">
            <v>42496</v>
          </cell>
          <cell r="F13262">
            <v>42628</v>
          </cell>
          <cell r="G13262">
            <v>42781.612509994411</v>
          </cell>
          <cell r="H13262">
            <v>72.776128238650841</v>
          </cell>
          <cell r="I13262">
            <v>80.55</v>
          </cell>
        </row>
        <row r="13263">
          <cell r="C13263" t="str">
            <v>Liability</v>
          </cell>
          <cell r="E13263">
            <v>42508</v>
          </cell>
          <cell r="F13263">
            <v>42956</v>
          </cell>
          <cell r="G13263" t="str">
            <v>NA</v>
          </cell>
          <cell r="H13263">
            <v>2.0738028468697864</v>
          </cell>
          <cell r="I13263" t="str">
            <v>NA</v>
          </cell>
        </row>
        <row r="13264">
          <cell r="C13264" t="str">
            <v>Liability</v>
          </cell>
          <cell r="E13264">
            <v>42503</v>
          </cell>
          <cell r="F13264">
            <v>43220</v>
          </cell>
          <cell r="G13264">
            <v>44165.62272905033</v>
          </cell>
          <cell r="H13264">
            <v>521.85029185740609</v>
          </cell>
          <cell r="I13264">
            <v>724.97</v>
          </cell>
        </row>
        <row r="13265">
          <cell r="C13265" t="str">
            <v>Liability</v>
          </cell>
          <cell r="E13265">
            <v>42496</v>
          </cell>
          <cell r="F13265">
            <v>42634</v>
          </cell>
          <cell r="G13265">
            <v>43091.719963993579</v>
          </cell>
          <cell r="H13265">
            <v>459.63874543104157</v>
          </cell>
          <cell r="I13265">
            <v>529.78</v>
          </cell>
        </row>
        <row r="13266">
          <cell r="C13266" t="str">
            <v>Liability</v>
          </cell>
          <cell r="E13266">
            <v>42499</v>
          </cell>
          <cell r="F13266">
            <v>43006</v>
          </cell>
          <cell r="G13266">
            <v>43059.828558522364</v>
          </cell>
          <cell r="H13266">
            <v>225.78068715206547</v>
          </cell>
          <cell r="I13266">
            <v>229.96</v>
          </cell>
        </row>
        <row r="13267">
          <cell r="C13267" t="str">
            <v>Liability</v>
          </cell>
          <cell r="E13267">
            <v>42495</v>
          </cell>
          <cell r="F13267">
            <v>42779</v>
          </cell>
          <cell r="G13267">
            <v>42928.647696591659</v>
          </cell>
          <cell r="H13267">
            <v>48196.020726365132</v>
          </cell>
          <cell r="I13267">
            <v>55456.32</v>
          </cell>
        </row>
        <row r="13268">
          <cell r="C13268" t="str">
            <v>Liability</v>
          </cell>
          <cell r="E13268">
            <v>42506</v>
          </cell>
          <cell r="F13268">
            <v>43179</v>
          </cell>
          <cell r="G13268">
            <v>43252.827833183117</v>
          </cell>
          <cell r="H13268">
            <v>2304.1085391610591</v>
          </cell>
          <cell r="I13268">
            <v>2716.77</v>
          </cell>
        </row>
        <row r="13269">
          <cell r="C13269" t="str">
            <v>Liability</v>
          </cell>
          <cell r="E13269">
            <v>42494</v>
          </cell>
          <cell r="F13269">
            <v>42564</v>
          </cell>
          <cell r="G13269">
            <v>43111.345488134742</v>
          </cell>
          <cell r="H13269">
            <v>1220.651823966688</v>
          </cell>
          <cell r="I13269">
            <v>1425.32</v>
          </cell>
        </row>
        <row r="13270">
          <cell r="C13270" t="str">
            <v>Liability</v>
          </cell>
          <cell r="E13270">
            <v>42518</v>
          </cell>
          <cell r="F13270">
            <v>42580</v>
          </cell>
          <cell r="G13270" t="str">
            <v>NA</v>
          </cell>
          <cell r="H13270">
            <v>4442.9550319277241</v>
          </cell>
          <cell r="I13270" t="str">
            <v>NA</v>
          </cell>
        </row>
        <row r="13271">
          <cell r="C13271" t="str">
            <v>Liability</v>
          </cell>
          <cell r="E13271">
            <v>42504</v>
          </cell>
          <cell r="F13271">
            <v>43001</v>
          </cell>
          <cell r="G13271" t="str">
            <v>NA</v>
          </cell>
          <cell r="H13271">
            <v>51280.296858632988</v>
          </cell>
          <cell r="I13271" t="str">
            <v>NA</v>
          </cell>
        </row>
        <row r="13272">
          <cell r="C13272" t="str">
            <v>Liability</v>
          </cell>
          <cell r="E13272">
            <v>42500</v>
          </cell>
          <cell r="F13272">
            <v>42900</v>
          </cell>
          <cell r="G13272">
            <v>43074.234466111717</v>
          </cell>
          <cell r="H13272">
            <v>1093.594542814574</v>
          </cell>
          <cell r="I13272">
            <v>1244.06</v>
          </cell>
        </row>
        <row r="13273">
          <cell r="C13273" t="str">
            <v>Liability</v>
          </cell>
          <cell r="E13273">
            <v>42517</v>
          </cell>
          <cell r="F13273">
            <v>42947</v>
          </cell>
          <cell r="G13273">
            <v>43367.079480036919</v>
          </cell>
          <cell r="H13273">
            <v>1720.7461976315876</v>
          </cell>
          <cell r="I13273">
            <v>1816.52</v>
          </cell>
        </row>
        <row r="13274">
          <cell r="C13274" t="str">
            <v>Liability</v>
          </cell>
          <cell r="E13274">
            <v>42512</v>
          </cell>
          <cell r="F13274">
            <v>42768</v>
          </cell>
          <cell r="G13274">
            <v>43232.7807245937</v>
          </cell>
          <cell r="H13274">
            <v>459.01202337311355</v>
          </cell>
          <cell r="I13274">
            <v>514.91</v>
          </cell>
        </row>
        <row r="13275">
          <cell r="C13275" t="str">
            <v>Liability</v>
          </cell>
          <cell r="E13275">
            <v>42519</v>
          </cell>
          <cell r="F13275">
            <v>42641</v>
          </cell>
          <cell r="G13275">
            <v>43034.01951953848</v>
          </cell>
          <cell r="H13275">
            <v>8.3620547750345597</v>
          </cell>
          <cell r="I13275">
            <v>10.18</v>
          </cell>
        </row>
        <row r="13276">
          <cell r="C13276" t="str">
            <v>Liability</v>
          </cell>
          <cell r="E13276">
            <v>42527</v>
          </cell>
          <cell r="F13276">
            <v>42752</v>
          </cell>
          <cell r="G13276">
            <v>42797.954057498027</v>
          </cell>
          <cell r="H13276">
            <v>1.4248481403378972</v>
          </cell>
          <cell r="I13276">
            <v>1.64</v>
          </cell>
        </row>
        <row r="13277">
          <cell r="C13277" t="str">
            <v>Liability</v>
          </cell>
          <cell r="E13277">
            <v>42541</v>
          </cell>
          <cell r="F13277">
            <v>43057</v>
          </cell>
          <cell r="G13277">
            <v>43913.140210338774</v>
          </cell>
          <cell r="H13277">
            <v>4.9247327341720526</v>
          </cell>
          <cell r="I13277">
            <v>7.76</v>
          </cell>
        </row>
        <row r="13278">
          <cell r="C13278" t="str">
            <v>Liability</v>
          </cell>
          <cell r="E13278">
            <v>42532</v>
          </cell>
          <cell r="F13278">
            <v>42590</v>
          </cell>
          <cell r="G13278">
            <v>43276.356667822627</v>
          </cell>
          <cell r="H13278">
            <v>712.62828449696792</v>
          </cell>
          <cell r="I13278">
            <v>788.62</v>
          </cell>
        </row>
        <row r="13279">
          <cell r="C13279" t="str">
            <v>Liability</v>
          </cell>
          <cell r="E13279">
            <v>42549</v>
          </cell>
          <cell r="F13279">
            <v>42613</v>
          </cell>
          <cell r="G13279">
            <v>42705.029427481</v>
          </cell>
          <cell r="H13279">
            <v>3441.5337559767099</v>
          </cell>
          <cell r="I13279">
            <v>3441.53</v>
          </cell>
        </row>
        <row r="13280">
          <cell r="C13280" t="str">
            <v>Liability</v>
          </cell>
          <cell r="E13280">
            <v>42527</v>
          </cell>
          <cell r="F13280">
            <v>42792</v>
          </cell>
          <cell r="G13280">
            <v>43233.606751363892</v>
          </cell>
          <cell r="H13280">
            <v>120.59104665485542</v>
          </cell>
          <cell r="I13280">
            <v>143.97999999999999</v>
          </cell>
        </row>
        <row r="13281">
          <cell r="C13281" t="str">
            <v>Liability</v>
          </cell>
          <cell r="E13281">
            <v>42522</v>
          </cell>
          <cell r="F13281">
            <v>43178</v>
          </cell>
          <cell r="G13281">
            <v>43624.428863202549</v>
          </cell>
          <cell r="H13281">
            <v>4.9434780577882398</v>
          </cell>
          <cell r="I13281">
            <v>5.96</v>
          </cell>
        </row>
        <row r="13282">
          <cell r="C13282" t="str">
            <v>Liability</v>
          </cell>
          <cell r="E13282">
            <v>42524</v>
          </cell>
          <cell r="F13282">
            <v>42678</v>
          </cell>
          <cell r="G13282">
            <v>43483.503909332583</v>
          </cell>
          <cell r="H13282">
            <v>1155.8527483517778</v>
          </cell>
          <cell r="I13282">
            <v>0</v>
          </cell>
        </row>
        <row r="13283">
          <cell r="C13283" t="str">
            <v>Liability</v>
          </cell>
          <cell r="E13283">
            <v>42535</v>
          </cell>
          <cell r="F13283">
            <v>42722</v>
          </cell>
          <cell r="G13283" t="str">
            <v>NA</v>
          </cell>
          <cell r="H13283">
            <v>37.367335737469645</v>
          </cell>
          <cell r="I13283" t="str">
            <v>NA</v>
          </cell>
        </row>
        <row r="13284">
          <cell r="C13284" t="str">
            <v>Liability</v>
          </cell>
          <cell r="E13284">
            <v>42522</v>
          </cell>
          <cell r="F13284">
            <v>43274</v>
          </cell>
          <cell r="G13284">
            <v>43480.302817720061</v>
          </cell>
          <cell r="H13284">
            <v>9.2651340954094081</v>
          </cell>
          <cell r="I13284">
            <v>12.89</v>
          </cell>
        </row>
        <row r="13285">
          <cell r="C13285" t="str">
            <v>Liability</v>
          </cell>
          <cell r="E13285">
            <v>42526</v>
          </cell>
          <cell r="F13285">
            <v>42610</v>
          </cell>
          <cell r="G13285">
            <v>44011.991837685782</v>
          </cell>
          <cell r="H13285">
            <v>299.88040681184685</v>
          </cell>
          <cell r="I13285">
            <v>397.52</v>
          </cell>
        </row>
        <row r="13286">
          <cell r="C13286" t="str">
            <v>Liability</v>
          </cell>
          <cell r="E13286">
            <v>42533</v>
          </cell>
          <cell r="F13286">
            <v>42676</v>
          </cell>
          <cell r="G13286">
            <v>43919.509346176252</v>
          </cell>
          <cell r="H13286">
            <v>12278.124395443985</v>
          </cell>
          <cell r="I13286">
            <v>16107.76</v>
          </cell>
        </row>
        <row r="13287">
          <cell r="C13287" t="str">
            <v>Liability</v>
          </cell>
          <cell r="E13287">
            <v>42534</v>
          </cell>
          <cell r="F13287">
            <v>43178</v>
          </cell>
          <cell r="G13287">
            <v>43665.489338844767</v>
          </cell>
          <cell r="H13287">
            <v>673.61730349314314</v>
          </cell>
          <cell r="I13287">
            <v>0</v>
          </cell>
        </row>
        <row r="13288">
          <cell r="C13288" t="str">
            <v>Liability</v>
          </cell>
          <cell r="E13288">
            <v>42538</v>
          </cell>
          <cell r="F13288">
            <v>42784</v>
          </cell>
          <cell r="G13288" t="str">
            <v>NA</v>
          </cell>
          <cell r="H13288">
            <v>0.13174017681777878</v>
          </cell>
          <cell r="I13288" t="str">
            <v>NA</v>
          </cell>
        </row>
        <row r="13289">
          <cell r="C13289" t="str">
            <v>Liability</v>
          </cell>
          <cell r="E13289">
            <v>42532</v>
          </cell>
          <cell r="F13289">
            <v>43291</v>
          </cell>
          <cell r="G13289">
            <v>43342.576861081034</v>
          </cell>
          <cell r="H13289">
            <v>195.30866752368885</v>
          </cell>
          <cell r="I13289">
            <v>227.36</v>
          </cell>
        </row>
        <row r="13290">
          <cell r="C13290" t="str">
            <v>Liability</v>
          </cell>
          <cell r="E13290">
            <v>42525</v>
          </cell>
          <cell r="F13290">
            <v>42939</v>
          </cell>
          <cell r="G13290">
            <v>43194.63030713507</v>
          </cell>
          <cell r="H13290">
            <v>17.210412920165457</v>
          </cell>
          <cell r="I13290">
            <v>0</v>
          </cell>
        </row>
        <row r="13291">
          <cell r="C13291" t="str">
            <v>Liability</v>
          </cell>
          <cell r="E13291">
            <v>42538</v>
          </cell>
          <cell r="F13291">
            <v>42642</v>
          </cell>
          <cell r="G13291">
            <v>43630.763337108117</v>
          </cell>
          <cell r="H13291">
            <v>3126.1855183750663</v>
          </cell>
          <cell r="I13291">
            <v>4212.92</v>
          </cell>
        </row>
        <row r="13292">
          <cell r="C13292" t="str">
            <v>Liability</v>
          </cell>
          <cell r="E13292">
            <v>42540</v>
          </cell>
          <cell r="F13292">
            <v>42685</v>
          </cell>
          <cell r="G13292">
            <v>43136.806072057363</v>
          </cell>
          <cell r="H13292">
            <v>4.804945761017787E-2</v>
          </cell>
          <cell r="I13292">
            <v>0.06</v>
          </cell>
        </row>
        <row r="13293">
          <cell r="C13293" t="str">
            <v>Liability</v>
          </cell>
          <cell r="E13293">
            <v>42540</v>
          </cell>
          <cell r="F13293">
            <v>43579</v>
          </cell>
          <cell r="G13293" t="str">
            <v>NA</v>
          </cell>
          <cell r="H13293">
            <v>2633.6928023919586</v>
          </cell>
          <cell r="I13293" t="str">
            <v>NA</v>
          </cell>
        </row>
        <row r="13294">
          <cell r="C13294" t="str">
            <v>Liability</v>
          </cell>
          <cell r="E13294">
            <v>42530</v>
          </cell>
          <cell r="F13294">
            <v>42559</v>
          </cell>
          <cell r="G13294">
            <v>42953.501911844862</v>
          </cell>
          <cell r="H13294">
            <v>0.22072511385116803</v>
          </cell>
          <cell r="I13294">
            <v>0.23</v>
          </cell>
        </row>
        <row r="13295">
          <cell r="C13295" t="str">
            <v>Liability</v>
          </cell>
          <cell r="E13295">
            <v>42549</v>
          </cell>
          <cell r="F13295">
            <v>42555</v>
          </cell>
          <cell r="G13295">
            <v>43367.795606439417</v>
          </cell>
          <cell r="H13295">
            <v>7552.581186223344</v>
          </cell>
          <cell r="I13295">
            <v>8405.7199999999993</v>
          </cell>
        </row>
        <row r="13296">
          <cell r="C13296" t="str">
            <v>Liability</v>
          </cell>
          <cell r="E13296">
            <v>42550</v>
          </cell>
          <cell r="F13296">
            <v>42652</v>
          </cell>
          <cell r="G13296">
            <v>43068.28440308413</v>
          </cell>
          <cell r="H13296">
            <v>20.299840409977005</v>
          </cell>
          <cell r="I13296">
            <v>21.59</v>
          </cell>
        </row>
        <row r="13297">
          <cell r="C13297" t="str">
            <v>Liability</v>
          </cell>
          <cell r="E13297">
            <v>42528</v>
          </cell>
          <cell r="F13297">
            <v>42910</v>
          </cell>
          <cell r="G13297" t="str">
            <v>NA</v>
          </cell>
          <cell r="H13297">
            <v>15.383878869909248</v>
          </cell>
          <cell r="I13297" t="str">
            <v>NA</v>
          </cell>
        </row>
        <row r="13298">
          <cell r="C13298" t="str">
            <v>Liability</v>
          </cell>
          <cell r="E13298">
            <v>42537</v>
          </cell>
          <cell r="F13298">
            <v>43184</v>
          </cell>
          <cell r="G13298">
            <v>43473.236197221893</v>
          </cell>
          <cell r="H13298">
            <v>7.6245582583312173</v>
          </cell>
          <cell r="I13298">
            <v>9.4499999999999993</v>
          </cell>
        </row>
        <row r="13299">
          <cell r="C13299" t="str">
            <v>Liability</v>
          </cell>
          <cell r="E13299">
            <v>42526</v>
          </cell>
          <cell r="F13299">
            <v>42850</v>
          </cell>
          <cell r="G13299">
            <v>42926.550411404649</v>
          </cell>
          <cell r="H13299">
            <v>88470.898119650665</v>
          </cell>
          <cell r="I13299">
            <v>102875.29</v>
          </cell>
        </row>
        <row r="13300">
          <cell r="C13300" t="str">
            <v>Liability</v>
          </cell>
          <cell r="E13300">
            <v>42550</v>
          </cell>
          <cell r="F13300">
            <v>43349</v>
          </cell>
          <cell r="G13300">
            <v>43526.652874084168</v>
          </cell>
          <cell r="H13300">
            <v>1629.6536563863156</v>
          </cell>
          <cell r="I13300">
            <v>1762.56</v>
          </cell>
        </row>
        <row r="13301">
          <cell r="C13301" t="str">
            <v>Liability</v>
          </cell>
          <cell r="E13301">
            <v>42536</v>
          </cell>
          <cell r="F13301">
            <v>43585</v>
          </cell>
          <cell r="G13301">
            <v>43735.05421407189</v>
          </cell>
          <cell r="H13301">
            <v>114.03637036069617</v>
          </cell>
          <cell r="I13301">
            <v>133.54</v>
          </cell>
        </row>
        <row r="13302">
          <cell r="C13302" t="str">
            <v>Liability</v>
          </cell>
          <cell r="E13302">
            <v>42524</v>
          </cell>
          <cell r="F13302">
            <v>42844</v>
          </cell>
          <cell r="G13302">
            <v>43083.696899981354</v>
          </cell>
          <cell r="H13302">
            <v>18723.682163148478</v>
          </cell>
          <cell r="I13302">
            <v>20808.57</v>
          </cell>
        </row>
        <row r="13303">
          <cell r="C13303" t="str">
            <v>Liability</v>
          </cell>
          <cell r="E13303">
            <v>42523</v>
          </cell>
          <cell r="F13303">
            <v>43127</v>
          </cell>
          <cell r="G13303">
            <v>43293.776257025813</v>
          </cell>
          <cell r="H13303">
            <v>1329.6131663365179</v>
          </cell>
          <cell r="I13303">
            <v>1460.44</v>
          </cell>
        </row>
        <row r="13304">
          <cell r="C13304" t="str">
            <v>Liability</v>
          </cell>
          <cell r="E13304">
            <v>42537</v>
          </cell>
          <cell r="F13304">
            <v>43148</v>
          </cell>
          <cell r="G13304">
            <v>43314.008055660102</v>
          </cell>
          <cell r="H13304">
            <v>67.776821355024325</v>
          </cell>
          <cell r="I13304">
            <v>77.849999999999994</v>
          </cell>
        </row>
        <row r="13305">
          <cell r="C13305" t="str">
            <v>Liability</v>
          </cell>
          <cell r="E13305">
            <v>42528</v>
          </cell>
          <cell r="F13305">
            <v>42672</v>
          </cell>
          <cell r="G13305" t="str">
            <v>NA</v>
          </cell>
          <cell r="H13305">
            <v>24.112799492359137</v>
          </cell>
          <cell r="I13305" t="str">
            <v>NA</v>
          </cell>
        </row>
        <row r="13306">
          <cell r="C13306" t="str">
            <v>Liability</v>
          </cell>
          <cell r="E13306">
            <v>42546</v>
          </cell>
          <cell r="F13306">
            <v>43998</v>
          </cell>
          <cell r="G13306">
            <v>44039.140552069344</v>
          </cell>
          <cell r="H13306">
            <v>1.5770752065389562</v>
          </cell>
          <cell r="I13306">
            <v>2.5099999999999998</v>
          </cell>
        </row>
        <row r="13307">
          <cell r="C13307" t="str">
            <v>Liability</v>
          </cell>
          <cell r="E13307">
            <v>42530</v>
          </cell>
          <cell r="F13307">
            <v>42877</v>
          </cell>
          <cell r="G13307">
            <v>43122.569478979356</v>
          </cell>
          <cell r="H13307">
            <v>7956.5904163380437</v>
          </cell>
          <cell r="I13307">
            <v>9103.39</v>
          </cell>
        </row>
        <row r="13308">
          <cell r="C13308" t="str">
            <v>Liability</v>
          </cell>
          <cell r="E13308">
            <v>42531</v>
          </cell>
          <cell r="F13308">
            <v>43234</v>
          </cell>
          <cell r="G13308">
            <v>43399.492422346651</v>
          </cell>
          <cell r="H13308">
            <v>87924.873591003488</v>
          </cell>
          <cell r="I13308">
            <v>96006.55</v>
          </cell>
        </row>
        <row r="13309">
          <cell r="C13309" t="str">
            <v>Liability</v>
          </cell>
          <cell r="E13309">
            <v>42534</v>
          </cell>
          <cell r="F13309">
            <v>42853</v>
          </cell>
          <cell r="G13309" t="str">
            <v>NA</v>
          </cell>
          <cell r="H13309">
            <v>7.4553880837895337</v>
          </cell>
          <cell r="I13309" t="str">
            <v>NA</v>
          </cell>
        </row>
        <row r="13310">
          <cell r="C13310" t="str">
            <v>Liability</v>
          </cell>
          <cell r="E13310">
            <v>42544</v>
          </cell>
          <cell r="F13310">
            <v>43794</v>
          </cell>
          <cell r="G13310" t="str">
            <v>NA</v>
          </cell>
          <cell r="H13310">
            <v>662.60907816538952</v>
          </cell>
          <cell r="I13310" t="str">
            <v>NA</v>
          </cell>
        </row>
        <row r="13311">
          <cell r="C13311" t="str">
            <v>Liability</v>
          </cell>
          <cell r="E13311">
            <v>42557</v>
          </cell>
          <cell r="F13311">
            <v>42915</v>
          </cell>
          <cell r="G13311">
            <v>43320.152115653123</v>
          </cell>
          <cell r="H13311">
            <v>8747.8533890579929</v>
          </cell>
          <cell r="I13311">
            <v>9660.49</v>
          </cell>
        </row>
        <row r="13312">
          <cell r="C13312" t="str">
            <v>Liability</v>
          </cell>
          <cell r="E13312">
            <v>42581</v>
          </cell>
          <cell r="F13312">
            <v>42581</v>
          </cell>
          <cell r="G13312">
            <v>43669.365701589741</v>
          </cell>
          <cell r="H13312">
            <v>3.0382012310957642</v>
          </cell>
          <cell r="I13312">
            <v>4.03</v>
          </cell>
        </row>
        <row r="13313">
          <cell r="C13313" t="str">
            <v>Liability</v>
          </cell>
          <cell r="E13313">
            <v>42555</v>
          </cell>
          <cell r="F13313">
            <v>42594</v>
          </cell>
          <cell r="G13313" t="str">
            <v>NA</v>
          </cell>
          <cell r="H13313">
            <v>227.78085039211877</v>
          </cell>
          <cell r="I13313" t="str">
            <v>NA</v>
          </cell>
        </row>
        <row r="13314">
          <cell r="C13314" t="str">
            <v>Liability</v>
          </cell>
          <cell r="E13314">
            <v>42580</v>
          </cell>
          <cell r="F13314">
            <v>42885</v>
          </cell>
          <cell r="G13314">
            <v>43715.675452759497</v>
          </cell>
          <cell r="H13314">
            <v>35.125892877330017</v>
          </cell>
          <cell r="I13314">
            <v>58.2</v>
          </cell>
        </row>
        <row r="13315">
          <cell r="C13315" t="str">
            <v>Liability</v>
          </cell>
          <cell r="E13315">
            <v>42560</v>
          </cell>
          <cell r="F13315">
            <v>43648</v>
          </cell>
          <cell r="G13315" t="str">
            <v>NA</v>
          </cell>
          <cell r="H13315">
            <v>21.772406470139064</v>
          </cell>
          <cell r="I13315" t="str">
            <v>NA</v>
          </cell>
        </row>
        <row r="13316">
          <cell r="C13316" t="str">
            <v>Liability</v>
          </cell>
          <cell r="E13316">
            <v>42577</v>
          </cell>
          <cell r="F13316">
            <v>43745</v>
          </cell>
          <cell r="G13316" t="str">
            <v>NA</v>
          </cell>
          <cell r="H13316">
            <v>1106.1633586053526</v>
          </cell>
          <cell r="I13316" t="str">
            <v>NA</v>
          </cell>
        </row>
        <row r="13317">
          <cell r="C13317" t="str">
            <v>Liability</v>
          </cell>
          <cell r="E13317">
            <v>42557</v>
          </cell>
          <cell r="F13317">
            <v>42636</v>
          </cell>
          <cell r="G13317">
            <v>43060.760077560342</v>
          </cell>
          <cell r="H13317">
            <v>24.329548253328081</v>
          </cell>
          <cell r="I13317">
            <v>26.09</v>
          </cell>
        </row>
        <row r="13318">
          <cell r="C13318" t="str">
            <v>Liability</v>
          </cell>
          <cell r="E13318">
            <v>42563</v>
          </cell>
          <cell r="F13318">
            <v>42748</v>
          </cell>
          <cell r="G13318">
            <v>43039.854347575994</v>
          </cell>
          <cell r="H13318">
            <v>4492.5225828227576</v>
          </cell>
          <cell r="I13318">
            <v>4754.1000000000004</v>
          </cell>
        </row>
        <row r="13319">
          <cell r="C13319" t="str">
            <v>Liability</v>
          </cell>
          <cell r="E13319">
            <v>42566</v>
          </cell>
          <cell r="F13319">
            <v>42803</v>
          </cell>
          <cell r="G13319">
            <v>43558.438648863121</v>
          </cell>
          <cell r="H13319">
            <v>318.38751212860484</v>
          </cell>
          <cell r="I13319">
            <v>438.68</v>
          </cell>
        </row>
        <row r="13320">
          <cell r="C13320" t="str">
            <v>Liability</v>
          </cell>
          <cell r="E13320">
            <v>42566</v>
          </cell>
          <cell r="F13320">
            <v>42984</v>
          </cell>
          <cell r="G13320">
            <v>43208.081800898937</v>
          </cell>
          <cell r="H13320">
            <v>1.5903207498614742</v>
          </cell>
          <cell r="I13320">
            <v>2.11</v>
          </cell>
        </row>
        <row r="13321">
          <cell r="C13321" t="str">
            <v>Liability</v>
          </cell>
          <cell r="E13321">
            <v>42567</v>
          </cell>
          <cell r="F13321">
            <v>43993</v>
          </cell>
          <cell r="G13321" t="str">
            <v>NA</v>
          </cell>
          <cell r="H13321">
            <v>4241.7070344093763</v>
          </cell>
          <cell r="I13321" t="str">
            <v>NA</v>
          </cell>
        </row>
        <row r="13322">
          <cell r="C13322" t="str">
            <v>Liability</v>
          </cell>
          <cell r="E13322">
            <v>42574</v>
          </cell>
          <cell r="F13322">
            <v>42826</v>
          </cell>
          <cell r="G13322" t="str">
            <v>NA</v>
          </cell>
          <cell r="H13322">
            <v>299.454466951141</v>
          </cell>
          <cell r="I13322" t="str">
            <v>NA</v>
          </cell>
        </row>
        <row r="13323">
          <cell r="C13323" t="str">
            <v>Liability</v>
          </cell>
          <cell r="E13323">
            <v>42563</v>
          </cell>
          <cell r="F13323">
            <v>42898</v>
          </cell>
          <cell r="G13323">
            <v>43227.452130743492</v>
          </cell>
          <cell r="H13323">
            <v>50.41444648885679</v>
          </cell>
          <cell r="I13323">
            <v>59.57</v>
          </cell>
        </row>
        <row r="13324">
          <cell r="C13324" t="str">
            <v>Liability</v>
          </cell>
          <cell r="E13324">
            <v>42578</v>
          </cell>
          <cell r="F13324">
            <v>42724</v>
          </cell>
          <cell r="G13324" t="str">
            <v>NA</v>
          </cell>
          <cell r="H13324">
            <v>60.931852252686227</v>
          </cell>
          <cell r="I13324" t="str">
            <v>NA</v>
          </cell>
        </row>
        <row r="13325">
          <cell r="C13325" t="str">
            <v>Liability</v>
          </cell>
          <cell r="E13325">
            <v>42556</v>
          </cell>
          <cell r="F13325">
            <v>42612</v>
          </cell>
          <cell r="G13325">
            <v>42897.434900699198</v>
          </cell>
          <cell r="H13325">
            <v>112.38596333706535</v>
          </cell>
          <cell r="I13325">
            <v>122.33</v>
          </cell>
        </row>
        <row r="13326">
          <cell r="C13326" t="str">
            <v>Liability</v>
          </cell>
          <cell r="E13326">
            <v>42558</v>
          </cell>
          <cell r="F13326">
            <v>42561</v>
          </cell>
          <cell r="G13326" t="str">
            <v>NA</v>
          </cell>
          <cell r="H13326">
            <v>7.7326437770423038</v>
          </cell>
          <cell r="I13326" t="str">
            <v>NA</v>
          </cell>
        </row>
        <row r="13327">
          <cell r="C13327" t="str">
            <v>Liability</v>
          </cell>
          <cell r="E13327">
            <v>42563</v>
          </cell>
          <cell r="F13327">
            <v>42785</v>
          </cell>
          <cell r="G13327">
            <v>43205.724300294052</v>
          </cell>
          <cell r="H13327">
            <v>36.803919481151638</v>
          </cell>
          <cell r="I13327">
            <v>43.35</v>
          </cell>
        </row>
        <row r="13328">
          <cell r="C13328" t="str">
            <v>Liability</v>
          </cell>
          <cell r="E13328">
            <v>42571</v>
          </cell>
          <cell r="F13328">
            <v>42759</v>
          </cell>
          <cell r="G13328" t="str">
            <v>NA</v>
          </cell>
          <cell r="H13328">
            <v>10726.372019006427</v>
          </cell>
          <cell r="I13328" t="str">
            <v>NA</v>
          </cell>
        </row>
        <row r="13329">
          <cell r="C13329" t="str">
            <v>Liability</v>
          </cell>
          <cell r="E13329">
            <v>42577</v>
          </cell>
          <cell r="F13329">
            <v>43012</v>
          </cell>
          <cell r="G13329" t="str">
            <v>NA</v>
          </cell>
          <cell r="H13329">
            <v>41.963114990894063</v>
          </cell>
          <cell r="I13329" t="str">
            <v>NA</v>
          </cell>
        </row>
        <row r="13330">
          <cell r="C13330" t="str">
            <v>Liability</v>
          </cell>
          <cell r="E13330">
            <v>42579</v>
          </cell>
          <cell r="F13330">
            <v>44044</v>
          </cell>
          <cell r="G13330" t="str">
            <v>NA</v>
          </cell>
          <cell r="H13330">
            <v>169.2052767039273</v>
          </cell>
          <cell r="I13330" t="str">
            <v>NA</v>
          </cell>
        </row>
        <row r="13331">
          <cell r="C13331" t="str">
            <v>Liability</v>
          </cell>
          <cell r="E13331">
            <v>42558</v>
          </cell>
          <cell r="F13331">
            <v>43309</v>
          </cell>
          <cell r="G13331">
            <v>43923.013059181496</v>
          </cell>
          <cell r="H13331">
            <v>46.375674332043367</v>
          </cell>
          <cell r="I13331">
            <v>60.9</v>
          </cell>
        </row>
        <row r="13332">
          <cell r="C13332" t="str">
            <v>Liability</v>
          </cell>
          <cell r="E13332">
            <v>42582</v>
          </cell>
          <cell r="F13332">
            <v>43039</v>
          </cell>
          <cell r="G13332">
            <v>43341.0700338061</v>
          </cell>
          <cell r="H13332">
            <v>64.688325864256242</v>
          </cell>
          <cell r="I13332">
            <v>73.66</v>
          </cell>
        </row>
        <row r="13333">
          <cell r="C13333" t="str">
            <v>Liability</v>
          </cell>
          <cell r="E13333">
            <v>42565</v>
          </cell>
          <cell r="F13333">
            <v>42838</v>
          </cell>
          <cell r="G13333">
            <v>43875.30715142766</v>
          </cell>
          <cell r="H13333">
            <v>2079.4051227765735</v>
          </cell>
          <cell r="I13333">
            <v>2407.8200000000002</v>
          </cell>
        </row>
        <row r="13334">
          <cell r="C13334" t="str">
            <v>Liability</v>
          </cell>
          <cell r="E13334">
            <v>42569</v>
          </cell>
          <cell r="F13334">
            <v>43432</v>
          </cell>
          <cell r="G13334">
            <v>43562.567466189648</v>
          </cell>
          <cell r="H13334">
            <v>171.06396547559774</v>
          </cell>
          <cell r="I13334">
            <v>195.44</v>
          </cell>
        </row>
        <row r="13335">
          <cell r="C13335" t="str">
            <v>Liability</v>
          </cell>
          <cell r="E13335">
            <v>42567</v>
          </cell>
          <cell r="F13335">
            <v>44027</v>
          </cell>
          <cell r="G13335" t="str">
            <v>NA</v>
          </cell>
          <cell r="H13335">
            <v>11.01630880164239</v>
          </cell>
          <cell r="I13335" t="str">
            <v>NA</v>
          </cell>
        </row>
        <row r="13336">
          <cell r="C13336" t="str">
            <v>Liability</v>
          </cell>
          <cell r="E13336">
            <v>42553</v>
          </cell>
          <cell r="F13336">
            <v>43679</v>
          </cell>
          <cell r="G13336" t="str">
            <v>NA</v>
          </cell>
          <cell r="H13336">
            <v>358.09514363984698</v>
          </cell>
          <cell r="I13336" t="str">
            <v>NA</v>
          </cell>
        </row>
        <row r="13337">
          <cell r="C13337" t="str">
            <v>Liability</v>
          </cell>
          <cell r="E13337">
            <v>42560</v>
          </cell>
          <cell r="F13337">
            <v>42980</v>
          </cell>
          <cell r="G13337">
            <v>44030.414300241384</v>
          </cell>
          <cell r="H13337">
            <v>230.90885114060475</v>
          </cell>
          <cell r="I13337">
            <v>245.91</v>
          </cell>
        </row>
        <row r="13338">
          <cell r="C13338" t="str">
            <v>Liability</v>
          </cell>
          <cell r="E13338">
            <v>42559</v>
          </cell>
          <cell r="F13338">
            <v>42628</v>
          </cell>
          <cell r="G13338">
            <v>42778.094471333556</v>
          </cell>
          <cell r="H13338">
            <v>337.94020619677883</v>
          </cell>
          <cell r="I13338">
            <v>374.65</v>
          </cell>
        </row>
        <row r="13339">
          <cell r="C13339" t="str">
            <v>Liability</v>
          </cell>
          <cell r="E13339">
            <v>42579</v>
          </cell>
          <cell r="F13339">
            <v>42706</v>
          </cell>
          <cell r="G13339">
            <v>43401.638254826459</v>
          </cell>
          <cell r="H13339">
            <v>4.120943360228627</v>
          </cell>
          <cell r="I13339">
            <v>4.3499999999999996</v>
          </cell>
        </row>
        <row r="13340">
          <cell r="C13340" t="str">
            <v>Liability</v>
          </cell>
          <cell r="E13340">
            <v>42573</v>
          </cell>
          <cell r="F13340">
            <v>43721</v>
          </cell>
          <cell r="G13340" t="str">
            <v>NA</v>
          </cell>
          <cell r="H13340">
            <v>88.601690002162286</v>
          </cell>
          <cell r="I13340" t="str">
            <v>NA</v>
          </cell>
        </row>
        <row r="13341">
          <cell r="C13341" t="str">
            <v>Liability</v>
          </cell>
          <cell r="E13341">
            <v>42566</v>
          </cell>
          <cell r="F13341">
            <v>43013</v>
          </cell>
          <cell r="G13341">
            <v>43841.319760631755</v>
          </cell>
          <cell r="H13341">
            <v>1.4722628733472451</v>
          </cell>
          <cell r="I13341">
            <v>2.2599999999999998</v>
          </cell>
        </row>
        <row r="13342">
          <cell r="C13342" t="str">
            <v>Liability</v>
          </cell>
          <cell r="E13342">
            <v>42572</v>
          </cell>
          <cell r="F13342">
            <v>42875</v>
          </cell>
          <cell r="G13342">
            <v>43173.13489621874</v>
          </cell>
          <cell r="H13342">
            <v>1312.3493153312845</v>
          </cell>
          <cell r="I13342">
            <v>1583.84</v>
          </cell>
        </row>
        <row r="13343">
          <cell r="C13343" t="str">
            <v>Liability</v>
          </cell>
          <cell r="E13343">
            <v>42568</v>
          </cell>
          <cell r="F13343">
            <v>42694</v>
          </cell>
          <cell r="G13343">
            <v>43121.320201489732</v>
          </cell>
          <cell r="H13343">
            <v>3.4992646250834716E-2</v>
          </cell>
          <cell r="I13343">
            <v>0.04</v>
          </cell>
        </row>
        <row r="13344">
          <cell r="C13344" t="str">
            <v>Liability</v>
          </cell>
          <cell r="E13344">
            <v>42579</v>
          </cell>
          <cell r="F13344">
            <v>43552</v>
          </cell>
          <cell r="G13344">
            <v>44125.213845017075</v>
          </cell>
          <cell r="H13344">
            <v>91.426138457350163</v>
          </cell>
          <cell r="I13344">
            <v>126.67</v>
          </cell>
        </row>
        <row r="13345">
          <cell r="C13345" t="str">
            <v>Liability</v>
          </cell>
          <cell r="E13345">
            <v>42574</v>
          </cell>
          <cell r="F13345">
            <v>43385</v>
          </cell>
          <cell r="G13345" t="str">
            <v>NA</v>
          </cell>
          <cell r="H13345">
            <v>15.417468796292876</v>
          </cell>
          <cell r="I13345" t="str">
            <v>NA</v>
          </cell>
        </row>
        <row r="13346">
          <cell r="C13346" t="str">
            <v>Liability</v>
          </cell>
          <cell r="E13346">
            <v>42606</v>
          </cell>
          <cell r="F13346">
            <v>42765</v>
          </cell>
          <cell r="G13346">
            <v>42918.821392568425</v>
          </cell>
          <cell r="H13346">
            <v>311.16320402205952</v>
          </cell>
          <cell r="I13346">
            <v>326.43</v>
          </cell>
        </row>
        <row r="13347">
          <cell r="C13347" t="str">
            <v>Liability</v>
          </cell>
          <cell r="E13347">
            <v>42595</v>
          </cell>
          <cell r="F13347">
            <v>42815</v>
          </cell>
          <cell r="G13347">
            <v>43624.461913745392</v>
          </cell>
          <cell r="H13347">
            <v>3299.661606954513</v>
          </cell>
          <cell r="I13347">
            <v>4426.1499999999996</v>
          </cell>
        </row>
        <row r="13348">
          <cell r="C13348" t="str">
            <v>Liability</v>
          </cell>
          <cell r="E13348">
            <v>42590</v>
          </cell>
          <cell r="F13348">
            <v>42839</v>
          </cell>
          <cell r="G13348" t="str">
            <v>NA</v>
          </cell>
          <cell r="H13348">
            <v>999.31512113104941</v>
          </cell>
          <cell r="I13348" t="str">
            <v>NA</v>
          </cell>
        </row>
        <row r="13349">
          <cell r="C13349" t="str">
            <v>Liability</v>
          </cell>
          <cell r="E13349">
            <v>42596</v>
          </cell>
          <cell r="F13349">
            <v>42966</v>
          </cell>
          <cell r="G13349" t="str">
            <v>NA</v>
          </cell>
          <cell r="H13349">
            <v>287.33107620437841</v>
          </cell>
          <cell r="I13349" t="str">
            <v>NA</v>
          </cell>
        </row>
        <row r="13350">
          <cell r="C13350" t="str">
            <v>Liability</v>
          </cell>
          <cell r="E13350">
            <v>42584</v>
          </cell>
          <cell r="F13350">
            <v>44159</v>
          </cell>
          <cell r="G13350" t="str">
            <v>NA</v>
          </cell>
          <cell r="H13350">
            <v>315.08819243664226</v>
          </cell>
          <cell r="I13350" t="str">
            <v>NA</v>
          </cell>
        </row>
        <row r="13351">
          <cell r="C13351" t="str">
            <v>Liability</v>
          </cell>
          <cell r="E13351">
            <v>42592</v>
          </cell>
          <cell r="F13351">
            <v>42971</v>
          </cell>
          <cell r="G13351">
            <v>43324.414490081552</v>
          </cell>
          <cell r="H13351">
            <v>189.47908949225001</v>
          </cell>
          <cell r="I13351">
            <v>238.82</v>
          </cell>
        </row>
        <row r="13352">
          <cell r="C13352" t="str">
            <v>Liability</v>
          </cell>
          <cell r="E13352">
            <v>42613</v>
          </cell>
          <cell r="F13352">
            <v>42731</v>
          </cell>
          <cell r="G13352" t="str">
            <v>NA</v>
          </cell>
          <cell r="H13352">
            <v>5.7963681655282899</v>
          </cell>
          <cell r="I13352" t="str">
            <v>NA</v>
          </cell>
        </row>
        <row r="13353">
          <cell r="C13353" t="str">
            <v>Liability</v>
          </cell>
          <cell r="E13353">
            <v>42608</v>
          </cell>
          <cell r="F13353">
            <v>42873</v>
          </cell>
          <cell r="G13353" t="str">
            <v>NA</v>
          </cell>
          <cell r="H13353">
            <v>476.55998638526688</v>
          </cell>
          <cell r="I13353" t="str">
            <v>NA</v>
          </cell>
        </row>
        <row r="13354">
          <cell r="C13354" t="str">
            <v>Liability</v>
          </cell>
          <cell r="E13354">
            <v>42601</v>
          </cell>
          <cell r="F13354">
            <v>42716</v>
          </cell>
          <cell r="G13354">
            <v>43551.855304989185</v>
          </cell>
          <cell r="H13354">
            <v>819.60912667024922</v>
          </cell>
          <cell r="I13354">
            <v>1139.8</v>
          </cell>
        </row>
        <row r="13355">
          <cell r="C13355" t="str">
            <v>Liability</v>
          </cell>
          <cell r="E13355">
            <v>42612</v>
          </cell>
          <cell r="F13355">
            <v>43205</v>
          </cell>
          <cell r="G13355" t="str">
            <v>NA</v>
          </cell>
          <cell r="H13355">
            <v>106.97180006881102</v>
          </cell>
          <cell r="I13355" t="str">
            <v>NA</v>
          </cell>
        </row>
        <row r="13356">
          <cell r="C13356" t="str">
            <v>Liability</v>
          </cell>
          <cell r="E13356">
            <v>42598</v>
          </cell>
          <cell r="F13356">
            <v>43124</v>
          </cell>
          <cell r="G13356">
            <v>43604.359581227109</v>
          </cell>
          <cell r="H13356">
            <v>8.0861091580527571</v>
          </cell>
          <cell r="I13356">
            <v>11.62</v>
          </cell>
        </row>
        <row r="13357">
          <cell r="C13357" t="str">
            <v>Liability</v>
          </cell>
          <cell r="E13357">
            <v>42602</v>
          </cell>
          <cell r="F13357">
            <v>42641</v>
          </cell>
          <cell r="G13357">
            <v>43003.075174864935</v>
          </cell>
          <cell r="H13357">
            <v>11585.653887485765</v>
          </cell>
          <cell r="I13357">
            <v>12378.84</v>
          </cell>
        </row>
        <row r="13358">
          <cell r="C13358" t="str">
            <v>Liability</v>
          </cell>
          <cell r="E13358">
            <v>42593</v>
          </cell>
          <cell r="F13358">
            <v>42941</v>
          </cell>
          <cell r="G13358">
            <v>43803.962812173821</v>
          </cell>
          <cell r="H13358">
            <v>124.00940248413258</v>
          </cell>
          <cell r="I13358">
            <v>0</v>
          </cell>
        </row>
        <row r="13359">
          <cell r="C13359" t="str">
            <v>Liability</v>
          </cell>
          <cell r="E13359">
            <v>42597</v>
          </cell>
          <cell r="F13359">
            <v>42621</v>
          </cell>
          <cell r="G13359">
            <v>42637.884271786912</v>
          </cell>
          <cell r="H13359">
            <v>86.9568562004835</v>
          </cell>
          <cell r="I13359">
            <v>86.96</v>
          </cell>
        </row>
        <row r="13360">
          <cell r="C13360" t="str">
            <v>Liability</v>
          </cell>
          <cell r="E13360">
            <v>42608</v>
          </cell>
          <cell r="F13360">
            <v>42610</v>
          </cell>
          <cell r="G13360">
            <v>43142.133690899216</v>
          </cell>
          <cell r="H13360">
            <v>1027.1534540358489</v>
          </cell>
          <cell r="I13360">
            <v>1251.95</v>
          </cell>
        </row>
        <row r="13361">
          <cell r="C13361" t="str">
            <v>Liability</v>
          </cell>
          <cell r="E13361">
            <v>42596</v>
          </cell>
          <cell r="F13361">
            <v>42644</v>
          </cell>
          <cell r="G13361">
            <v>43438.122069409023</v>
          </cell>
          <cell r="H13361">
            <v>24.738124874348998</v>
          </cell>
          <cell r="I13361">
            <v>31.48</v>
          </cell>
        </row>
        <row r="13362">
          <cell r="C13362" t="str">
            <v>Liability</v>
          </cell>
          <cell r="E13362">
            <v>42605</v>
          </cell>
          <cell r="F13362">
            <v>43500</v>
          </cell>
          <cell r="G13362">
            <v>44149.009274305601</v>
          </cell>
          <cell r="H13362">
            <v>1450.8785680241685</v>
          </cell>
          <cell r="I13362">
            <v>1715.33</v>
          </cell>
        </row>
        <row r="13363">
          <cell r="C13363" t="str">
            <v>Liability</v>
          </cell>
          <cell r="E13363">
            <v>42609</v>
          </cell>
          <cell r="F13363">
            <v>42616</v>
          </cell>
          <cell r="G13363">
            <v>43837.021447415791</v>
          </cell>
          <cell r="H13363">
            <v>1144.5108540618232</v>
          </cell>
          <cell r="I13363">
            <v>1625.52</v>
          </cell>
        </row>
        <row r="13364">
          <cell r="C13364" t="str">
            <v>Liability</v>
          </cell>
          <cell r="E13364">
            <v>42596</v>
          </cell>
          <cell r="F13364">
            <v>42694</v>
          </cell>
          <cell r="G13364">
            <v>42773.195394155911</v>
          </cell>
          <cell r="H13364">
            <v>1906.0369895723591</v>
          </cell>
          <cell r="I13364">
            <v>1984.18</v>
          </cell>
        </row>
        <row r="13365">
          <cell r="C13365" t="str">
            <v>Liability</v>
          </cell>
          <cell r="E13365">
            <v>42612</v>
          </cell>
          <cell r="F13365">
            <v>42946</v>
          </cell>
          <cell r="G13365">
            <v>43032.504781294323</v>
          </cell>
          <cell r="H13365">
            <v>1.1887487104351888</v>
          </cell>
          <cell r="I13365">
            <v>1.27</v>
          </cell>
        </row>
        <row r="13366">
          <cell r="C13366" t="str">
            <v>Liability</v>
          </cell>
          <cell r="E13366">
            <v>42608</v>
          </cell>
          <cell r="F13366">
            <v>43068</v>
          </cell>
          <cell r="G13366" t="str">
            <v>NA</v>
          </cell>
          <cell r="H13366">
            <v>2603.1423037438485</v>
          </cell>
          <cell r="I13366" t="str">
            <v>NA</v>
          </cell>
        </row>
        <row r="13367">
          <cell r="C13367" t="str">
            <v>Liability</v>
          </cell>
          <cell r="E13367">
            <v>42606</v>
          </cell>
          <cell r="F13367">
            <v>42808</v>
          </cell>
          <cell r="G13367">
            <v>43643.197065620705</v>
          </cell>
          <cell r="H13367">
            <v>13.802565310367475</v>
          </cell>
          <cell r="I13367">
            <v>18.760000000000002</v>
          </cell>
        </row>
        <row r="13368">
          <cell r="C13368" t="str">
            <v>Liability</v>
          </cell>
          <cell r="E13368">
            <v>42599</v>
          </cell>
          <cell r="F13368">
            <v>42772</v>
          </cell>
          <cell r="G13368" t="str">
            <v>NA</v>
          </cell>
          <cell r="H13368">
            <v>1019.0820199993561</v>
          </cell>
          <cell r="I13368" t="str">
            <v>NA</v>
          </cell>
        </row>
        <row r="13369">
          <cell r="C13369" t="str">
            <v>Liability</v>
          </cell>
          <cell r="E13369">
            <v>42600</v>
          </cell>
          <cell r="F13369">
            <v>42969</v>
          </cell>
          <cell r="G13369">
            <v>43420.728250480715</v>
          </cell>
          <cell r="H13369">
            <v>4873.2081059753164</v>
          </cell>
          <cell r="I13369">
            <v>6110.83</v>
          </cell>
        </row>
        <row r="13370">
          <cell r="C13370" t="str">
            <v>Liability</v>
          </cell>
          <cell r="E13370">
            <v>42588</v>
          </cell>
          <cell r="F13370">
            <v>42841</v>
          </cell>
          <cell r="G13370">
            <v>43366.293967257305</v>
          </cell>
          <cell r="H13370">
            <v>85552.992337452379</v>
          </cell>
          <cell r="I13370">
            <v>108296.66</v>
          </cell>
        </row>
        <row r="13371">
          <cell r="C13371" t="str">
            <v>Liability</v>
          </cell>
          <cell r="E13371">
            <v>42594</v>
          </cell>
          <cell r="F13371">
            <v>42795</v>
          </cell>
          <cell r="G13371">
            <v>43576.384251551608</v>
          </cell>
          <cell r="H13371">
            <v>294.58026910943551</v>
          </cell>
          <cell r="I13371">
            <v>350.78</v>
          </cell>
        </row>
        <row r="13372">
          <cell r="C13372" t="str">
            <v>Liability</v>
          </cell>
          <cell r="E13372">
            <v>42594</v>
          </cell>
          <cell r="F13372">
            <v>43906</v>
          </cell>
          <cell r="G13372" t="str">
            <v>NA</v>
          </cell>
          <cell r="H13372">
            <v>2162.0493341669512</v>
          </cell>
          <cell r="I13372" t="str">
            <v>NA</v>
          </cell>
        </row>
        <row r="13373">
          <cell r="C13373" t="str">
            <v>Liability</v>
          </cell>
          <cell r="E13373">
            <v>42620</v>
          </cell>
          <cell r="F13373">
            <v>43125</v>
          </cell>
          <cell r="G13373">
            <v>43917.187843151361</v>
          </cell>
          <cell r="H13373">
            <v>453.05639140759865</v>
          </cell>
          <cell r="I13373">
            <v>650.66</v>
          </cell>
        </row>
        <row r="13374">
          <cell r="C13374" t="str">
            <v>Liability</v>
          </cell>
          <cell r="E13374">
            <v>42640</v>
          </cell>
          <cell r="F13374">
            <v>42685</v>
          </cell>
          <cell r="G13374">
            <v>43936.536281070199</v>
          </cell>
          <cell r="H13374">
            <v>22.422056305491765</v>
          </cell>
          <cell r="I13374">
            <v>25.18</v>
          </cell>
        </row>
        <row r="13375">
          <cell r="C13375" t="str">
            <v>Liability</v>
          </cell>
          <cell r="E13375">
            <v>42620</v>
          </cell>
          <cell r="F13375">
            <v>43844</v>
          </cell>
          <cell r="G13375" t="str">
            <v>NA</v>
          </cell>
          <cell r="H13375">
            <v>90.571933851465985</v>
          </cell>
          <cell r="I13375" t="str">
            <v>NA</v>
          </cell>
        </row>
        <row r="13376">
          <cell r="C13376" t="str">
            <v>Liability</v>
          </cell>
          <cell r="E13376">
            <v>42642</v>
          </cell>
          <cell r="F13376">
            <v>42931</v>
          </cell>
          <cell r="G13376">
            <v>43147.729561227156</v>
          </cell>
          <cell r="H13376">
            <v>0.12184808650186502</v>
          </cell>
          <cell r="I13376">
            <v>0.15</v>
          </cell>
        </row>
        <row r="13377">
          <cell r="C13377" t="str">
            <v>Liability</v>
          </cell>
          <cell r="E13377">
            <v>42625</v>
          </cell>
          <cell r="F13377">
            <v>42667</v>
          </cell>
          <cell r="G13377">
            <v>42999.71575644867</v>
          </cell>
          <cell r="H13377">
            <v>2318.0483872243544</v>
          </cell>
          <cell r="I13377">
            <v>2420.8000000000002</v>
          </cell>
        </row>
        <row r="13378">
          <cell r="C13378" t="str">
            <v>Liability</v>
          </cell>
          <cell r="E13378">
            <v>42633</v>
          </cell>
          <cell r="F13378">
            <v>42801</v>
          </cell>
          <cell r="G13378">
            <v>43222.650295007043</v>
          </cell>
          <cell r="H13378">
            <v>76.321827604057802</v>
          </cell>
          <cell r="I13378">
            <v>91.5</v>
          </cell>
        </row>
        <row r="13379">
          <cell r="C13379" t="str">
            <v>Liability</v>
          </cell>
          <cell r="E13379">
            <v>42618</v>
          </cell>
          <cell r="F13379">
            <v>43532</v>
          </cell>
          <cell r="G13379" t="str">
            <v>NA</v>
          </cell>
          <cell r="H13379">
            <v>814.89861379990612</v>
          </cell>
          <cell r="I13379" t="str">
            <v>NA</v>
          </cell>
        </row>
        <row r="13380">
          <cell r="C13380" t="str">
            <v>Liability</v>
          </cell>
          <cell r="E13380">
            <v>42636</v>
          </cell>
          <cell r="F13380">
            <v>42681</v>
          </cell>
          <cell r="G13380">
            <v>43961.965460831016</v>
          </cell>
          <cell r="H13380">
            <v>401.43005466987046</v>
          </cell>
          <cell r="I13380">
            <v>559.16</v>
          </cell>
        </row>
        <row r="13381">
          <cell r="C13381" t="str">
            <v>Liability</v>
          </cell>
          <cell r="E13381">
            <v>42622</v>
          </cell>
          <cell r="F13381">
            <v>42843</v>
          </cell>
          <cell r="G13381" t="str">
            <v>NA</v>
          </cell>
          <cell r="H13381">
            <v>60549.515759278394</v>
          </cell>
          <cell r="I13381" t="str">
            <v>NA</v>
          </cell>
        </row>
        <row r="13382">
          <cell r="C13382" t="str">
            <v>Liability</v>
          </cell>
          <cell r="E13382">
            <v>42630</v>
          </cell>
          <cell r="F13382">
            <v>42714</v>
          </cell>
          <cell r="G13382">
            <v>43553.746267766721</v>
          </cell>
          <cell r="H13382">
            <v>14.431174433101496</v>
          </cell>
          <cell r="I13382">
            <v>18.88</v>
          </cell>
        </row>
        <row r="13383">
          <cell r="C13383" t="str">
            <v>Liability</v>
          </cell>
          <cell r="E13383">
            <v>42635</v>
          </cell>
          <cell r="F13383">
            <v>42718</v>
          </cell>
          <cell r="G13383" t="str">
            <v>NA</v>
          </cell>
          <cell r="H13383">
            <v>6.4357212464425322</v>
          </cell>
          <cell r="I13383" t="str">
            <v>NA</v>
          </cell>
        </row>
        <row r="13384">
          <cell r="C13384" t="str">
            <v>Liability</v>
          </cell>
          <cell r="E13384">
            <v>42635</v>
          </cell>
          <cell r="F13384">
            <v>42810</v>
          </cell>
          <cell r="G13384">
            <v>43666.847451081376</v>
          </cell>
          <cell r="H13384">
            <v>1543.0169617452782</v>
          </cell>
          <cell r="I13384">
            <v>1703.46</v>
          </cell>
        </row>
        <row r="13385">
          <cell r="C13385" t="str">
            <v>Liability</v>
          </cell>
          <cell r="E13385">
            <v>42635</v>
          </cell>
          <cell r="F13385">
            <v>42640</v>
          </cell>
          <cell r="G13385">
            <v>43435.815451262795</v>
          </cell>
          <cell r="H13385">
            <v>20.640006676888945</v>
          </cell>
          <cell r="I13385">
            <v>25.25</v>
          </cell>
        </row>
        <row r="13386">
          <cell r="C13386" t="str">
            <v>Liability</v>
          </cell>
          <cell r="E13386">
            <v>42627</v>
          </cell>
          <cell r="F13386">
            <v>43087</v>
          </cell>
          <cell r="G13386" t="str">
            <v>NA</v>
          </cell>
          <cell r="H13386">
            <v>69.825182180266964</v>
          </cell>
          <cell r="I13386" t="str">
            <v>NA</v>
          </cell>
        </row>
        <row r="13387">
          <cell r="C13387" t="str">
            <v>Liability</v>
          </cell>
          <cell r="E13387">
            <v>42621</v>
          </cell>
          <cell r="F13387">
            <v>42821</v>
          </cell>
          <cell r="G13387" t="str">
            <v>NA</v>
          </cell>
          <cell r="H13387">
            <v>1147.5064621992053</v>
          </cell>
          <cell r="I13387" t="str">
            <v>NA</v>
          </cell>
        </row>
        <row r="13388">
          <cell r="C13388" t="str">
            <v>Liability</v>
          </cell>
          <cell r="E13388">
            <v>42614</v>
          </cell>
          <cell r="F13388">
            <v>42802</v>
          </cell>
          <cell r="G13388">
            <v>43858.828933977347</v>
          </cell>
          <cell r="H13388">
            <v>493.37890418263737</v>
          </cell>
          <cell r="I13388">
            <v>992.78</v>
          </cell>
        </row>
        <row r="13389">
          <cell r="C13389" t="str">
            <v>Liability</v>
          </cell>
          <cell r="E13389">
            <v>42621</v>
          </cell>
          <cell r="F13389">
            <v>43067</v>
          </cell>
          <cell r="G13389" t="str">
            <v>NA</v>
          </cell>
          <cell r="H13389">
            <v>2.4027498620123926</v>
          </cell>
          <cell r="I13389" t="str">
            <v>NA</v>
          </cell>
        </row>
        <row r="13390">
          <cell r="C13390" t="str">
            <v>Liability</v>
          </cell>
          <cell r="E13390">
            <v>42621</v>
          </cell>
          <cell r="F13390">
            <v>43662</v>
          </cell>
          <cell r="G13390" t="str">
            <v>NA</v>
          </cell>
          <cell r="H13390">
            <v>2433.4786177382539</v>
          </cell>
          <cell r="I13390" t="str">
            <v>NA</v>
          </cell>
        </row>
        <row r="13391">
          <cell r="C13391" t="str">
            <v>Liability</v>
          </cell>
          <cell r="E13391">
            <v>42642</v>
          </cell>
          <cell r="F13391">
            <v>43057</v>
          </cell>
          <cell r="G13391">
            <v>43337.514433982236</v>
          </cell>
          <cell r="H13391">
            <v>23172.187372782733</v>
          </cell>
          <cell r="I13391">
            <v>25314.25</v>
          </cell>
        </row>
        <row r="13392">
          <cell r="C13392" t="str">
            <v>Liability</v>
          </cell>
          <cell r="E13392">
            <v>42632</v>
          </cell>
          <cell r="F13392">
            <v>42725</v>
          </cell>
          <cell r="G13392" t="str">
            <v>NA</v>
          </cell>
          <cell r="H13392">
            <v>1219.0018047958401</v>
          </cell>
          <cell r="I13392" t="str">
            <v>NA</v>
          </cell>
        </row>
        <row r="13393">
          <cell r="C13393" t="str">
            <v>Liability</v>
          </cell>
          <cell r="E13393">
            <v>42627</v>
          </cell>
          <cell r="F13393">
            <v>42745</v>
          </cell>
          <cell r="G13393">
            <v>42990.328555076441</v>
          </cell>
          <cell r="H13393">
            <v>1070.3115260077757</v>
          </cell>
          <cell r="I13393">
            <v>1152.57</v>
          </cell>
        </row>
        <row r="13394">
          <cell r="C13394" t="str">
            <v>Liability</v>
          </cell>
          <cell r="E13394">
            <v>42632</v>
          </cell>
          <cell r="F13394">
            <v>43348</v>
          </cell>
          <cell r="G13394">
            <v>43664.950745890579</v>
          </cell>
          <cell r="H13394">
            <v>38.53051413992771</v>
          </cell>
          <cell r="I13394">
            <v>43.39</v>
          </cell>
        </row>
        <row r="13395">
          <cell r="C13395" t="str">
            <v>Liability</v>
          </cell>
          <cell r="E13395">
            <v>42635</v>
          </cell>
          <cell r="F13395">
            <v>42728</v>
          </cell>
          <cell r="G13395">
            <v>43224.398473404122</v>
          </cell>
          <cell r="H13395">
            <v>0.71662768873055493</v>
          </cell>
          <cell r="I13395">
            <v>0.9</v>
          </cell>
        </row>
        <row r="13396">
          <cell r="C13396" t="str">
            <v>Liability</v>
          </cell>
          <cell r="E13396">
            <v>42620</v>
          </cell>
          <cell r="F13396">
            <v>43490</v>
          </cell>
          <cell r="G13396">
            <v>43501.184875037005</v>
          </cell>
          <cell r="H13396">
            <v>4349.9293503627468</v>
          </cell>
          <cell r="I13396">
            <v>5022.6499999999996</v>
          </cell>
        </row>
        <row r="13397">
          <cell r="C13397" t="str">
            <v>Liability</v>
          </cell>
          <cell r="E13397">
            <v>42635</v>
          </cell>
          <cell r="F13397">
            <v>43304</v>
          </cell>
          <cell r="G13397" t="str">
            <v>NA</v>
          </cell>
          <cell r="H13397">
            <v>474.04175792531237</v>
          </cell>
          <cell r="I13397" t="str">
            <v>NA</v>
          </cell>
        </row>
        <row r="13398">
          <cell r="C13398" t="str">
            <v>Liability</v>
          </cell>
          <cell r="E13398">
            <v>42621</v>
          </cell>
          <cell r="F13398">
            <v>42852</v>
          </cell>
          <cell r="G13398">
            <v>42960.619643971804</v>
          </cell>
          <cell r="H13398">
            <v>45.512084678090311</v>
          </cell>
          <cell r="I13398">
            <v>49.52</v>
          </cell>
        </row>
        <row r="13399">
          <cell r="C13399" t="str">
            <v>Liability</v>
          </cell>
          <cell r="E13399">
            <v>42626</v>
          </cell>
          <cell r="F13399">
            <v>42674</v>
          </cell>
          <cell r="G13399">
            <v>43119.816241132976</v>
          </cell>
          <cell r="H13399">
            <v>0.47484197467237427</v>
          </cell>
          <cell r="I13399">
            <v>0.6</v>
          </cell>
        </row>
        <row r="13400">
          <cell r="C13400" t="str">
            <v>Liability</v>
          </cell>
          <cell r="E13400">
            <v>42629</v>
          </cell>
          <cell r="F13400">
            <v>43177</v>
          </cell>
          <cell r="G13400">
            <v>43224.158297335016</v>
          </cell>
          <cell r="H13400">
            <v>37.568585672873027</v>
          </cell>
          <cell r="I13400">
            <v>49.13</v>
          </cell>
        </row>
        <row r="13401">
          <cell r="C13401" t="str">
            <v>Liability</v>
          </cell>
          <cell r="E13401">
            <v>42637</v>
          </cell>
          <cell r="F13401">
            <v>43280</v>
          </cell>
          <cell r="G13401">
            <v>43802.859624724493</v>
          </cell>
          <cell r="H13401">
            <v>954.69323379680259</v>
          </cell>
          <cell r="I13401">
            <v>1290.3699999999999</v>
          </cell>
        </row>
        <row r="13402">
          <cell r="C13402" t="str">
            <v>Liability</v>
          </cell>
          <cell r="E13402">
            <v>42616</v>
          </cell>
          <cell r="F13402">
            <v>43089</v>
          </cell>
          <cell r="G13402" t="str">
            <v>NA</v>
          </cell>
          <cell r="H13402">
            <v>3666.8120730072942</v>
          </cell>
          <cell r="I13402" t="str">
            <v>NA</v>
          </cell>
        </row>
        <row r="13403">
          <cell r="C13403" t="str">
            <v>Liability</v>
          </cell>
          <cell r="E13403">
            <v>42628</v>
          </cell>
          <cell r="F13403">
            <v>43845</v>
          </cell>
          <cell r="G13403" t="str">
            <v>NA</v>
          </cell>
          <cell r="H13403">
            <v>559.89554705855301</v>
          </cell>
          <cell r="I13403" t="str">
            <v>NA</v>
          </cell>
        </row>
        <row r="13404">
          <cell r="C13404" t="str">
            <v>Liability</v>
          </cell>
          <cell r="E13404">
            <v>42615</v>
          </cell>
          <cell r="F13404">
            <v>43158</v>
          </cell>
          <cell r="G13404" t="str">
            <v>NA</v>
          </cell>
          <cell r="H13404">
            <v>44.853682282915607</v>
          </cell>
          <cell r="I13404" t="str">
            <v>NA</v>
          </cell>
        </row>
        <row r="13405">
          <cell r="C13405" t="str">
            <v>Liability</v>
          </cell>
          <cell r="E13405">
            <v>42619</v>
          </cell>
          <cell r="F13405">
            <v>43056</v>
          </cell>
          <cell r="G13405">
            <v>43698.498977270254</v>
          </cell>
          <cell r="H13405">
            <v>8810.2243176229022</v>
          </cell>
          <cell r="I13405">
            <v>10621.63</v>
          </cell>
        </row>
        <row r="13406">
          <cell r="C13406" t="str">
            <v>Liability</v>
          </cell>
          <cell r="E13406">
            <v>42645</v>
          </cell>
          <cell r="F13406">
            <v>42762</v>
          </cell>
          <cell r="G13406">
            <v>43846.04185430349</v>
          </cell>
          <cell r="H13406">
            <v>27.244228494344686</v>
          </cell>
          <cell r="I13406">
            <v>39.97</v>
          </cell>
        </row>
        <row r="13407">
          <cell r="C13407" t="str">
            <v>Liability</v>
          </cell>
          <cell r="E13407">
            <v>42648</v>
          </cell>
          <cell r="F13407">
            <v>43248</v>
          </cell>
          <cell r="G13407" t="str">
            <v>NA</v>
          </cell>
          <cell r="H13407">
            <v>460.59405106364613</v>
          </cell>
          <cell r="I13407" t="str">
            <v>NA</v>
          </cell>
        </row>
        <row r="13408">
          <cell r="C13408" t="str">
            <v>Liability</v>
          </cell>
          <cell r="E13408">
            <v>42672</v>
          </cell>
          <cell r="F13408">
            <v>43384</v>
          </cell>
          <cell r="G13408">
            <v>43473.709267689992</v>
          </cell>
          <cell r="H13408">
            <v>11.901314303838918</v>
          </cell>
          <cell r="I13408">
            <v>13.28</v>
          </cell>
        </row>
        <row r="13409">
          <cell r="C13409" t="str">
            <v>Liability</v>
          </cell>
          <cell r="E13409">
            <v>42653</v>
          </cell>
          <cell r="F13409">
            <v>42795</v>
          </cell>
          <cell r="G13409">
            <v>44021.034961476609</v>
          </cell>
          <cell r="H13409">
            <v>1.4087396950792443</v>
          </cell>
          <cell r="I13409">
            <v>2.34</v>
          </cell>
        </row>
        <row r="13410">
          <cell r="C13410" t="str">
            <v>Liability</v>
          </cell>
          <cell r="E13410">
            <v>42660</v>
          </cell>
          <cell r="F13410">
            <v>42999</v>
          </cell>
          <cell r="G13410" t="str">
            <v>NA</v>
          </cell>
          <cell r="H13410">
            <v>1.9635800973559199</v>
          </cell>
          <cell r="I13410" t="str">
            <v>NA</v>
          </cell>
        </row>
        <row r="13411">
          <cell r="C13411" t="str">
            <v>Liability</v>
          </cell>
          <cell r="E13411">
            <v>42646</v>
          </cell>
          <cell r="F13411">
            <v>43861</v>
          </cell>
          <cell r="G13411" t="str">
            <v>NA</v>
          </cell>
          <cell r="H13411">
            <v>47.670300239622037</v>
          </cell>
          <cell r="I13411" t="str">
            <v>NA</v>
          </cell>
        </row>
        <row r="13412">
          <cell r="C13412" t="str">
            <v>Liability</v>
          </cell>
          <cell r="E13412">
            <v>42673</v>
          </cell>
          <cell r="F13412">
            <v>43615</v>
          </cell>
          <cell r="G13412">
            <v>44162.419075375736</v>
          </cell>
          <cell r="H13412">
            <v>97.572442761059506</v>
          </cell>
          <cell r="I13412">
            <v>131.38999999999999</v>
          </cell>
        </row>
        <row r="13413">
          <cell r="C13413" t="str">
            <v>Liability</v>
          </cell>
          <cell r="E13413">
            <v>42666</v>
          </cell>
          <cell r="F13413">
            <v>43002</v>
          </cell>
          <cell r="G13413">
            <v>43284.981578963845</v>
          </cell>
          <cell r="H13413">
            <v>13.95265524267875</v>
          </cell>
          <cell r="I13413">
            <v>15.71</v>
          </cell>
        </row>
        <row r="13414">
          <cell r="C13414" t="str">
            <v>Liability</v>
          </cell>
          <cell r="E13414">
            <v>42665</v>
          </cell>
          <cell r="F13414">
            <v>42714</v>
          </cell>
          <cell r="G13414">
            <v>43188.845163063997</v>
          </cell>
          <cell r="H13414">
            <v>130633.85952325816</v>
          </cell>
          <cell r="I13414">
            <v>173032.36</v>
          </cell>
        </row>
        <row r="13415">
          <cell r="C13415" t="str">
            <v>Liability</v>
          </cell>
          <cell r="E13415">
            <v>42653</v>
          </cell>
          <cell r="F13415">
            <v>42654</v>
          </cell>
          <cell r="G13415">
            <v>43123.003347896607</v>
          </cell>
          <cell r="H13415">
            <v>5.1369297588011484</v>
          </cell>
          <cell r="I13415">
            <v>5.67</v>
          </cell>
        </row>
        <row r="13416">
          <cell r="C13416" t="str">
            <v>Liability</v>
          </cell>
          <cell r="E13416">
            <v>42654</v>
          </cell>
          <cell r="F13416">
            <v>43016</v>
          </cell>
          <cell r="G13416">
            <v>43595.624231627669</v>
          </cell>
          <cell r="H13416">
            <v>11.388325297219659</v>
          </cell>
          <cell r="I13416">
            <v>17.04</v>
          </cell>
        </row>
        <row r="13417">
          <cell r="C13417" t="str">
            <v>Liability</v>
          </cell>
          <cell r="E13417">
            <v>42659</v>
          </cell>
          <cell r="F13417">
            <v>42743</v>
          </cell>
          <cell r="G13417">
            <v>43432.314551896423</v>
          </cell>
          <cell r="H13417">
            <v>10.066535471218929</v>
          </cell>
          <cell r="I13417">
            <v>11.39</v>
          </cell>
        </row>
        <row r="13418">
          <cell r="C13418" t="str">
            <v>Liability</v>
          </cell>
          <cell r="E13418">
            <v>42666</v>
          </cell>
          <cell r="F13418">
            <v>42763</v>
          </cell>
          <cell r="G13418" t="str">
            <v>NA</v>
          </cell>
          <cell r="H13418">
            <v>14123.906029578997</v>
          </cell>
          <cell r="I13418" t="str">
            <v>NA</v>
          </cell>
        </row>
        <row r="13419">
          <cell r="C13419" t="str">
            <v>Liability</v>
          </cell>
          <cell r="E13419">
            <v>42658</v>
          </cell>
          <cell r="F13419">
            <v>42882</v>
          </cell>
          <cell r="G13419" t="str">
            <v>NA</v>
          </cell>
          <cell r="H13419">
            <v>3.4488757636408378</v>
          </cell>
          <cell r="I13419" t="str">
            <v>NA</v>
          </cell>
        </row>
        <row r="13420">
          <cell r="C13420" t="str">
            <v>Liability</v>
          </cell>
          <cell r="E13420">
            <v>42666</v>
          </cell>
          <cell r="F13420">
            <v>44068</v>
          </cell>
          <cell r="G13420" t="str">
            <v>NA</v>
          </cell>
          <cell r="H13420">
            <v>28.625567056722495</v>
          </cell>
          <cell r="I13420" t="str">
            <v>NA</v>
          </cell>
        </row>
        <row r="13421">
          <cell r="C13421" t="str">
            <v>Liability</v>
          </cell>
          <cell r="E13421">
            <v>42665</v>
          </cell>
          <cell r="F13421">
            <v>42725</v>
          </cell>
          <cell r="G13421">
            <v>42850.365430553997</v>
          </cell>
          <cell r="H13421">
            <v>499.55311019027118</v>
          </cell>
          <cell r="I13421">
            <v>559.80999999999995</v>
          </cell>
        </row>
        <row r="13422">
          <cell r="C13422" t="str">
            <v>Liability</v>
          </cell>
          <cell r="E13422">
            <v>42650</v>
          </cell>
          <cell r="F13422">
            <v>43295</v>
          </cell>
          <cell r="G13422">
            <v>43596.42783291715</v>
          </cell>
          <cell r="H13422">
            <v>612.41221915803305</v>
          </cell>
          <cell r="I13422">
            <v>750.65</v>
          </cell>
        </row>
        <row r="13423">
          <cell r="C13423" t="str">
            <v>Liability</v>
          </cell>
          <cell r="E13423">
            <v>42645</v>
          </cell>
          <cell r="F13423">
            <v>43608</v>
          </cell>
          <cell r="G13423" t="str">
            <v>NA</v>
          </cell>
          <cell r="H13423">
            <v>4.6863457681092529</v>
          </cell>
          <cell r="I13423" t="str">
            <v>NA</v>
          </cell>
        </row>
        <row r="13424">
          <cell r="C13424" t="str">
            <v>Liability</v>
          </cell>
          <cell r="E13424">
            <v>42661</v>
          </cell>
          <cell r="F13424">
            <v>42774</v>
          </cell>
          <cell r="G13424">
            <v>43147.463009658561</v>
          </cell>
          <cell r="H13424">
            <v>28.242493198390601</v>
          </cell>
          <cell r="I13424">
            <v>37.57</v>
          </cell>
        </row>
        <row r="13425">
          <cell r="C13425" t="str">
            <v>Liability</v>
          </cell>
          <cell r="E13425">
            <v>42658</v>
          </cell>
          <cell r="F13425">
            <v>42737</v>
          </cell>
          <cell r="G13425" t="str">
            <v>NA</v>
          </cell>
          <cell r="H13425">
            <v>6.3492823111517618</v>
          </cell>
          <cell r="I13425" t="str">
            <v>NA</v>
          </cell>
        </row>
        <row r="13426">
          <cell r="C13426" t="str">
            <v>Liability</v>
          </cell>
          <cell r="E13426">
            <v>42647</v>
          </cell>
          <cell r="F13426">
            <v>42835</v>
          </cell>
          <cell r="G13426" t="str">
            <v>NA</v>
          </cell>
          <cell r="H13426">
            <v>89.211619084159608</v>
          </cell>
          <cell r="I13426" t="str">
            <v>NA</v>
          </cell>
        </row>
        <row r="13427">
          <cell r="C13427" t="str">
            <v>Liability</v>
          </cell>
          <cell r="E13427">
            <v>42656</v>
          </cell>
          <cell r="F13427">
            <v>42839</v>
          </cell>
          <cell r="G13427" t="str">
            <v>NA</v>
          </cell>
          <cell r="H13427">
            <v>32.988664012620667</v>
          </cell>
          <cell r="I13427" t="str">
            <v>NA</v>
          </cell>
        </row>
        <row r="13428">
          <cell r="C13428" t="str">
            <v>Liability</v>
          </cell>
          <cell r="E13428">
            <v>42664</v>
          </cell>
          <cell r="F13428">
            <v>43349</v>
          </cell>
          <cell r="G13428" t="str">
            <v>NA</v>
          </cell>
          <cell r="H13428">
            <v>16408.641093156904</v>
          </cell>
          <cell r="I13428" t="str">
            <v>NA</v>
          </cell>
        </row>
        <row r="13429">
          <cell r="C13429" t="str">
            <v>Liability</v>
          </cell>
          <cell r="E13429">
            <v>42659</v>
          </cell>
          <cell r="F13429">
            <v>42763</v>
          </cell>
          <cell r="G13429" t="str">
            <v>NA</v>
          </cell>
          <cell r="H13429">
            <v>182.42992193844537</v>
          </cell>
          <cell r="I13429" t="str">
            <v>NA</v>
          </cell>
        </row>
        <row r="13430">
          <cell r="C13430" t="str">
            <v>Liability</v>
          </cell>
          <cell r="E13430">
            <v>42660</v>
          </cell>
          <cell r="F13430">
            <v>43155</v>
          </cell>
          <cell r="G13430">
            <v>43496.626937726272</v>
          </cell>
          <cell r="H13430">
            <v>106.49147222537054</v>
          </cell>
          <cell r="I13430">
            <v>122.77</v>
          </cell>
        </row>
        <row r="13431">
          <cell r="C13431" t="str">
            <v>Liability</v>
          </cell>
          <cell r="E13431">
            <v>42663</v>
          </cell>
          <cell r="F13431">
            <v>43170</v>
          </cell>
          <cell r="G13431">
            <v>43712.909114292961</v>
          </cell>
          <cell r="H13431">
            <v>32322.243549762712</v>
          </cell>
          <cell r="I13431">
            <v>34967.35</v>
          </cell>
        </row>
        <row r="13432">
          <cell r="C13432" t="str">
            <v>Liability</v>
          </cell>
          <cell r="E13432">
            <v>42661</v>
          </cell>
          <cell r="F13432">
            <v>42816</v>
          </cell>
          <cell r="G13432">
            <v>43788.146479508505</v>
          </cell>
          <cell r="H13432">
            <v>43.629164532947357</v>
          </cell>
          <cell r="I13432">
            <v>55.21</v>
          </cell>
        </row>
        <row r="13433">
          <cell r="C13433" t="str">
            <v>Liability</v>
          </cell>
          <cell r="E13433">
            <v>42687</v>
          </cell>
          <cell r="F13433">
            <v>42963</v>
          </cell>
          <cell r="G13433">
            <v>43202.473198409003</v>
          </cell>
          <cell r="H13433">
            <v>1348.8176816616542</v>
          </cell>
          <cell r="I13433">
            <v>1712.18</v>
          </cell>
        </row>
        <row r="13434">
          <cell r="C13434" t="str">
            <v>Liability</v>
          </cell>
          <cell r="E13434">
            <v>42698</v>
          </cell>
          <cell r="F13434">
            <v>43849</v>
          </cell>
          <cell r="G13434">
            <v>44181.692921263922</v>
          </cell>
          <cell r="H13434">
            <v>15924.71705785286</v>
          </cell>
          <cell r="I13434">
            <v>16799.009999999998</v>
          </cell>
        </row>
        <row r="13435">
          <cell r="C13435" t="str">
            <v>Liability</v>
          </cell>
          <cell r="E13435">
            <v>42684</v>
          </cell>
          <cell r="F13435">
            <v>43261</v>
          </cell>
          <cell r="G13435">
            <v>43533.861979487076</v>
          </cell>
          <cell r="H13435">
            <v>295.57877769317753</v>
          </cell>
          <cell r="I13435">
            <v>350.18</v>
          </cell>
        </row>
        <row r="13436">
          <cell r="C13436" t="str">
            <v>Liability</v>
          </cell>
          <cell r="E13436">
            <v>42680</v>
          </cell>
          <cell r="F13436">
            <v>42800</v>
          </cell>
          <cell r="G13436" t="str">
            <v>NA</v>
          </cell>
          <cell r="H13436">
            <v>10709.215569340955</v>
          </cell>
          <cell r="I13436" t="str">
            <v>NA</v>
          </cell>
        </row>
        <row r="13437">
          <cell r="C13437" t="str">
            <v>Liability</v>
          </cell>
          <cell r="E13437">
            <v>42684</v>
          </cell>
          <cell r="F13437">
            <v>43492</v>
          </cell>
          <cell r="G13437">
            <v>43929.490491802455</v>
          </cell>
          <cell r="H13437">
            <v>2001.8203276244947</v>
          </cell>
          <cell r="I13437">
            <v>2727.97</v>
          </cell>
        </row>
        <row r="13438">
          <cell r="C13438" t="str">
            <v>Liability</v>
          </cell>
          <cell r="E13438">
            <v>42686</v>
          </cell>
          <cell r="F13438">
            <v>42862</v>
          </cell>
          <cell r="G13438">
            <v>44116.803281976674</v>
          </cell>
          <cell r="H13438">
            <v>137.53207679732958</v>
          </cell>
          <cell r="I13438">
            <v>174.4</v>
          </cell>
        </row>
        <row r="13439">
          <cell r="C13439" t="str">
            <v>Liability</v>
          </cell>
          <cell r="E13439">
            <v>42676</v>
          </cell>
          <cell r="F13439">
            <v>42783</v>
          </cell>
          <cell r="G13439">
            <v>43372.210937547767</v>
          </cell>
          <cell r="H13439">
            <v>4100.6355851484386</v>
          </cell>
          <cell r="I13439">
            <v>4917.38</v>
          </cell>
        </row>
        <row r="13440">
          <cell r="C13440" t="str">
            <v>Liability</v>
          </cell>
          <cell r="E13440">
            <v>42688</v>
          </cell>
          <cell r="F13440">
            <v>43679</v>
          </cell>
          <cell r="G13440" t="str">
            <v>NA</v>
          </cell>
          <cell r="H13440">
            <v>8210.2523119353882</v>
          </cell>
          <cell r="I13440" t="str">
            <v>NA</v>
          </cell>
        </row>
        <row r="13441">
          <cell r="C13441" t="str">
            <v>Liability</v>
          </cell>
          <cell r="E13441">
            <v>42700</v>
          </cell>
          <cell r="F13441">
            <v>43085</v>
          </cell>
          <cell r="G13441">
            <v>43186.470365103785</v>
          </cell>
          <cell r="H13441">
            <v>67.329902655866519</v>
          </cell>
          <cell r="I13441">
            <v>78.56</v>
          </cell>
        </row>
        <row r="13442">
          <cell r="C13442" t="str">
            <v>Liability</v>
          </cell>
          <cell r="E13442">
            <v>42687</v>
          </cell>
          <cell r="F13442">
            <v>43211</v>
          </cell>
          <cell r="G13442" t="str">
            <v>NA</v>
          </cell>
          <cell r="H13442">
            <v>399.21072235863591</v>
          </cell>
          <cell r="I13442" t="str">
            <v>NA</v>
          </cell>
        </row>
        <row r="13443">
          <cell r="C13443" t="str">
            <v>Liability</v>
          </cell>
          <cell r="E13443">
            <v>42696</v>
          </cell>
          <cell r="F13443">
            <v>42889</v>
          </cell>
          <cell r="G13443" t="str">
            <v>NA</v>
          </cell>
          <cell r="H13443">
            <v>103.75461429157563</v>
          </cell>
          <cell r="I13443" t="str">
            <v>NA</v>
          </cell>
        </row>
        <row r="13444">
          <cell r="C13444" t="str">
            <v>Liability</v>
          </cell>
          <cell r="E13444">
            <v>42679</v>
          </cell>
          <cell r="F13444">
            <v>43103</v>
          </cell>
          <cell r="G13444">
            <v>43149.505395558306</v>
          </cell>
          <cell r="H13444">
            <v>322.74087630363141</v>
          </cell>
          <cell r="I13444">
            <v>377.1</v>
          </cell>
        </row>
        <row r="13445">
          <cell r="C13445" t="str">
            <v>Liability</v>
          </cell>
          <cell r="E13445">
            <v>42688</v>
          </cell>
          <cell r="F13445">
            <v>42699</v>
          </cell>
          <cell r="G13445">
            <v>42873.802053268977</v>
          </cell>
          <cell r="H13445">
            <v>15.42228478932919</v>
          </cell>
          <cell r="I13445">
            <v>16.46</v>
          </cell>
        </row>
        <row r="13446">
          <cell r="C13446" t="str">
            <v>Liability</v>
          </cell>
          <cell r="E13446">
            <v>42684</v>
          </cell>
          <cell r="F13446">
            <v>43078</v>
          </cell>
          <cell r="G13446" t="str">
            <v>NA</v>
          </cell>
          <cell r="H13446">
            <v>2.7432753123475431</v>
          </cell>
          <cell r="I13446" t="str">
            <v>NA</v>
          </cell>
        </row>
        <row r="13447">
          <cell r="C13447" t="str">
            <v>Liability</v>
          </cell>
          <cell r="E13447">
            <v>42696</v>
          </cell>
          <cell r="F13447">
            <v>43496</v>
          </cell>
          <cell r="G13447" t="str">
            <v>NA</v>
          </cell>
          <cell r="H13447">
            <v>371.62700390518683</v>
          </cell>
          <cell r="I13447" t="str">
            <v>NA</v>
          </cell>
        </row>
        <row r="13448">
          <cell r="C13448" t="str">
            <v>Liability</v>
          </cell>
          <cell r="E13448">
            <v>42677</v>
          </cell>
          <cell r="F13448">
            <v>42862</v>
          </cell>
          <cell r="G13448" t="str">
            <v>NA</v>
          </cell>
          <cell r="H13448">
            <v>1881.8166339469781</v>
          </cell>
          <cell r="I13448" t="str">
            <v>NA</v>
          </cell>
        </row>
        <row r="13449">
          <cell r="C13449" t="str">
            <v>Liability</v>
          </cell>
          <cell r="E13449">
            <v>42677</v>
          </cell>
          <cell r="F13449">
            <v>43008</v>
          </cell>
          <cell r="G13449">
            <v>43830.856897677317</v>
          </cell>
          <cell r="H13449">
            <v>13.881768461758996</v>
          </cell>
          <cell r="I13449">
            <v>15.83</v>
          </cell>
        </row>
        <row r="13450">
          <cell r="C13450" t="str">
            <v>Liability</v>
          </cell>
          <cell r="E13450">
            <v>42681</v>
          </cell>
          <cell r="F13450">
            <v>43051</v>
          </cell>
          <cell r="G13450">
            <v>44036.985985304498</v>
          </cell>
          <cell r="H13450">
            <v>258.63161604631426</v>
          </cell>
          <cell r="I13450">
            <v>0</v>
          </cell>
        </row>
        <row r="13451">
          <cell r="C13451" t="str">
            <v>Liability</v>
          </cell>
          <cell r="E13451">
            <v>42677</v>
          </cell>
          <cell r="F13451">
            <v>42708</v>
          </cell>
          <cell r="G13451">
            <v>42865.138117021401</v>
          </cell>
          <cell r="H13451">
            <v>4.1841924207037096</v>
          </cell>
          <cell r="I13451">
            <v>4.93</v>
          </cell>
        </row>
        <row r="13452">
          <cell r="C13452" t="str">
            <v>Liability</v>
          </cell>
          <cell r="E13452">
            <v>42679</v>
          </cell>
          <cell r="F13452">
            <v>42712</v>
          </cell>
          <cell r="G13452">
            <v>43023.657089317327</v>
          </cell>
          <cell r="H13452">
            <v>63.045794708301422</v>
          </cell>
          <cell r="I13452">
            <v>69.66</v>
          </cell>
        </row>
        <row r="13453">
          <cell r="C13453" t="str">
            <v>Liability</v>
          </cell>
          <cell r="E13453">
            <v>42690</v>
          </cell>
          <cell r="F13453">
            <v>43914</v>
          </cell>
          <cell r="G13453" t="str">
            <v>NA</v>
          </cell>
          <cell r="H13453">
            <v>5320.2957736539001</v>
          </cell>
          <cell r="I13453" t="str">
            <v>NA</v>
          </cell>
        </row>
        <row r="13454">
          <cell r="C13454" t="str">
            <v>Liability</v>
          </cell>
          <cell r="E13454">
            <v>42683</v>
          </cell>
          <cell r="F13454">
            <v>43916</v>
          </cell>
          <cell r="G13454" t="str">
            <v>NA</v>
          </cell>
          <cell r="H13454">
            <v>30.219060332958158</v>
          </cell>
          <cell r="I13454" t="str">
            <v>NA</v>
          </cell>
        </row>
        <row r="13455">
          <cell r="C13455" t="str">
            <v>Liability</v>
          </cell>
          <cell r="E13455">
            <v>42690</v>
          </cell>
          <cell r="F13455">
            <v>42990</v>
          </cell>
          <cell r="G13455">
            <v>43855.738359382623</v>
          </cell>
          <cell r="H13455">
            <v>68.675451165282567</v>
          </cell>
          <cell r="I13455">
            <v>105.96</v>
          </cell>
        </row>
        <row r="13456">
          <cell r="C13456" t="str">
            <v>Liability</v>
          </cell>
          <cell r="E13456">
            <v>42682</v>
          </cell>
          <cell r="F13456">
            <v>43650</v>
          </cell>
          <cell r="G13456" t="str">
            <v>NA</v>
          </cell>
          <cell r="H13456">
            <v>617.4490135426156</v>
          </cell>
          <cell r="I13456" t="str">
            <v>NA</v>
          </cell>
        </row>
        <row r="13457">
          <cell r="C13457" t="str">
            <v>Liability</v>
          </cell>
          <cell r="E13457">
            <v>42684</v>
          </cell>
          <cell r="F13457">
            <v>43062</v>
          </cell>
          <cell r="G13457">
            <v>43651.286888649331</v>
          </cell>
          <cell r="H13457">
            <v>950.63044930381716</v>
          </cell>
          <cell r="I13457">
            <v>1237.67</v>
          </cell>
        </row>
        <row r="13458">
          <cell r="C13458" t="str">
            <v>Liability</v>
          </cell>
          <cell r="E13458">
            <v>42675</v>
          </cell>
          <cell r="F13458">
            <v>43059</v>
          </cell>
          <cell r="G13458">
            <v>43488.140415536698</v>
          </cell>
          <cell r="H13458">
            <v>1620.3134397289539</v>
          </cell>
          <cell r="I13458">
            <v>2457.81</v>
          </cell>
        </row>
        <row r="13459">
          <cell r="C13459" t="str">
            <v>Liability</v>
          </cell>
          <cell r="E13459">
            <v>42725</v>
          </cell>
          <cell r="F13459">
            <v>42933</v>
          </cell>
          <cell r="G13459">
            <v>43437.780485968629</v>
          </cell>
          <cell r="H13459">
            <v>3146.6824570689719</v>
          </cell>
          <cell r="I13459">
            <v>4070.11</v>
          </cell>
        </row>
        <row r="13460">
          <cell r="C13460" t="str">
            <v>Liability</v>
          </cell>
          <cell r="E13460">
            <v>42735</v>
          </cell>
          <cell r="F13460">
            <v>43255</v>
          </cell>
          <cell r="G13460">
            <v>43721.449217773923</v>
          </cell>
          <cell r="H13460">
            <v>3421.4967370071267</v>
          </cell>
          <cell r="I13460">
            <v>4269.1099999999997</v>
          </cell>
        </row>
        <row r="13461">
          <cell r="C13461" t="str">
            <v>Liability</v>
          </cell>
          <cell r="E13461">
            <v>42721</v>
          </cell>
          <cell r="F13461">
            <v>43531</v>
          </cell>
          <cell r="G13461" t="str">
            <v>NA</v>
          </cell>
          <cell r="H13461">
            <v>49.506124572472352</v>
          </cell>
          <cell r="I13461" t="str">
            <v>NA</v>
          </cell>
        </row>
        <row r="13462">
          <cell r="C13462" t="str">
            <v>Liability</v>
          </cell>
          <cell r="E13462">
            <v>42734</v>
          </cell>
          <cell r="F13462">
            <v>42762</v>
          </cell>
          <cell r="G13462">
            <v>43216.0491188245</v>
          </cell>
          <cell r="H13462">
            <v>4.5711895306412078</v>
          </cell>
          <cell r="I13462">
            <v>0</v>
          </cell>
        </row>
        <row r="13463">
          <cell r="C13463" t="str">
            <v>Liability</v>
          </cell>
          <cell r="E13463">
            <v>42721</v>
          </cell>
          <cell r="F13463">
            <v>43082</v>
          </cell>
          <cell r="G13463">
            <v>43898.153040056925</v>
          </cell>
          <cell r="H13463">
            <v>42.776973482936114</v>
          </cell>
          <cell r="I13463">
            <v>0</v>
          </cell>
        </row>
        <row r="13464">
          <cell r="C13464" t="str">
            <v>Liability</v>
          </cell>
          <cell r="E13464">
            <v>42716</v>
          </cell>
          <cell r="F13464">
            <v>43998</v>
          </cell>
          <cell r="G13464" t="str">
            <v>NA</v>
          </cell>
          <cell r="H13464">
            <v>18.414688366782688</v>
          </cell>
          <cell r="I13464" t="str">
            <v>NA</v>
          </cell>
        </row>
        <row r="13465">
          <cell r="C13465" t="str">
            <v>Liability</v>
          </cell>
          <cell r="E13465">
            <v>42725</v>
          </cell>
          <cell r="F13465">
            <v>43744</v>
          </cell>
          <cell r="G13465">
            <v>44046.919937275583</v>
          </cell>
          <cell r="H13465">
            <v>1.0335432961088857</v>
          </cell>
          <cell r="I13465">
            <v>1.57</v>
          </cell>
        </row>
        <row r="13466">
          <cell r="C13466" t="str">
            <v>Liability</v>
          </cell>
          <cell r="E13466">
            <v>42733</v>
          </cell>
          <cell r="F13466">
            <v>43040</v>
          </cell>
          <cell r="G13466" t="str">
            <v>NA</v>
          </cell>
          <cell r="H13466">
            <v>65.94421862639679</v>
          </cell>
          <cell r="I13466" t="str">
            <v>NA</v>
          </cell>
        </row>
        <row r="13467">
          <cell r="C13467" t="str">
            <v>Liability</v>
          </cell>
          <cell r="E13467">
            <v>42734</v>
          </cell>
          <cell r="F13467">
            <v>42810</v>
          </cell>
          <cell r="G13467">
            <v>42918.429503219886</v>
          </cell>
          <cell r="H13467">
            <v>421.70861321788902</v>
          </cell>
          <cell r="I13467">
            <v>0</v>
          </cell>
        </row>
        <row r="13468">
          <cell r="C13468" t="str">
            <v>Liability</v>
          </cell>
          <cell r="E13468">
            <v>42717</v>
          </cell>
          <cell r="F13468">
            <v>42777</v>
          </cell>
          <cell r="G13468">
            <v>43567.485768968167</v>
          </cell>
          <cell r="H13468">
            <v>47127.743573779524</v>
          </cell>
          <cell r="I13468">
            <v>69563.39</v>
          </cell>
        </row>
        <row r="13469">
          <cell r="C13469" t="str">
            <v>Liability</v>
          </cell>
          <cell r="E13469">
            <v>42728</v>
          </cell>
          <cell r="F13469">
            <v>43072</v>
          </cell>
          <cell r="G13469" t="str">
            <v>NA</v>
          </cell>
          <cell r="H13469">
            <v>14.043811498299361</v>
          </cell>
          <cell r="I13469" t="str">
            <v>NA</v>
          </cell>
        </row>
        <row r="13470">
          <cell r="C13470" t="str">
            <v>Liability</v>
          </cell>
          <cell r="E13470">
            <v>42715</v>
          </cell>
          <cell r="F13470">
            <v>43957</v>
          </cell>
          <cell r="G13470" t="str">
            <v>NA</v>
          </cell>
          <cell r="H13470">
            <v>3.8833694633479521E-2</v>
          </cell>
          <cell r="I13470" t="str">
            <v>NA</v>
          </cell>
        </row>
        <row r="13471">
          <cell r="C13471" t="str">
            <v>Liability</v>
          </cell>
          <cell r="E13471">
            <v>42730</v>
          </cell>
          <cell r="F13471">
            <v>43595</v>
          </cell>
          <cell r="G13471">
            <v>43653.457415672907</v>
          </cell>
          <cell r="H13471">
            <v>303.3864412637414</v>
          </cell>
          <cell r="I13471">
            <v>461.75</v>
          </cell>
        </row>
        <row r="13472">
          <cell r="C13472" t="str">
            <v>Liability</v>
          </cell>
          <cell r="E13472">
            <v>42707</v>
          </cell>
          <cell r="F13472">
            <v>43660</v>
          </cell>
          <cell r="G13472">
            <v>43873.893239773875</v>
          </cell>
          <cell r="H13472">
            <v>4684.0490596644559</v>
          </cell>
          <cell r="I13472">
            <v>4981.1400000000003</v>
          </cell>
        </row>
        <row r="13473">
          <cell r="C13473" t="str">
            <v>Liability</v>
          </cell>
          <cell r="E13473">
            <v>42730</v>
          </cell>
          <cell r="F13473">
            <v>42756</v>
          </cell>
          <cell r="G13473">
            <v>43973.273799072733</v>
          </cell>
          <cell r="H13473">
            <v>0.69517962398657596</v>
          </cell>
          <cell r="I13473">
            <v>0.97</v>
          </cell>
        </row>
        <row r="13474">
          <cell r="C13474" t="str">
            <v>Liability</v>
          </cell>
          <cell r="E13474">
            <v>42711</v>
          </cell>
          <cell r="F13474">
            <v>42765</v>
          </cell>
          <cell r="G13474">
            <v>43514.360013861457</v>
          </cell>
          <cell r="H13474">
            <v>140.12700380687673</v>
          </cell>
          <cell r="I13474">
            <v>155.1</v>
          </cell>
        </row>
        <row r="13475">
          <cell r="C13475" t="str">
            <v>Liability</v>
          </cell>
          <cell r="E13475">
            <v>42733</v>
          </cell>
          <cell r="F13475">
            <v>43553</v>
          </cell>
          <cell r="G13475" t="str">
            <v>NA</v>
          </cell>
          <cell r="H13475">
            <v>13706.139756945498</v>
          </cell>
          <cell r="I13475" t="str">
            <v>NA</v>
          </cell>
        </row>
        <row r="13476">
          <cell r="C13476" t="str">
            <v>Liability</v>
          </cell>
          <cell r="E13476">
            <v>42727</v>
          </cell>
          <cell r="F13476">
            <v>43980</v>
          </cell>
          <cell r="G13476" t="str">
            <v>NA</v>
          </cell>
          <cell r="H13476">
            <v>909.57402351439305</v>
          </cell>
          <cell r="I13476" t="str">
            <v>NA</v>
          </cell>
        </row>
        <row r="13477">
          <cell r="C13477" t="str">
            <v>Liability</v>
          </cell>
          <cell r="E13477">
            <v>42730</v>
          </cell>
          <cell r="F13477">
            <v>43199</v>
          </cell>
          <cell r="G13477">
            <v>43698.969434402054</v>
          </cell>
          <cell r="H13477">
            <v>29108.935307712127</v>
          </cell>
          <cell r="I13477">
            <v>47168.93</v>
          </cell>
        </row>
        <row r="13478">
          <cell r="C13478" t="str">
            <v>Liability</v>
          </cell>
          <cell r="E13478">
            <v>42715</v>
          </cell>
          <cell r="F13478">
            <v>43165</v>
          </cell>
          <cell r="G13478">
            <v>43383.743237221788</v>
          </cell>
          <cell r="H13478">
            <v>249.5008244029454</v>
          </cell>
          <cell r="I13478">
            <v>345.04</v>
          </cell>
        </row>
        <row r="13479">
          <cell r="C13479" t="str">
            <v>Liability</v>
          </cell>
          <cell r="E13479">
            <v>42711</v>
          </cell>
          <cell r="F13479">
            <v>43620</v>
          </cell>
          <cell r="G13479" t="str">
            <v>NA</v>
          </cell>
          <cell r="H13479">
            <v>1012.4140745068032</v>
          </cell>
          <cell r="I13479" t="str">
            <v>NA</v>
          </cell>
        </row>
        <row r="13480">
          <cell r="C13480" t="str">
            <v>Liability</v>
          </cell>
          <cell r="E13480">
            <v>42733</v>
          </cell>
          <cell r="F13480">
            <v>42933</v>
          </cell>
          <cell r="G13480">
            <v>43683.388887213994</v>
          </cell>
          <cell r="H13480">
            <v>271.17683091486708</v>
          </cell>
          <cell r="I13480">
            <v>299.54000000000002</v>
          </cell>
        </row>
        <row r="13481">
          <cell r="C13481" t="str">
            <v>Liability</v>
          </cell>
          <cell r="E13481">
            <v>42718</v>
          </cell>
          <cell r="F13481">
            <v>43415</v>
          </cell>
          <cell r="G13481">
            <v>44048.563727087858</v>
          </cell>
          <cell r="H13481">
            <v>21.11744098427695</v>
          </cell>
          <cell r="I13481">
            <v>0</v>
          </cell>
        </row>
        <row r="13482">
          <cell r="C13482" t="str">
            <v>Liability</v>
          </cell>
          <cell r="E13482">
            <v>42713</v>
          </cell>
          <cell r="F13482">
            <v>43817</v>
          </cell>
          <cell r="G13482" t="str">
            <v>NA</v>
          </cell>
          <cell r="H13482">
            <v>25076.967206345314</v>
          </cell>
          <cell r="I13482" t="str">
            <v>NA</v>
          </cell>
        </row>
        <row r="13483">
          <cell r="C13483" t="str">
            <v>Liability</v>
          </cell>
          <cell r="E13483">
            <v>42705</v>
          </cell>
          <cell r="F13483">
            <v>43144</v>
          </cell>
          <cell r="G13483">
            <v>43321.851465285108</v>
          </cell>
          <cell r="H13483">
            <v>16.499471828663644</v>
          </cell>
          <cell r="I13483">
            <v>18.239999999999998</v>
          </cell>
        </row>
        <row r="13484">
          <cell r="C13484" t="str">
            <v>Liability</v>
          </cell>
          <cell r="E13484">
            <v>42718</v>
          </cell>
          <cell r="F13484">
            <v>43979</v>
          </cell>
          <cell r="G13484">
            <v>44070.663169803745</v>
          </cell>
          <cell r="H13484">
            <v>2318.2963368737514</v>
          </cell>
          <cell r="I13484">
            <v>3036.05</v>
          </cell>
        </row>
        <row r="13485">
          <cell r="C13485" t="str">
            <v>Liability</v>
          </cell>
          <cell r="E13485">
            <v>42722</v>
          </cell>
          <cell r="F13485">
            <v>42754</v>
          </cell>
          <cell r="G13485">
            <v>43045.428638268168</v>
          </cell>
          <cell r="H13485">
            <v>772.45501949670302</v>
          </cell>
          <cell r="I13485">
            <v>819</v>
          </cell>
        </row>
        <row r="13486">
          <cell r="C13486" t="str">
            <v>Liability</v>
          </cell>
          <cell r="E13486">
            <v>42714</v>
          </cell>
          <cell r="F13486">
            <v>43672</v>
          </cell>
          <cell r="G13486" t="str">
            <v>NA</v>
          </cell>
          <cell r="H13486">
            <v>600.64890143610103</v>
          </cell>
          <cell r="I13486" t="str">
            <v>NA</v>
          </cell>
        </row>
        <row r="13487">
          <cell r="C13487" t="str">
            <v>Liability</v>
          </cell>
          <cell r="E13487">
            <v>42715</v>
          </cell>
          <cell r="F13487">
            <v>44124</v>
          </cell>
          <cell r="G13487" t="str">
            <v>NA</v>
          </cell>
          <cell r="H13487">
            <v>128.95845492353732</v>
          </cell>
          <cell r="I13487" t="str">
            <v>NA</v>
          </cell>
        </row>
        <row r="13488">
          <cell r="C13488" t="str">
            <v>Liability</v>
          </cell>
          <cell r="E13488">
            <v>42711</v>
          </cell>
          <cell r="F13488">
            <v>42711</v>
          </cell>
          <cell r="G13488">
            <v>42845.007359720446</v>
          </cell>
          <cell r="H13488">
            <v>1080.9642127405446</v>
          </cell>
          <cell r="I13488">
            <v>1148.24</v>
          </cell>
        </row>
        <row r="13489">
          <cell r="C13489" t="str">
            <v>Liability</v>
          </cell>
          <cell r="E13489">
            <v>42721</v>
          </cell>
          <cell r="F13489">
            <v>42888</v>
          </cell>
          <cell r="G13489" t="str">
            <v>NA</v>
          </cell>
          <cell r="H13489">
            <v>23.007237670421993</v>
          </cell>
          <cell r="I13489" t="str">
            <v>NA</v>
          </cell>
        </row>
        <row r="13490">
          <cell r="C13490" t="str">
            <v>Liability</v>
          </cell>
          <cell r="E13490">
            <v>42718</v>
          </cell>
          <cell r="F13490">
            <v>43064</v>
          </cell>
          <cell r="G13490" t="str">
            <v>NA</v>
          </cell>
          <cell r="H13490">
            <v>28.786674648598623</v>
          </cell>
          <cell r="I13490" t="str">
            <v>NA</v>
          </cell>
        </row>
        <row r="13491">
          <cell r="C13491" t="str">
            <v>Liability</v>
          </cell>
          <cell r="E13491">
            <v>42749</v>
          </cell>
          <cell r="F13491">
            <v>42899</v>
          </cell>
          <cell r="G13491">
            <v>43255.50260974485</v>
          </cell>
          <cell r="H13491">
            <v>79.475970250648146</v>
          </cell>
          <cell r="I13491">
            <v>86.56</v>
          </cell>
        </row>
        <row r="13492">
          <cell r="C13492" t="str">
            <v>Liability</v>
          </cell>
          <cell r="E13492">
            <v>42753</v>
          </cell>
          <cell r="F13492">
            <v>43013</v>
          </cell>
          <cell r="G13492">
            <v>43458.629361782099</v>
          </cell>
          <cell r="H13492">
            <v>11.41257419718595</v>
          </cell>
          <cell r="I13492">
            <v>0</v>
          </cell>
        </row>
        <row r="13493">
          <cell r="C13493" t="str">
            <v>Liability</v>
          </cell>
          <cell r="E13493">
            <v>42740</v>
          </cell>
          <cell r="F13493">
            <v>43110</v>
          </cell>
          <cell r="G13493" t="str">
            <v>NA</v>
          </cell>
          <cell r="H13493">
            <v>13.437098004954821</v>
          </cell>
          <cell r="I13493" t="str">
            <v>NA</v>
          </cell>
        </row>
        <row r="13494">
          <cell r="C13494" t="str">
            <v>Liability</v>
          </cell>
          <cell r="E13494">
            <v>42763</v>
          </cell>
          <cell r="F13494">
            <v>42974</v>
          </cell>
          <cell r="G13494" t="str">
            <v>NA</v>
          </cell>
          <cell r="H13494">
            <v>341.45955968458907</v>
          </cell>
          <cell r="I13494" t="str">
            <v>NA</v>
          </cell>
        </row>
        <row r="13495">
          <cell r="C13495" t="str">
            <v>Liability</v>
          </cell>
          <cell r="E13495">
            <v>42756</v>
          </cell>
          <cell r="F13495">
            <v>42914</v>
          </cell>
          <cell r="G13495">
            <v>43695.671891536316</v>
          </cell>
          <cell r="H13495">
            <v>277.50836046782865</v>
          </cell>
          <cell r="I13495">
            <v>320.45999999999998</v>
          </cell>
        </row>
        <row r="13496">
          <cell r="C13496" t="str">
            <v>Liability</v>
          </cell>
          <cell r="E13496">
            <v>42764</v>
          </cell>
          <cell r="F13496">
            <v>43021</v>
          </cell>
          <cell r="G13496" t="str">
            <v>NA</v>
          </cell>
          <cell r="H13496">
            <v>9.814289246358758E-2</v>
          </cell>
          <cell r="I13496" t="str">
            <v>NA</v>
          </cell>
        </row>
        <row r="13497">
          <cell r="C13497" t="str">
            <v>Liability</v>
          </cell>
          <cell r="E13497">
            <v>42752</v>
          </cell>
          <cell r="F13497">
            <v>43825</v>
          </cell>
          <cell r="G13497" t="str">
            <v>NA</v>
          </cell>
          <cell r="H13497">
            <v>10493.53081198883</v>
          </cell>
          <cell r="I13497" t="str">
            <v>NA</v>
          </cell>
        </row>
        <row r="13498">
          <cell r="C13498" t="str">
            <v>Liability</v>
          </cell>
          <cell r="E13498">
            <v>42757</v>
          </cell>
          <cell r="F13498">
            <v>43546</v>
          </cell>
          <cell r="G13498" t="str">
            <v>NA</v>
          </cell>
          <cell r="H13498">
            <v>464.61648515350242</v>
          </cell>
          <cell r="I13498" t="str">
            <v>NA</v>
          </cell>
        </row>
        <row r="13499">
          <cell r="C13499" t="str">
            <v>Liability</v>
          </cell>
          <cell r="E13499">
            <v>42753</v>
          </cell>
          <cell r="F13499">
            <v>42983</v>
          </cell>
          <cell r="G13499">
            <v>43467.364861792455</v>
          </cell>
          <cell r="H13499">
            <v>15.482755901271632</v>
          </cell>
          <cell r="I13499">
            <v>19.63</v>
          </cell>
        </row>
        <row r="13500">
          <cell r="C13500" t="str">
            <v>Liability</v>
          </cell>
          <cell r="E13500">
            <v>42743</v>
          </cell>
          <cell r="F13500">
            <v>43148</v>
          </cell>
          <cell r="G13500">
            <v>43469.674983959158</v>
          </cell>
          <cell r="H13500">
            <v>3513.0036565398282</v>
          </cell>
          <cell r="I13500">
            <v>4085.95</v>
          </cell>
        </row>
        <row r="13501">
          <cell r="C13501" t="str">
            <v>Liability</v>
          </cell>
          <cell r="E13501">
            <v>42754</v>
          </cell>
          <cell r="F13501">
            <v>43581</v>
          </cell>
          <cell r="G13501">
            <v>44084.027709522947</v>
          </cell>
          <cell r="H13501">
            <v>1037.1516759293793</v>
          </cell>
          <cell r="I13501">
            <v>0</v>
          </cell>
        </row>
        <row r="13502">
          <cell r="C13502" t="str">
            <v>Liability</v>
          </cell>
          <cell r="E13502">
            <v>42737</v>
          </cell>
          <cell r="F13502">
            <v>43141</v>
          </cell>
          <cell r="G13502">
            <v>43146.53101330487</v>
          </cell>
          <cell r="H13502">
            <v>707.35984098851577</v>
          </cell>
          <cell r="I13502">
            <v>776.29</v>
          </cell>
        </row>
        <row r="13503">
          <cell r="C13503" t="str">
            <v>Liability</v>
          </cell>
          <cell r="E13503">
            <v>42760</v>
          </cell>
          <cell r="F13503">
            <v>42949</v>
          </cell>
          <cell r="G13503">
            <v>43061.929755521604</v>
          </cell>
          <cell r="H13503">
            <v>132.66073861266801</v>
          </cell>
          <cell r="I13503">
            <v>132.66</v>
          </cell>
        </row>
        <row r="13504">
          <cell r="C13504" t="str">
            <v>Liability</v>
          </cell>
          <cell r="E13504">
            <v>42761</v>
          </cell>
          <cell r="F13504">
            <v>42982</v>
          </cell>
          <cell r="G13504" t="str">
            <v>NA</v>
          </cell>
          <cell r="H13504">
            <v>144.57825118328446</v>
          </cell>
          <cell r="I13504" t="str">
            <v>NA</v>
          </cell>
        </row>
        <row r="13505">
          <cell r="C13505" t="str">
            <v>Liability</v>
          </cell>
          <cell r="E13505">
            <v>42748</v>
          </cell>
          <cell r="F13505">
            <v>42803</v>
          </cell>
          <cell r="G13505">
            <v>42909.986979133748</v>
          </cell>
          <cell r="H13505">
            <v>7999.3654124736204</v>
          </cell>
          <cell r="I13505">
            <v>7999.37</v>
          </cell>
        </row>
        <row r="13506">
          <cell r="C13506" t="str">
            <v>Liability</v>
          </cell>
          <cell r="E13506">
            <v>42758</v>
          </cell>
          <cell r="F13506">
            <v>44029</v>
          </cell>
          <cell r="G13506" t="str">
            <v>NA</v>
          </cell>
          <cell r="H13506">
            <v>11.577739636972865</v>
          </cell>
          <cell r="I13506" t="str">
            <v>NA</v>
          </cell>
        </row>
        <row r="13507">
          <cell r="C13507" t="str">
            <v>Liability</v>
          </cell>
          <cell r="E13507">
            <v>42762</v>
          </cell>
          <cell r="F13507">
            <v>42952</v>
          </cell>
          <cell r="G13507">
            <v>43460.28448876855</v>
          </cell>
          <cell r="H13507">
            <v>43036.696749498769</v>
          </cell>
          <cell r="I13507">
            <v>45401.32</v>
          </cell>
        </row>
        <row r="13508">
          <cell r="C13508" t="str">
            <v>Liability</v>
          </cell>
          <cell r="E13508">
            <v>42744</v>
          </cell>
          <cell r="F13508">
            <v>42818</v>
          </cell>
          <cell r="G13508" t="str">
            <v>NA</v>
          </cell>
          <cell r="H13508">
            <v>18.761024325094731</v>
          </cell>
          <cell r="I13508" t="str">
            <v>NA</v>
          </cell>
        </row>
        <row r="13509">
          <cell r="C13509" t="str">
            <v>Liability</v>
          </cell>
          <cell r="E13509">
            <v>42738</v>
          </cell>
          <cell r="F13509">
            <v>42759</v>
          </cell>
          <cell r="G13509">
            <v>43027.198852190995</v>
          </cell>
          <cell r="H13509">
            <v>6.91168789689715</v>
          </cell>
          <cell r="I13509">
            <v>6.91</v>
          </cell>
        </row>
        <row r="13510">
          <cell r="C13510" t="str">
            <v>Liability</v>
          </cell>
          <cell r="E13510">
            <v>42741</v>
          </cell>
          <cell r="F13510">
            <v>42860</v>
          </cell>
          <cell r="G13510" t="str">
            <v>NA</v>
          </cell>
          <cell r="H13510">
            <v>5.8897390489301165</v>
          </cell>
          <cell r="I13510" t="str">
            <v>NA</v>
          </cell>
        </row>
        <row r="13511">
          <cell r="C13511" t="str">
            <v>Liability</v>
          </cell>
          <cell r="E13511">
            <v>42749</v>
          </cell>
          <cell r="F13511">
            <v>42869</v>
          </cell>
          <cell r="G13511">
            <v>43776.856044104672</v>
          </cell>
          <cell r="H13511">
            <v>679.09240107783285</v>
          </cell>
          <cell r="I13511">
            <v>827.87</v>
          </cell>
        </row>
        <row r="13512">
          <cell r="C13512" t="str">
            <v>Liability</v>
          </cell>
          <cell r="E13512">
            <v>42748</v>
          </cell>
          <cell r="F13512">
            <v>43034</v>
          </cell>
          <cell r="G13512" t="str">
            <v>NA</v>
          </cell>
          <cell r="H13512">
            <v>669.55292535338162</v>
          </cell>
          <cell r="I13512" t="str">
            <v>NA</v>
          </cell>
        </row>
        <row r="13513">
          <cell r="C13513" t="str">
            <v>Liability</v>
          </cell>
          <cell r="E13513">
            <v>42737</v>
          </cell>
          <cell r="F13513">
            <v>42795</v>
          </cell>
          <cell r="G13513">
            <v>43313.869276283047</v>
          </cell>
          <cell r="H13513">
            <v>9.7725506095838632</v>
          </cell>
          <cell r="I13513">
            <v>10.16</v>
          </cell>
        </row>
        <row r="13514">
          <cell r="C13514" t="str">
            <v>Liability</v>
          </cell>
          <cell r="E13514">
            <v>42761</v>
          </cell>
          <cell r="F13514">
            <v>42808</v>
          </cell>
          <cell r="G13514">
            <v>42983.9494842489</v>
          </cell>
          <cell r="H13514">
            <v>1151.84050789911</v>
          </cell>
          <cell r="I13514">
            <v>1151.8399999999999</v>
          </cell>
        </row>
        <row r="13515">
          <cell r="C13515" t="str">
            <v>Liability</v>
          </cell>
          <cell r="E13515">
            <v>42744</v>
          </cell>
          <cell r="F13515">
            <v>43035</v>
          </cell>
          <cell r="G13515">
            <v>43974.534971290857</v>
          </cell>
          <cell r="H13515">
            <v>424.25291957024319</v>
          </cell>
          <cell r="I13515">
            <v>0</v>
          </cell>
        </row>
        <row r="13516">
          <cell r="C13516" t="str">
            <v>Liability</v>
          </cell>
          <cell r="E13516">
            <v>42756</v>
          </cell>
          <cell r="F13516">
            <v>42909</v>
          </cell>
          <cell r="G13516" t="str">
            <v>NA</v>
          </cell>
          <cell r="H13516">
            <v>360.28392206033175</v>
          </cell>
          <cell r="I13516" t="str">
            <v>NA</v>
          </cell>
        </row>
        <row r="13517">
          <cell r="C13517" t="str">
            <v>Liability</v>
          </cell>
          <cell r="E13517">
            <v>42762</v>
          </cell>
          <cell r="F13517">
            <v>42914</v>
          </cell>
          <cell r="G13517">
            <v>43148.329544596723</v>
          </cell>
          <cell r="H13517">
            <v>22.506133567844724</v>
          </cell>
          <cell r="I13517">
            <v>27.22</v>
          </cell>
        </row>
        <row r="13518">
          <cell r="C13518" t="str">
            <v>Liability</v>
          </cell>
          <cell r="E13518">
            <v>42756</v>
          </cell>
          <cell r="F13518">
            <v>42821</v>
          </cell>
          <cell r="G13518">
            <v>43409.061336616098</v>
          </cell>
          <cell r="H13518">
            <v>28.667314696865631</v>
          </cell>
          <cell r="I13518">
            <v>30.52</v>
          </cell>
        </row>
        <row r="13519">
          <cell r="C13519" t="str">
            <v>Liability</v>
          </cell>
          <cell r="E13519">
            <v>42789</v>
          </cell>
          <cell r="F13519">
            <v>43839</v>
          </cell>
          <cell r="G13519" t="str">
            <v>NA</v>
          </cell>
          <cell r="H13519">
            <v>1652.9047214446832</v>
          </cell>
          <cell r="I13519" t="str">
            <v>NA</v>
          </cell>
        </row>
        <row r="13520">
          <cell r="C13520" t="str">
            <v>Liability</v>
          </cell>
          <cell r="E13520">
            <v>42770</v>
          </cell>
          <cell r="F13520">
            <v>43477</v>
          </cell>
          <cell r="G13520" t="str">
            <v>NA</v>
          </cell>
          <cell r="H13520">
            <v>13.171616223548266</v>
          </cell>
          <cell r="I13520" t="str">
            <v>NA</v>
          </cell>
        </row>
        <row r="13521">
          <cell r="C13521" t="str">
            <v>Liability</v>
          </cell>
          <cell r="E13521">
            <v>42776</v>
          </cell>
          <cell r="F13521">
            <v>42799</v>
          </cell>
          <cell r="G13521" t="str">
            <v>NA</v>
          </cell>
          <cell r="H13521">
            <v>3016.9421915656521</v>
          </cell>
          <cell r="I13521" t="str">
            <v>NA</v>
          </cell>
        </row>
        <row r="13522">
          <cell r="C13522" t="str">
            <v>Liability</v>
          </cell>
          <cell r="E13522">
            <v>42793</v>
          </cell>
          <cell r="F13522">
            <v>43270</v>
          </cell>
          <cell r="G13522">
            <v>43271.035096002008</v>
          </cell>
          <cell r="H13522">
            <v>1129856.6004469704</v>
          </cell>
          <cell r="I13522">
            <v>1196300.82</v>
          </cell>
        </row>
        <row r="13523">
          <cell r="C13523" t="str">
            <v>Liability</v>
          </cell>
          <cell r="E13523">
            <v>42787</v>
          </cell>
          <cell r="F13523">
            <v>43032</v>
          </cell>
          <cell r="G13523">
            <v>43184.632058138814</v>
          </cell>
          <cell r="H13523">
            <v>9.7237237597228496</v>
          </cell>
          <cell r="I13523">
            <v>10.220000000000001</v>
          </cell>
        </row>
        <row r="13524">
          <cell r="C13524" t="str">
            <v>Liability</v>
          </cell>
          <cell r="E13524">
            <v>42784</v>
          </cell>
          <cell r="F13524">
            <v>42840</v>
          </cell>
          <cell r="G13524">
            <v>44174.459640529618</v>
          </cell>
          <cell r="H13524">
            <v>14.648197555200479</v>
          </cell>
          <cell r="I13524">
            <v>17.420000000000002</v>
          </cell>
        </row>
        <row r="13525">
          <cell r="C13525" t="str">
            <v>Liability</v>
          </cell>
          <cell r="E13525">
            <v>42787</v>
          </cell>
          <cell r="F13525">
            <v>43388</v>
          </cell>
          <cell r="G13525" t="str">
            <v>NA</v>
          </cell>
          <cell r="H13525">
            <v>8.9979578864005241</v>
          </cell>
          <cell r="I13525" t="str">
            <v>NA</v>
          </cell>
        </row>
        <row r="13526">
          <cell r="C13526" t="str">
            <v>Liability</v>
          </cell>
          <cell r="E13526">
            <v>42783</v>
          </cell>
          <cell r="F13526">
            <v>43432</v>
          </cell>
          <cell r="G13526">
            <v>43861.167193147143</v>
          </cell>
          <cell r="H13526">
            <v>64.769938781817345</v>
          </cell>
          <cell r="I13526">
            <v>82.35</v>
          </cell>
        </row>
        <row r="13527">
          <cell r="C13527" t="str">
            <v>Liability</v>
          </cell>
          <cell r="E13527">
            <v>42785</v>
          </cell>
          <cell r="F13527">
            <v>43260</v>
          </cell>
          <cell r="G13527">
            <v>43337.907408870517</v>
          </cell>
          <cell r="H13527">
            <v>347.40937933791821</v>
          </cell>
          <cell r="I13527">
            <v>379.99</v>
          </cell>
        </row>
        <row r="13528">
          <cell r="C13528" t="str">
            <v>Liability</v>
          </cell>
          <cell r="E13528">
            <v>42774</v>
          </cell>
          <cell r="F13528">
            <v>42962</v>
          </cell>
          <cell r="G13528">
            <v>42964.936588903089</v>
          </cell>
          <cell r="H13528">
            <v>0.40574930671922499</v>
          </cell>
          <cell r="I13528">
            <v>0.41</v>
          </cell>
        </row>
        <row r="13529">
          <cell r="C13529" t="str">
            <v>Liability</v>
          </cell>
          <cell r="E13529">
            <v>42777</v>
          </cell>
          <cell r="F13529">
            <v>42955</v>
          </cell>
          <cell r="G13529">
            <v>43316.71399763853</v>
          </cell>
          <cell r="H13529">
            <v>60.506440080441507</v>
          </cell>
          <cell r="I13529">
            <v>0</v>
          </cell>
        </row>
        <row r="13530">
          <cell r="C13530" t="str">
            <v>Liability</v>
          </cell>
          <cell r="E13530">
            <v>42778</v>
          </cell>
          <cell r="F13530">
            <v>43077</v>
          </cell>
          <cell r="G13530">
            <v>43223.487311215082</v>
          </cell>
          <cell r="H13530">
            <v>60.751997669793404</v>
          </cell>
          <cell r="I13530">
            <v>62.07</v>
          </cell>
        </row>
        <row r="13531">
          <cell r="C13531" t="str">
            <v>Liability</v>
          </cell>
          <cell r="E13531">
            <v>42779</v>
          </cell>
          <cell r="F13531">
            <v>43655</v>
          </cell>
          <cell r="G13531">
            <v>43703.948222967738</v>
          </cell>
          <cell r="H13531">
            <v>1041.7049843393834</v>
          </cell>
          <cell r="I13531">
            <v>1194.3</v>
          </cell>
        </row>
        <row r="13532">
          <cell r="C13532" t="str">
            <v>Liability</v>
          </cell>
          <cell r="E13532">
            <v>42776</v>
          </cell>
          <cell r="F13532">
            <v>43397</v>
          </cell>
          <cell r="G13532" t="str">
            <v>NA</v>
          </cell>
          <cell r="H13532">
            <v>0.4870920346357937</v>
          </cell>
          <cell r="I13532" t="str">
            <v>NA</v>
          </cell>
        </row>
        <row r="13533">
          <cell r="C13533" t="str">
            <v>Liability</v>
          </cell>
          <cell r="E13533">
            <v>42778</v>
          </cell>
          <cell r="F13533">
            <v>43298</v>
          </cell>
          <cell r="G13533">
            <v>43441.928302525295</v>
          </cell>
          <cell r="H13533">
            <v>2050.5595631573219</v>
          </cell>
          <cell r="I13533">
            <v>2353.6999999999998</v>
          </cell>
        </row>
        <row r="13534">
          <cell r="C13534" t="str">
            <v>Liability</v>
          </cell>
          <cell r="E13534">
            <v>42793</v>
          </cell>
          <cell r="F13534">
            <v>43454</v>
          </cell>
          <cell r="G13534">
            <v>44043.890315144199</v>
          </cell>
          <cell r="H13534">
            <v>1172.9242274031844</v>
          </cell>
          <cell r="I13534">
            <v>1285.81</v>
          </cell>
        </row>
        <row r="13535">
          <cell r="C13535" t="str">
            <v>Liability</v>
          </cell>
          <cell r="E13535">
            <v>42770</v>
          </cell>
          <cell r="F13535">
            <v>42819</v>
          </cell>
          <cell r="G13535">
            <v>44094.665497477887</v>
          </cell>
          <cell r="H13535">
            <v>131080.65583065193</v>
          </cell>
          <cell r="I13535">
            <v>160160.26999999999</v>
          </cell>
        </row>
        <row r="13536">
          <cell r="C13536" t="str">
            <v>Liability</v>
          </cell>
          <cell r="E13536">
            <v>42788</v>
          </cell>
          <cell r="F13536">
            <v>43809</v>
          </cell>
          <cell r="G13536" t="str">
            <v>NA</v>
          </cell>
          <cell r="H13536">
            <v>292.00329424498528</v>
          </cell>
          <cell r="I13536" t="str">
            <v>NA</v>
          </cell>
        </row>
        <row r="13537">
          <cell r="C13537" t="str">
            <v>Liability</v>
          </cell>
          <cell r="E13537">
            <v>42786</v>
          </cell>
          <cell r="F13537">
            <v>43289</v>
          </cell>
          <cell r="G13537">
            <v>43941.065163079656</v>
          </cell>
          <cell r="H13537">
            <v>287.97260433716787</v>
          </cell>
          <cell r="I13537">
            <v>395.37</v>
          </cell>
        </row>
        <row r="13538">
          <cell r="C13538" t="str">
            <v>Liability</v>
          </cell>
          <cell r="E13538">
            <v>42772</v>
          </cell>
          <cell r="F13538">
            <v>43042</v>
          </cell>
          <cell r="G13538">
            <v>43492.746104714788</v>
          </cell>
          <cell r="H13538">
            <v>48.897247229736436</v>
          </cell>
          <cell r="I13538">
            <v>52.27</v>
          </cell>
        </row>
        <row r="13539">
          <cell r="C13539" t="str">
            <v>Liability</v>
          </cell>
          <cell r="E13539">
            <v>42793</v>
          </cell>
          <cell r="F13539">
            <v>42830</v>
          </cell>
          <cell r="G13539">
            <v>43896.471960925606</v>
          </cell>
          <cell r="H13539">
            <v>244.23274009687958</v>
          </cell>
          <cell r="I13539">
            <v>273.26</v>
          </cell>
        </row>
        <row r="13540">
          <cell r="C13540" t="str">
            <v>Liability</v>
          </cell>
          <cell r="E13540">
            <v>42784</v>
          </cell>
          <cell r="F13540">
            <v>43192</v>
          </cell>
          <cell r="G13540">
            <v>43665.215793253185</v>
          </cell>
          <cell r="H13540">
            <v>158.63717417427043</v>
          </cell>
          <cell r="I13540">
            <v>199.05</v>
          </cell>
        </row>
        <row r="13541">
          <cell r="C13541" t="str">
            <v>Liability</v>
          </cell>
          <cell r="E13541">
            <v>42779</v>
          </cell>
          <cell r="F13541">
            <v>43275</v>
          </cell>
          <cell r="G13541">
            <v>44052.125408321583</v>
          </cell>
          <cell r="H13541">
            <v>1.990384307938545</v>
          </cell>
          <cell r="I13541">
            <v>2.0299999999999998</v>
          </cell>
        </row>
        <row r="13542">
          <cell r="C13542" t="str">
            <v>Liability</v>
          </cell>
          <cell r="E13542">
            <v>42781</v>
          </cell>
          <cell r="F13542">
            <v>42810</v>
          </cell>
          <cell r="G13542">
            <v>42843.205391882788</v>
          </cell>
          <cell r="H13542">
            <v>654.03505129202597</v>
          </cell>
          <cell r="I13542">
            <v>0</v>
          </cell>
        </row>
        <row r="13543">
          <cell r="C13543" t="str">
            <v>Liability</v>
          </cell>
          <cell r="E13543">
            <v>42783</v>
          </cell>
          <cell r="F13543">
            <v>42956</v>
          </cell>
          <cell r="G13543">
            <v>43514.393651574646</v>
          </cell>
          <cell r="H13543">
            <v>354.75724663126545</v>
          </cell>
          <cell r="I13543">
            <v>378.94</v>
          </cell>
        </row>
        <row r="13544">
          <cell r="C13544" t="str">
            <v>Liability</v>
          </cell>
          <cell r="E13544">
            <v>42776</v>
          </cell>
          <cell r="F13544">
            <v>43667</v>
          </cell>
          <cell r="G13544">
            <v>44009.958607428329</v>
          </cell>
          <cell r="H13544">
            <v>11783.101583039732</v>
          </cell>
          <cell r="I13544">
            <v>0</v>
          </cell>
        </row>
        <row r="13545">
          <cell r="C13545" t="str">
            <v>Liability</v>
          </cell>
          <cell r="E13545">
            <v>42782</v>
          </cell>
          <cell r="F13545">
            <v>43592</v>
          </cell>
          <cell r="G13545" t="str">
            <v>NA</v>
          </cell>
          <cell r="H13545">
            <v>1324.2224969691233</v>
          </cell>
          <cell r="I13545" t="str">
            <v>NA</v>
          </cell>
        </row>
        <row r="13546">
          <cell r="C13546" t="str">
            <v>Liability</v>
          </cell>
          <cell r="E13546">
            <v>42772</v>
          </cell>
          <cell r="F13546">
            <v>42860</v>
          </cell>
          <cell r="G13546">
            <v>43460.16777094065</v>
          </cell>
          <cell r="H13546">
            <v>128.64309222827774</v>
          </cell>
          <cell r="I13546">
            <v>137.63</v>
          </cell>
        </row>
        <row r="13547">
          <cell r="C13547" t="str">
            <v>Liability</v>
          </cell>
          <cell r="E13547">
            <v>42788</v>
          </cell>
          <cell r="F13547">
            <v>42795</v>
          </cell>
          <cell r="G13547" t="str">
            <v>NA</v>
          </cell>
          <cell r="H13547">
            <v>0.92362367057624339</v>
          </cell>
          <cell r="I13547" t="str">
            <v>NA</v>
          </cell>
        </row>
        <row r="13548">
          <cell r="C13548" t="str">
            <v>Liability</v>
          </cell>
          <cell r="E13548">
            <v>42769</v>
          </cell>
          <cell r="F13548">
            <v>43667</v>
          </cell>
          <cell r="G13548" t="str">
            <v>NA</v>
          </cell>
          <cell r="H13548">
            <v>4493.6385085581314</v>
          </cell>
          <cell r="I13548" t="str">
            <v>NA</v>
          </cell>
        </row>
        <row r="13549">
          <cell r="C13549" t="str">
            <v>Liability</v>
          </cell>
          <cell r="E13549">
            <v>42793</v>
          </cell>
          <cell r="F13549">
            <v>43132</v>
          </cell>
          <cell r="G13549">
            <v>43459.137250147207</v>
          </cell>
          <cell r="H13549">
            <v>73.452948596725577</v>
          </cell>
          <cell r="I13549">
            <v>83.25</v>
          </cell>
        </row>
        <row r="13550">
          <cell r="C13550" t="str">
            <v>Liability</v>
          </cell>
          <cell r="E13550">
            <v>42784</v>
          </cell>
          <cell r="F13550">
            <v>43429</v>
          </cell>
          <cell r="G13550">
            <v>43430.107538098659</v>
          </cell>
          <cell r="H13550">
            <v>15.797072652583362</v>
          </cell>
          <cell r="I13550">
            <v>17.579999999999998</v>
          </cell>
        </row>
        <row r="13551">
          <cell r="C13551" t="str">
            <v>Liability</v>
          </cell>
          <cell r="E13551">
            <v>42821</v>
          </cell>
          <cell r="F13551">
            <v>42979</v>
          </cell>
          <cell r="G13551" t="str">
            <v>NA</v>
          </cell>
          <cell r="H13551">
            <v>302.07302429582819</v>
          </cell>
          <cell r="I13551" t="str">
            <v>NA</v>
          </cell>
        </row>
        <row r="13552">
          <cell r="C13552" t="str">
            <v>Liability</v>
          </cell>
          <cell r="E13552">
            <v>42798</v>
          </cell>
          <cell r="F13552">
            <v>42985</v>
          </cell>
          <cell r="G13552">
            <v>43439.962776110537</v>
          </cell>
          <cell r="H13552">
            <v>71498.711398037616</v>
          </cell>
          <cell r="I13552">
            <v>76671.19</v>
          </cell>
        </row>
        <row r="13553">
          <cell r="C13553" t="str">
            <v>Liability</v>
          </cell>
          <cell r="E13553">
            <v>42800</v>
          </cell>
          <cell r="F13553">
            <v>43343</v>
          </cell>
          <cell r="G13553">
            <v>43531.114401131141</v>
          </cell>
          <cell r="H13553">
            <v>4943.1421324071334</v>
          </cell>
          <cell r="I13553">
            <v>5394.08</v>
          </cell>
        </row>
        <row r="13554">
          <cell r="C13554" t="str">
            <v>Liability</v>
          </cell>
          <cell r="E13554">
            <v>42823</v>
          </cell>
          <cell r="F13554">
            <v>43080</v>
          </cell>
          <cell r="G13554" t="str">
            <v>NA</v>
          </cell>
          <cell r="H13554">
            <v>42418.820224121009</v>
          </cell>
          <cell r="I13554" t="str">
            <v>NA</v>
          </cell>
        </row>
        <row r="13555">
          <cell r="C13555" t="str">
            <v>Liability</v>
          </cell>
          <cell r="E13555">
            <v>42814</v>
          </cell>
          <cell r="F13555">
            <v>42926</v>
          </cell>
          <cell r="G13555">
            <v>42979.281791077097</v>
          </cell>
          <cell r="H13555">
            <v>450.84124547904099</v>
          </cell>
          <cell r="I13555">
            <v>450.84</v>
          </cell>
        </row>
        <row r="13556">
          <cell r="C13556" t="str">
            <v>Liability</v>
          </cell>
          <cell r="E13556">
            <v>42814</v>
          </cell>
          <cell r="F13556">
            <v>43076</v>
          </cell>
          <cell r="G13556" t="str">
            <v>NA</v>
          </cell>
          <cell r="H13556">
            <v>50.908421702988761</v>
          </cell>
          <cell r="I13556" t="str">
            <v>NA</v>
          </cell>
        </row>
        <row r="13557">
          <cell r="C13557" t="str">
            <v>Liability</v>
          </cell>
          <cell r="E13557">
            <v>42798</v>
          </cell>
          <cell r="F13557">
            <v>42991</v>
          </cell>
          <cell r="G13557">
            <v>43871.780875426528</v>
          </cell>
          <cell r="H13557">
            <v>184.83958261625381</v>
          </cell>
          <cell r="I13557">
            <v>202.91</v>
          </cell>
        </row>
        <row r="13558">
          <cell r="C13558" t="str">
            <v>Liability</v>
          </cell>
          <cell r="E13558">
            <v>42804</v>
          </cell>
          <cell r="F13558">
            <v>43427</v>
          </cell>
          <cell r="G13558" t="str">
            <v>NA</v>
          </cell>
          <cell r="H13558">
            <v>0.3308037038952551</v>
          </cell>
          <cell r="I13558" t="str">
            <v>NA</v>
          </cell>
        </row>
        <row r="13559">
          <cell r="C13559" t="str">
            <v>Liability</v>
          </cell>
          <cell r="E13559">
            <v>42820</v>
          </cell>
          <cell r="F13559">
            <v>42933</v>
          </cell>
          <cell r="G13559" t="str">
            <v>NA</v>
          </cell>
          <cell r="H13559">
            <v>1448.8383997562992</v>
          </cell>
          <cell r="I13559" t="str">
            <v>NA</v>
          </cell>
        </row>
        <row r="13560">
          <cell r="C13560" t="str">
            <v>Liability</v>
          </cell>
          <cell r="E13560">
            <v>42819</v>
          </cell>
          <cell r="F13560">
            <v>43247</v>
          </cell>
          <cell r="G13560">
            <v>43386.055865360628</v>
          </cell>
          <cell r="H13560">
            <v>10.470807390475244</v>
          </cell>
          <cell r="I13560">
            <v>11.84</v>
          </cell>
        </row>
        <row r="13561">
          <cell r="C13561" t="str">
            <v>Liability</v>
          </cell>
          <cell r="E13561">
            <v>42825</v>
          </cell>
          <cell r="F13561">
            <v>43091</v>
          </cell>
          <cell r="G13561">
            <v>43426.7374770319</v>
          </cell>
          <cell r="H13561">
            <v>13781.950977275777</v>
          </cell>
          <cell r="I13561">
            <v>15807.23</v>
          </cell>
        </row>
        <row r="13562">
          <cell r="C13562" t="str">
            <v>Liability</v>
          </cell>
          <cell r="E13562">
            <v>42817</v>
          </cell>
          <cell r="F13562">
            <v>43428</v>
          </cell>
          <cell r="G13562">
            <v>43837.145234104239</v>
          </cell>
          <cell r="H13562">
            <v>12.900977173859882</v>
          </cell>
          <cell r="I13562">
            <v>15.26</v>
          </cell>
        </row>
        <row r="13563">
          <cell r="C13563" t="str">
            <v>Liability</v>
          </cell>
          <cell r="E13563">
            <v>42811</v>
          </cell>
          <cell r="F13563">
            <v>43044</v>
          </cell>
          <cell r="G13563">
            <v>43214.435734985564</v>
          </cell>
          <cell r="H13563">
            <v>1079.0346521564386</v>
          </cell>
          <cell r="I13563">
            <v>1151.52</v>
          </cell>
        </row>
        <row r="13564">
          <cell r="C13564" t="str">
            <v>Liability</v>
          </cell>
          <cell r="E13564">
            <v>42797</v>
          </cell>
          <cell r="F13564">
            <v>43445</v>
          </cell>
          <cell r="G13564" t="str">
            <v>NA</v>
          </cell>
          <cell r="H13564">
            <v>46.197173266471736</v>
          </cell>
          <cell r="I13564" t="str">
            <v>NA</v>
          </cell>
        </row>
        <row r="13565">
          <cell r="C13565" t="str">
            <v>Liability</v>
          </cell>
          <cell r="E13565">
            <v>42796</v>
          </cell>
          <cell r="F13565">
            <v>43043</v>
          </cell>
          <cell r="G13565">
            <v>43216.864317996442</v>
          </cell>
          <cell r="H13565">
            <v>4994.9801070219737</v>
          </cell>
          <cell r="I13565">
            <v>5822.37</v>
          </cell>
        </row>
        <row r="13566">
          <cell r="C13566" t="str">
            <v>Liability</v>
          </cell>
          <cell r="E13566">
            <v>42804</v>
          </cell>
          <cell r="F13566">
            <v>43343</v>
          </cell>
          <cell r="G13566" t="str">
            <v>NA</v>
          </cell>
          <cell r="H13566">
            <v>450.51988319485127</v>
          </cell>
          <cell r="I13566" t="str">
            <v>NA</v>
          </cell>
        </row>
        <row r="13567">
          <cell r="C13567" t="str">
            <v>Liability</v>
          </cell>
          <cell r="E13567">
            <v>42822</v>
          </cell>
          <cell r="F13567">
            <v>43834</v>
          </cell>
          <cell r="G13567" t="str">
            <v>NA</v>
          </cell>
          <cell r="H13567">
            <v>132.99074599789776</v>
          </cell>
          <cell r="I13567" t="str">
            <v>NA</v>
          </cell>
        </row>
        <row r="13568">
          <cell r="C13568" t="str">
            <v>Liability</v>
          </cell>
          <cell r="E13568">
            <v>42804</v>
          </cell>
          <cell r="F13568">
            <v>42835</v>
          </cell>
          <cell r="G13568">
            <v>43012.905346425199</v>
          </cell>
          <cell r="H13568">
            <v>485.20097512543998</v>
          </cell>
          <cell r="I13568">
            <v>485.2</v>
          </cell>
        </row>
        <row r="13569">
          <cell r="C13569" t="str">
            <v>Liability</v>
          </cell>
          <cell r="E13569">
            <v>42810</v>
          </cell>
          <cell r="F13569">
            <v>43098</v>
          </cell>
          <cell r="G13569" t="str">
            <v>NA</v>
          </cell>
          <cell r="H13569">
            <v>0.66799243310885581</v>
          </cell>
          <cell r="I13569" t="str">
            <v>NA</v>
          </cell>
        </row>
        <row r="13570">
          <cell r="C13570" t="str">
            <v>Liability</v>
          </cell>
          <cell r="E13570">
            <v>42814</v>
          </cell>
          <cell r="F13570">
            <v>43767</v>
          </cell>
          <cell r="G13570" t="str">
            <v>NA</v>
          </cell>
          <cell r="H13570">
            <v>6521.5241850815419</v>
          </cell>
          <cell r="I13570" t="str">
            <v>NA</v>
          </cell>
        </row>
        <row r="13571">
          <cell r="C13571" t="str">
            <v>Liability</v>
          </cell>
          <cell r="E13571">
            <v>42823</v>
          </cell>
          <cell r="F13571">
            <v>42907</v>
          </cell>
          <cell r="G13571">
            <v>43928.68852418942</v>
          </cell>
          <cell r="H13571">
            <v>2.1515915716967604</v>
          </cell>
          <cell r="I13571">
            <v>3.05</v>
          </cell>
        </row>
        <row r="13572">
          <cell r="C13572" t="str">
            <v>Liability</v>
          </cell>
          <cell r="E13572">
            <v>42809</v>
          </cell>
          <cell r="F13572">
            <v>43002</v>
          </cell>
          <cell r="G13572">
            <v>43464.444979911823</v>
          </cell>
          <cell r="H13572">
            <v>659476.12452589232</v>
          </cell>
          <cell r="I13572">
            <v>720114.29</v>
          </cell>
        </row>
        <row r="13573">
          <cell r="C13573" t="str">
            <v>Liability</v>
          </cell>
          <cell r="E13573">
            <v>42807</v>
          </cell>
          <cell r="F13573">
            <v>43006</v>
          </cell>
          <cell r="G13573">
            <v>43205.165516607412</v>
          </cell>
          <cell r="H13573">
            <v>0.19704368231597014</v>
          </cell>
          <cell r="I13573">
            <v>0.22</v>
          </cell>
        </row>
        <row r="13574">
          <cell r="C13574" t="str">
            <v>Liability</v>
          </cell>
          <cell r="E13574">
            <v>42823</v>
          </cell>
          <cell r="F13574">
            <v>42827</v>
          </cell>
          <cell r="G13574">
            <v>44097.889587927057</v>
          </cell>
          <cell r="H13574">
            <v>129.02955555192725</v>
          </cell>
          <cell r="I13574">
            <v>145.61000000000001</v>
          </cell>
        </row>
        <row r="13575">
          <cell r="C13575" t="str">
            <v>Liability</v>
          </cell>
          <cell r="E13575">
            <v>42826</v>
          </cell>
          <cell r="F13575">
            <v>44008</v>
          </cell>
          <cell r="G13575">
            <v>44156.797972094995</v>
          </cell>
          <cell r="H13575">
            <v>35312.251754875891</v>
          </cell>
          <cell r="I13575">
            <v>45139.33</v>
          </cell>
        </row>
        <row r="13576">
          <cell r="C13576" t="str">
            <v>Liability</v>
          </cell>
          <cell r="E13576">
            <v>42837</v>
          </cell>
          <cell r="F13576">
            <v>42939</v>
          </cell>
          <cell r="G13576">
            <v>42978.145742593711</v>
          </cell>
          <cell r="H13576">
            <v>7.2096543303233602</v>
          </cell>
          <cell r="I13576">
            <v>7.21</v>
          </cell>
        </row>
        <row r="13577">
          <cell r="C13577" t="str">
            <v>Liability</v>
          </cell>
          <cell r="E13577">
            <v>42855</v>
          </cell>
          <cell r="F13577">
            <v>43088</v>
          </cell>
          <cell r="G13577">
            <v>43819.493753719049</v>
          </cell>
          <cell r="H13577">
            <v>7259.2731026403326</v>
          </cell>
          <cell r="I13577">
            <v>8075.34</v>
          </cell>
        </row>
        <row r="13578">
          <cell r="C13578" t="str">
            <v>Liability</v>
          </cell>
          <cell r="E13578">
            <v>42832</v>
          </cell>
          <cell r="F13578">
            <v>43248</v>
          </cell>
          <cell r="G13578">
            <v>43730.648518079179</v>
          </cell>
          <cell r="H13578">
            <v>19.812247530257189</v>
          </cell>
          <cell r="I13578">
            <v>25.21</v>
          </cell>
        </row>
        <row r="13579">
          <cell r="C13579" t="str">
            <v>Liability</v>
          </cell>
          <cell r="E13579">
            <v>42836</v>
          </cell>
          <cell r="F13579">
            <v>43897</v>
          </cell>
          <cell r="G13579" t="str">
            <v>NA</v>
          </cell>
          <cell r="H13579">
            <v>17351.648920591804</v>
          </cell>
          <cell r="I13579" t="str">
            <v>NA</v>
          </cell>
        </row>
        <row r="13580">
          <cell r="C13580" t="str">
            <v>Liability</v>
          </cell>
          <cell r="E13580">
            <v>42848</v>
          </cell>
          <cell r="F13580">
            <v>42882</v>
          </cell>
          <cell r="G13580">
            <v>43486.141919650014</v>
          </cell>
          <cell r="H13580">
            <v>119.73540971161358</v>
          </cell>
          <cell r="I13580">
            <v>130.5</v>
          </cell>
        </row>
        <row r="13581">
          <cell r="C13581" t="str">
            <v>Liability</v>
          </cell>
          <cell r="E13581">
            <v>42833</v>
          </cell>
          <cell r="F13581">
            <v>43536</v>
          </cell>
          <cell r="G13581" t="str">
            <v>NA</v>
          </cell>
          <cell r="H13581">
            <v>8.0280533522470527</v>
          </cell>
          <cell r="I13581" t="str">
            <v>NA</v>
          </cell>
        </row>
        <row r="13582">
          <cell r="C13582" t="str">
            <v>Liability</v>
          </cell>
          <cell r="E13582">
            <v>42842</v>
          </cell>
          <cell r="F13582">
            <v>43605</v>
          </cell>
          <cell r="G13582">
            <v>43652.775122456289</v>
          </cell>
          <cell r="H13582">
            <v>3199.8350964431838</v>
          </cell>
          <cell r="I13582">
            <v>3872.19</v>
          </cell>
        </row>
        <row r="13583">
          <cell r="C13583" t="str">
            <v>Liability</v>
          </cell>
          <cell r="E13583">
            <v>42846</v>
          </cell>
          <cell r="F13583">
            <v>43416</v>
          </cell>
          <cell r="G13583" t="str">
            <v>NA</v>
          </cell>
          <cell r="H13583">
            <v>0.93581622452060798</v>
          </cell>
          <cell r="I13583" t="str">
            <v>NA</v>
          </cell>
        </row>
        <row r="13584">
          <cell r="C13584" t="str">
            <v>Liability</v>
          </cell>
          <cell r="E13584">
            <v>42847</v>
          </cell>
          <cell r="F13584">
            <v>43540</v>
          </cell>
          <cell r="G13584">
            <v>43981.941047962217</v>
          </cell>
          <cell r="H13584">
            <v>3655.4682618500992</v>
          </cell>
          <cell r="I13584">
            <v>4659.8900000000003</v>
          </cell>
        </row>
        <row r="13585">
          <cell r="C13585" t="str">
            <v>Liability</v>
          </cell>
          <cell r="E13585">
            <v>42844</v>
          </cell>
          <cell r="F13585">
            <v>43958</v>
          </cell>
          <cell r="G13585">
            <v>44184.302903612675</v>
          </cell>
          <cell r="H13585">
            <v>43.25062568772389</v>
          </cell>
          <cell r="I13585">
            <v>55.31</v>
          </cell>
        </row>
        <row r="13586">
          <cell r="C13586" t="str">
            <v>Liability</v>
          </cell>
          <cell r="E13586">
            <v>42837</v>
          </cell>
          <cell r="F13586">
            <v>42946</v>
          </cell>
          <cell r="G13586">
            <v>43205.319364995594</v>
          </cell>
          <cell r="H13586">
            <v>13917.247732070598</v>
          </cell>
          <cell r="I13586">
            <v>15496.38</v>
          </cell>
        </row>
        <row r="13587">
          <cell r="C13587" t="str">
            <v>Liability</v>
          </cell>
          <cell r="E13587">
            <v>42846</v>
          </cell>
          <cell r="F13587">
            <v>43274</v>
          </cell>
          <cell r="G13587">
            <v>44046.555730993379</v>
          </cell>
          <cell r="H13587">
            <v>4525.6936734213223</v>
          </cell>
          <cell r="I13587">
            <v>6329.86</v>
          </cell>
        </row>
        <row r="13588">
          <cell r="C13588" t="str">
            <v>Liability</v>
          </cell>
          <cell r="E13588">
            <v>42827</v>
          </cell>
          <cell r="F13588">
            <v>42942</v>
          </cell>
          <cell r="G13588">
            <v>43663.576016304316</v>
          </cell>
          <cell r="H13588">
            <v>1123.1269765005991</v>
          </cell>
          <cell r="I13588">
            <v>1306.2</v>
          </cell>
        </row>
        <row r="13589">
          <cell r="C13589" t="str">
            <v>Liability</v>
          </cell>
          <cell r="E13589">
            <v>42852</v>
          </cell>
          <cell r="F13589">
            <v>43002</v>
          </cell>
          <cell r="G13589">
            <v>43734.546554024004</v>
          </cell>
          <cell r="H13589">
            <v>0.534567868295316</v>
          </cell>
          <cell r="I13589">
            <v>0.64</v>
          </cell>
        </row>
        <row r="13590">
          <cell r="C13590" t="str">
            <v>Liability</v>
          </cell>
          <cell r="E13590">
            <v>42849</v>
          </cell>
          <cell r="F13590">
            <v>42986</v>
          </cell>
          <cell r="G13590" t="str">
            <v>NA</v>
          </cell>
          <cell r="H13590">
            <v>0.49532729008667375</v>
          </cell>
          <cell r="I13590" t="str">
            <v>NA</v>
          </cell>
        </row>
        <row r="13591">
          <cell r="C13591" t="str">
            <v>Liability</v>
          </cell>
          <cell r="E13591">
            <v>42837</v>
          </cell>
          <cell r="F13591">
            <v>44025</v>
          </cell>
          <cell r="G13591" t="str">
            <v>NA</v>
          </cell>
          <cell r="H13591">
            <v>4645.4763538761117</v>
          </cell>
          <cell r="I13591" t="str">
            <v>NA</v>
          </cell>
        </row>
        <row r="13592">
          <cell r="C13592" t="str">
            <v>Liability</v>
          </cell>
          <cell r="E13592">
            <v>42844</v>
          </cell>
          <cell r="F13592">
            <v>43041</v>
          </cell>
          <cell r="G13592">
            <v>43198.252306919399</v>
          </cell>
          <cell r="H13592">
            <v>699.47549423451051</v>
          </cell>
          <cell r="I13592">
            <v>784.88</v>
          </cell>
        </row>
        <row r="13593">
          <cell r="C13593" t="str">
            <v>Liability</v>
          </cell>
          <cell r="E13593">
            <v>42854</v>
          </cell>
          <cell r="F13593">
            <v>43006</v>
          </cell>
          <cell r="G13593">
            <v>43730.166569808425</v>
          </cell>
          <cell r="H13593">
            <v>13013.186412686633</v>
          </cell>
          <cell r="I13593">
            <v>0</v>
          </cell>
        </row>
        <row r="13594">
          <cell r="C13594" t="str">
            <v>Liability</v>
          </cell>
          <cell r="E13594">
            <v>42834</v>
          </cell>
          <cell r="F13594">
            <v>42983</v>
          </cell>
          <cell r="G13594">
            <v>43051.055618805076</v>
          </cell>
          <cell r="H13594">
            <v>4.0467746044239803</v>
          </cell>
          <cell r="I13594">
            <v>4.05</v>
          </cell>
        </row>
        <row r="13595">
          <cell r="C13595" t="str">
            <v>Liability</v>
          </cell>
          <cell r="E13595">
            <v>42826</v>
          </cell>
          <cell r="F13595">
            <v>43523</v>
          </cell>
          <cell r="G13595">
            <v>44139.393558875177</v>
          </cell>
          <cell r="H13595">
            <v>70.939336985752618</v>
          </cell>
          <cell r="I13595">
            <v>95.62</v>
          </cell>
        </row>
        <row r="13596">
          <cell r="C13596" t="str">
            <v>Liability</v>
          </cell>
          <cell r="E13596">
            <v>42850</v>
          </cell>
          <cell r="F13596">
            <v>43930</v>
          </cell>
          <cell r="G13596">
            <v>44113.049874047756</v>
          </cell>
          <cell r="H13596">
            <v>64.401410651836244</v>
          </cell>
          <cell r="I13596">
            <v>70.41</v>
          </cell>
        </row>
        <row r="13597">
          <cell r="C13597" t="str">
            <v>Liability</v>
          </cell>
          <cell r="E13597">
            <v>42836</v>
          </cell>
          <cell r="F13597">
            <v>43918</v>
          </cell>
          <cell r="G13597" t="str">
            <v>NA</v>
          </cell>
          <cell r="H13597">
            <v>9167.9094613959696</v>
          </cell>
          <cell r="I13597" t="str">
            <v>NA</v>
          </cell>
        </row>
        <row r="13598">
          <cell r="C13598" t="str">
            <v>Liability</v>
          </cell>
          <cell r="E13598">
            <v>42831</v>
          </cell>
          <cell r="F13598">
            <v>43625</v>
          </cell>
          <cell r="G13598" t="str">
            <v>NA</v>
          </cell>
          <cell r="H13598">
            <v>4007.4739765638242</v>
          </cell>
          <cell r="I13598" t="str">
            <v>NA</v>
          </cell>
        </row>
        <row r="13599">
          <cell r="C13599" t="str">
            <v>Liability</v>
          </cell>
          <cell r="E13599">
            <v>42831</v>
          </cell>
          <cell r="F13599">
            <v>43314</v>
          </cell>
          <cell r="G13599">
            <v>43626.961330516802</v>
          </cell>
          <cell r="H13599">
            <v>174.05744953925486</v>
          </cell>
          <cell r="I13599">
            <v>209.04</v>
          </cell>
        </row>
        <row r="13600">
          <cell r="C13600" t="str">
            <v>Liability</v>
          </cell>
          <cell r="E13600">
            <v>42844</v>
          </cell>
          <cell r="F13600">
            <v>42992</v>
          </cell>
          <cell r="G13600">
            <v>43400.481567096816</v>
          </cell>
          <cell r="H13600">
            <v>16938.22170524317</v>
          </cell>
          <cell r="I13600">
            <v>19709.03</v>
          </cell>
        </row>
        <row r="13601">
          <cell r="C13601" t="str">
            <v>Liability</v>
          </cell>
          <cell r="E13601">
            <v>42851</v>
          </cell>
          <cell r="F13601">
            <v>43143</v>
          </cell>
          <cell r="G13601" t="str">
            <v>NA</v>
          </cell>
          <cell r="H13601">
            <v>4.1001696161662871</v>
          </cell>
          <cell r="I13601" t="str">
            <v>NA</v>
          </cell>
        </row>
        <row r="13602">
          <cell r="C13602" t="str">
            <v>Liability</v>
          </cell>
          <cell r="E13602">
            <v>42852</v>
          </cell>
          <cell r="F13602">
            <v>43324</v>
          </cell>
          <cell r="G13602">
            <v>43731.070875064514</v>
          </cell>
          <cell r="H13602">
            <v>0.46052035971986122</v>
          </cell>
          <cell r="I13602">
            <v>0.51</v>
          </cell>
        </row>
        <row r="13603">
          <cell r="C13603" t="str">
            <v>Liability</v>
          </cell>
          <cell r="E13603">
            <v>42842</v>
          </cell>
          <cell r="F13603">
            <v>42898</v>
          </cell>
          <cell r="G13603" t="str">
            <v>NA</v>
          </cell>
          <cell r="H13603">
            <v>1751.6655087624754</v>
          </cell>
          <cell r="I13603" t="str">
            <v>NA</v>
          </cell>
        </row>
        <row r="13604">
          <cell r="C13604" t="str">
            <v>Liability</v>
          </cell>
          <cell r="E13604">
            <v>42849</v>
          </cell>
          <cell r="F13604">
            <v>43179</v>
          </cell>
          <cell r="G13604">
            <v>43390.273101108884</v>
          </cell>
          <cell r="H13604">
            <v>195.47628353201267</v>
          </cell>
          <cell r="I13604">
            <v>210.81</v>
          </cell>
        </row>
        <row r="13605">
          <cell r="C13605" t="str">
            <v>Liability</v>
          </cell>
          <cell r="E13605">
            <v>42861</v>
          </cell>
          <cell r="F13605">
            <v>43330</v>
          </cell>
          <cell r="G13605">
            <v>43346.139519715405</v>
          </cell>
          <cell r="H13605">
            <v>13.669249693915926</v>
          </cell>
          <cell r="I13605">
            <v>0</v>
          </cell>
        </row>
        <row r="13606">
          <cell r="C13606" t="str">
            <v>Liability</v>
          </cell>
          <cell r="E13606">
            <v>42880</v>
          </cell>
          <cell r="F13606">
            <v>43178</v>
          </cell>
          <cell r="G13606">
            <v>43345.664810896618</v>
          </cell>
          <cell r="H13606">
            <v>64.297490917750167</v>
          </cell>
          <cell r="I13606">
            <v>68.489999999999995</v>
          </cell>
        </row>
        <row r="13607">
          <cell r="C13607" t="str">
            <v>Liability</v>
          </cell>
          <cell r="E13607">
            <v>42868</v>
          </cell>
          <cell r="F13607">
            <v>42935</v>
          </cell>
          <cell r="G13607" t="str">
            <v>NA</v>
          </cell>
          <cell r="H13607">
            <v>42.441712610985149</v>
          </cell>
          <cell r="I13607" t="str">
            <v>NA</v>
          </cell>
        </row>
        <row r="13608">
          <cell r="C13608" t="str">
            <v>Liability</v>
          </cell>
          <cell r="E13608">
            <v>42863</v>
          </cell>
          <cell r="F13608">
            <v>43342</v>
          </cell>
          <cell r="G13608">
            <v>43507.52730994024</v>
          </cell>
          <cell r="H13608">
            <v>1820.1944410262865</v>
          </cell>
          <cell r="I13608">
            <v>2243.61</v>
          </cell>
        </row>
        <row r="13609">
          <cell r="C13609" t="str">
            <v>Liability</v>
          </cell>
          <cell r="E13609">
            <v>42861</v>
          </cell>
          <cell r="F13609">
            <v>42883</v>
          </cell>
          <cell r="G13609">
            <v>42909.416045156097</v>
          </cell>
          <cell r="H13609">
            <v>3.90825076205416</v>
          </cell>
          <cell r="I13609">
            <v>3.91</v>
          </cell>
        </row>
        <row r="13610">
          <cell r="C13610" t="str">
            <v>Liability</v>
          </cell>
          <cell r="E13610">
            <v>42860</v>
          </cell>
          <cell r="F13610">
            <v>43038</v>
          </cell>
          <cell r="G13610">
            <v>43907.451170462489</v>
          </cell>
          <cell r="H13610">
            <v>3672.6157476561143</v>
          </cell>
          <cell r="I13610">
            <v>4262.53</v>
          </cell>
        </row>
        <row r="13611">
          <cell r="C13611" t="str">
            <v>Liability</v>
          </cell>
          <cell r="E13611">
            <v>42861</v>
          </cell>
          <cell r="F13611">
            <v>43271</v>
          </cell>
          <cell r="G13611" t="str">
            <v>NA</v>
          </cell>
          <cell r="H13611">
            <v>90.192934141771218</v>
          </cell>
          <cell r="I13611" t="str">
            <v>NA</v>
          </cell>
        </row>
        <row r="13612">
          <cell r="C13612" t="str">
            <v>Liability</v>
          </cell>
          <cell r="E13612">
            <v>42883</v>
          </cell>
          <cell r="F13612">
            <v>43234</v>
          </cell>
          <cell r="G13612">
            <v>44011.764325396631</v>
          </cell>
          <cell r="H13612">
            <v>342.60268228891618</v>
          </cell>
          <cell r="I13612">
            <v>534.41</v>
          </cell>
        </row>
        <row r="13613">
          <cell r="C13613" t="str">
            <v>Liability</v>
          </cell>
          <cell r="E13613">
            <v>42884</v>
          </cell>
          <cell r="F13613">
            <v>43089</v>
          </cell>
          <cell r="G13613" t="str">
            <v>NA</v>
          </cell>
          <cell r="H13613">
            <v>135.89026134991732</v>
          </cell>
          <cell r="I13613" t="str">
            <v>NA</v>
          </cell>
        </row>
        <row r="13614">
          <cell r="C13614" t="str">
            <v>Liability</v>
          </cell>
          <cell r="E13614">
            <v>42866</v>
          </cell>
          <cell r="F13614">
            <v>44093</v>
          </cell>
          <cell r="G13614" t="str">
            <v>NA</v>
          </cell>
          <cell r="H13614">
            <v>9.6194567169058374</v>
          </cell>
          <cell r="I13614" t="str">
            <v>NA</v>
          </cell>
        </row>
        <row r="13615">
          <cell r="C13615" t="str">
            <v>Liability</v>
          </cell>
          <cell r="E13615">
            <v>42867</v>
          </cell>
          <cell r="F13615">
            <v>43138</v>
          </cell>
          <cell r="G13615">
            <v>43308.373029208073</v>
          </cell>
          <cell r="H13615">
            <v>2.4969004988359984</v>
          </cell>
          <cell r="I13615">
            <v>2.78</v>
          </cell>
        </row>
        <row r="13616">
          <cell r="C13616" t="str">
            <v>Liability</v>
          </cell>
          <cell r="E13616">
            <v>42858</v>
          </cell>
          <cell r="F13616">
            <v>43089</v>
          </cell>
          <cell r="G13616">
            <v>43887.088453695695</v>
          </cell>
          <cell r="H13616">
            <v>82.050607933559945</v>
          </cell>
          <cell r="I13616">
            <v>104.73</v>
          </cell>
        </row>
        <row r="13617">
          <cell r="C13617" t="str">
            <v>Liability</v>
          </cell>
          <cell r="E13617">
            <v>42870</v>
          </cell>
          <cell r="F13617">
            <v>43082</v>
          </cell>
          <cell r="G13617">
            <v>43206.434953734642</v>
          </cell>
          <cell r="H13617">
            <v>26.772007115882168</v>
          </cell>
          <cell r="I13617">
            <v>28.14</v>
          </cell>
        </row>
        <row r="13618">
          <cell r="C13618" t="str">
            <v>Liability</v>
          </cell>
          <cell r="E13618">
            <v>42862</v>
          </cell>
          <cell r="F13618">
            <v>43735</v>
          </cell>
          <cell r="G13618">
            <v>43904.050829238164</v>
          </cell>
          <cell r="H13618">
            <v>4.0450007796236545</v>
          </cell>
          <cell r="I13618">
            <v>5.59</v>
          </cell>
        </row>
        <row r="13619">
          <cell r="C13619" t="str">
            <v>Liability</v>
          </cell>
          <cell r="E13619">
            <v>42880</v>
          </cell>
          <cell r="F13619">
            <v>43011</v>
          </cell>
          <cell r="G13619">
            <v>43236.942424565517</v>
          </cell>
          <cell r="H13619">
            <v>33.735472462294545</v>
          </cell>
          <cell r="I13619">
            <v>38.6</v>
          </cell>
        </row>
        <row r="13620">
          <cell r="C13620" t="str">
            <v>Liability</v>
          </cell>
          <cell r="E13620">
            <v>42862</v>
          </cell>
          <cell r="F13620">
            <v>42994</v>
          </cell>
          <cell r="G13620">
            <v>43553.789294072041</v>
          </cell>
          <cell r="H13620">
            <v>120.50279592713385</v>
          </cell>
          <cell r="I13620">
            <v>146.32</v>
          </cell>
        </row>
        <row r="13621">
          <cell r="C13621" t="str">
            <v>Liability</v>
          </cell>
          <cell r="E13621">
            <v>42861</v>
          </cell>
          <cell r="F13621">
            <v>43018</v>
          </cell>
          <cell r="G13621">
            <v>44146.197943530839</v>
          </cell>
          <cell r="H13621">
            <v>39.194034345145191</v>
          </cell>
          <cell r="I13621">
            <v>46.13</v>
          </cell>
        </row>
        <row r="13622">
          <cell r="C13622" t="str">
            <v>Liability</v>
          </cell>
          <cell r="E13622">
            <v>42859</v>
          </cell>
          <cell r="F13622">
            <v>43377</v>
          </cell>
          <cell r="G13622" t="str">
            <v>NA</v>
          </cell>
          <cell r="H13622">
            <v>997.75501924556943</v>
          </cell>
          <cell r="I13622" t="str">
            <v>NA</v>
          </cell>
        </row>
        <row r="13623">
          <cell r="C13623" t="str">
            <v>Liability</v>
          </cell>
          <cell r="E13623">
            <v>42881</v>
          </cell>
          <cell r="F13623">
            <v>43103</v>
          </cell>
          <cell r="G13623" t="str">
            <v>NA</v>
          </cell>
          <cell r="H13623">
            <v>3.1739711190501221</v>
          </cell>
          <cell r="I13623" t="str">
            <v>NA</v>
          </cell>
        </row>
        <row r="13624">
          <cell r="C13624" t="str">
            <v>Liability</v>
          </cell>
          <cell r="E13624">
            <v>42859</v>
          </cell>
          <cell r="F13624">
            <v>42958</v>
          </cell>
          <cell r="G13624">
            <v>43632.772348146049</v>
          </cell>
          <cell r="H13624">
            <v>39561.301635654963</v>
          </cell>
          <cell r="I13624">
            <v>45346.9</v>
          </cell>
        </row>
        <row r="13625">
          <cell r="C13625" t="str">
            <v>Liability</v>
          </cell>
          <cell r="E13625">
            <v>42879</v>
          </cell>
          <cell r="F13625">
            <v>42913</v>
          </cell>
          <cell r="G13625" t="str">
            <v>NA</v>
          </cell>
          <cell r="H13625">
            <v>44.639517412856684</v>
          </cell>
          <cell r="I13625" t="str">
            <v>NA</v>
          </cell>
        </row>
        <row r="13626">
          <cell r="C13626" t="str">
            <v>Liability</v>
          </cell>
          <cell r="E13626">
            <v>42863</v>
          </cell>
          <cell r="F13626">
            <v>43241</v>
          </cell>
          <cell r="G13626" t="str">
            <v>NA</v>
          </cell>
          <cell r="H13626">
            <v>42.045652043742848</v>
          </cell>
          <cell r="I13626" t="str">
            <v>NA</v>
          </cell>
        </row>
        <row r="13627">
          <cell r="C13627" t="str">
            <v>Liability</v>
          </cell>
          <cell r="E13627">
            <v>42884</v>
          </cell>
          <cell r="F13627">
            <v>43154</v>
          </cell>
          <cell r="G13627" t="str">
            <v>NA</v>
          </cell>
          <cell r="H13627">
            <v>51.582851696083452</v>
          </cell>
          <cell r="I13627" t="str">
            <v>NA</v>
          </cell>
        </row>
        <row r="13628">
          <cell r="C13628" t="str">
            <v>Liability</v>
          </cell>
          <cell r="E13628">
            <v>42871</v>
          </cell>
          <cell r="F13628">
            <v>44118</v>
          </cell>
          <cell r="G13628" t="str">
            <v>NA</v>
          </cell>
          <cell r="H13628">
            <v>45.067467918691335</v>
          </cell>
          <cell r="I13628" t="str">
            <v>NA</v>
          </cell>
        </row>
        <row r="13629">
          <cell r="C13629" t="str">
            <v>Liability</v>
          </cell>
          <cell r="E13629">
            <v>42861</v>
          </cell>
          <cell r="F13629">
            <v>43384</v>
          </cell>
          <cell r="G13629">
            <v>43403.025184229045</v>
          </cell>
          <cell r="H13629">
            <v>29356.492008887362</v>
          </cell>
          <cell r="I13629">
            <v>0</v>
          </cell>
        </row>
        <row r="13630">
          <cell r="C13630" t="str">
            <v>Liability</v>
          </cell>
          <cell r="E13630">
            <v>42885</v>
          </cell>
          <cell r="F13630">
            <v>43458</v>
          </cell>
          <cell r="G13630">
            <v>43999.139731870593</v>
          </cell>
          <cell r="H13630">
            <v>18.924555498537337</v>
          </cell>
          <cell r="I13630">
            <v>22.18</v>
          </cell>
        </row>
        <row r="13631">
          <cell r="C13631" t="str">
            <v>Liability</v>
          </cell>
          <cell r="E13631">
            <v>42881</v>
          </cell>
          <cell r="F13631">
            <v>43477</v>
          </cell>
          <cell r="G13631" t="str">
            <v>NA</v>
          </cell>
          <cell r="H13631">
            <v>41.594474028257117</v>
          </cell>
          <cell r="I13631" t="str">
            <v>NA</v>
          </cell>
        </row>
        <row r="13632">
          <cell r="C13632" t="str">
            <v>Liability</v>
          </cell>
          <cell r="E13632">
            <v>42859</v>
          </cell>
          <cell r="F13632">
            <v>43135</v>
          </cell>
          <cell r="G13632" t="str">
            <v>NA</v>
          </cell>
          <cell r="H13632">
            <v>6.007509632898417</v>
          </cell>
          <cell r="I13632" t="str">
            <v>NA</v>
          </cell>
        </row>
        <row r="13633">
          <cell r="C13633" t="str">
            <v>Liability</v>
          </cell>
          <cell r="E13633">
            <v>42883</v>
          </cell>
          <cell r="F13633">
            <v>43260</v>
          </cell>
          <cell r="G13633" t="str">
            <v>NA</v>
          </cell>
          <cell r="H13633">
            <v>177.62845330391087</v>
          </cell>
          <cell r="I13633" t="str">
            <v>NA</v>
          </cell>
        </row>
        <row r="13634">
          <cell r="C13634" t="str">
            <v>Liability</v>
          </cell>
          <cell r="E13634">
            <v>42885</v>
          </cell>
          <cell r="F13634">
            <v>43221</v>
          </cell>
          <cell r="G13634">
            <v>43345.676175129738</v>
          </cell>
          <cell r="H13634">
            <v>108.34793118071255</v>
          </cell>
          <cell r="I13634">
            <v>112.33</v>
          </cell>
        </row>
        <row r="13635">
          <cell r="C13635" t="str">
            <v>Liability</v>
          </cell>
          <cell r="E13635">
            <v>42885</v>
          </cell>
          <cell r="F13635">
            <v>43295</v>
          </cell>
          <cell r="G13635">
            <v>43507.878213185089</v>
          </cell>
          <cell r="H13635">
            <v>19130.288822707684</v>
          </cell>
          <cell r="I13635">
            <v>21446.6</v>
          </cell>
        </row>
        <row r="13636">
          <cell r="C13636" t="str">
            <v>Liability</v>
          </cell>
          <cell r="E13636">
            <v>42882</v>
          </cell>
          <cell r="F13636">
            <v>43011</v>
          </cell>
          <cell r="G13636" t="str">
            <v>NA</v>
          </cell>
          <cell r="H13636">
            <v>19246.708502119767</v>
          </cell>
          <cell r="I13636" t="str">
            <v>NA</v>
          </cell>
        </row>
        <row r="13637">
          <cell r="C13637" t="str">
            <v>Liability</v>
          </cell>
          <cell r="E13637">
            <v>42862</v>
          </cell>
          <cell r="F13637">
            <v>43794</v>
          </cell>
          <cell r="G13637">
            <v>44009.62160463076</v>
          </cell>
          <cell r="H13637">
            <v>20483.357888244907</v>
          </cell>
          <cell r="I13637">
            <v>28337.55</v>
          </cell>
        </row>
        <row r="13638">
          <cell r="C13638" t="str">
            <v>Liability</v>
          </cell>
          <cell r="E13638">
            <v>42873</v>
          </cell>
          <cell r="F13638">
            <v>43317</v>
          </cell>
          <cell r="G13638">
            <v>43467.564316121352</v>
          </cell>
          <cell r="H13638">
            <v>3.1108819128131029</v>
          </cell>
          <cell r="I13638">
            <v>3.98</v>
          </cell>
        </row>
        <row r="13639">
          <cell r="C13639" t="str">
            <v>Liability</v>
          </cell>
          <cell r="E13639">
            <v>42872</v>
          </cell>
          <cell r="F13639">
            <v>43279</v>
          </cell>
          <cell r="G13639">
            <v>44062.943559300758</v>
          </cell>
          <cell r="H13639">
            <v>266.7085626152919</v>
          </cell>
          <cell r="I13639">
            <v>295.99</v>
          </cell>
        </row>
        <row r="13640">
          <cell r="C13640" t="str">
            <v>Liability</v>
          </cell>
          <cell r="E13640">
            <v>42885</v>
          </cell>
          <cell r="F13640">
            <v>42947</v>
          </cell>
          <cell r="G13640" t="str">
            <v>NA</v>
          </cell>
          <cell r="H13640">
            <v>37.334689120931117</v>
          </cell>
          <cell r="I13640" t="str">
            <v>NA</v>
          </cell>
        </row>
        <row r="13641">
          <cell r="C13641" t="str">
            <v>Liability</v>
          </cell>
          <cell r="E13641">
            <v>42873</v>
          </cell>
          <cell r="F13641">
            <v>43296</v>
          </cell>
          <cell r="G13641" t="str">
            <v>NA</v>
          </cell>
          <cell r="H13641">
            <v>3616.1539987316005</v>
          </cell>
          <cell r="I13641" t="str">
            <v>NA</v>
          </cell>
        </row>
        <row r="13642">
          <cell r="C13642" t="str">
            <v>Liability</v>
          </cell>
          <cell r="E13642">
            <v>42881</v>
          </cell>
          <cell r="F13642">
            <v>42939</v>
          </cell>
          <cell r="G13642">
            <v>43112.977102329874</v>
          </cell>
          <cell r="H13642">
            <v>6746.5839527428489</v>
          </cell>
          <cell r="I13642">
            <v>7190.74</v>
          </cell>
        </row>
        <row r="13643">
          <cell r="C13643" t="str">
            <v>Liability</v>
          </cell>
          <cell r="E13643">
            <v>42882</v>
          </cell>
          <cell r="F13643">
            <v>43680</v>
          </cell>
          <cell r="G13643">
            <v>44150.789705366813</v>
          </cell>
          <cell r="H13643">
            <v>704.17678256813633</v>
          </cell>
          <cell r="I13643">
            <v>837.07</v>
          </cell>
        </row>
        <row r="13644">
          <cell r="C13644" t="str">
            <v>Liability</v>
          </cell>
          <cell r="E13644">
            <v>42879</v>
          </cell>
          <cell r="F13644">
            <v>43143</v>
          </cell>
          <cell r="G13644">
            <v>43649.213982449524</v>
          </cell>
          <cell r="H13644">
            <v>41.63975123685217</v>
          </cell>
          <cell r="I13644">
            <v>49.35</v>
          </cell>
        </row>
        <row r="13645">
          <cell r="C13645" t="str">
            <v>Liability</v>
          </cell>
          <cell r="E13645">
            <v>42905</v>
          </cell>
          <cell r="F13645">
            <v>43169</v>
          </cell>
          <cell r="G13645">
            <v>43451.901698431247</v>
          </cell>
          <cell r="H13645">
            <v>6085.5941604033878</v>
          </cell>
          <cell r="I13645">
            <v>6648.93</v>
          </cell>
        </row>
        <row r="13646">
          <cell r="C13646" t="str">
            <v>Liability</v>
          </cell>
          <cell r="E13646">
            <v>42914</v>
          </cell>
          <cell r="F13646">
            <v>43169</v>
          </cell>
          <cell r="G13646" t="str">
            <v>NA</v>
          </cell>
          <cell r="H13646">
            <v>117.40063054568792</v>
          </cell>
          <cell r="I13646" t="str">
            <v>NA</v>
          </cell>
        </row>
        <row r="13647">
          <cell r="C13647" t="str">
            <v>Liability</v>
          </cell>
          <cell r="E13647">
            <v>42900</v>
          </cell>
          <cell r="F13647">
            <v>43220</v>
          </cell>
          <cell r="G13647">
            <v>43671.134364885074</v>
          </cell>
          <cell r="H13647">
            <v>11.725372714693977</v>
          </cell>
          <cell r="I13647">
            <v>13.72</v>
          </cell>
        </row>
        <row r="13648">
          <cell r="C13648" t="str">
            <v>Liability</v>
          </cell>
          <cell r="E13648">
            <v>42910</v>
          </cell>
          <cell r="F13648">
            <v>43808</v>
          </cell>
          <cell r="G13648" t="str">
            <v>NA</v>
          </cell>
          <cell r="H13648">
            <v>51.793748867083835</v>
          </cell>
          <cell r="I13648" t="str">
            <v>NA</v>
          </cell>
        </row>
        <row r="13649">
          <cell r="C13649" t="str">
            <v>Liability</v>
          </cell>
          <cell r="E13649">
            <v>42898</v>
          </cell>
          <cell r="F13649">
            <v>43190</v>
          </cell>
          <cell r="G13649">
            <v>43516.290882836161</v>
          </cell>
          <cell r="H13649">
            <v>253.25264566296477</v>
          </cell>
          <cell r="I13649">
            <v>0</v>
          </cell>
        </row>
        <row r="13650">
          <cell r="C13650" t="str">
            <v>Liability</v>
          </cell>
          <cell r="E13650">
            <v>42894</v>
          </cell>
          <cell r="F13650">
            <v>43126</v>
          </cell>
          <cell r="G13650">
            <v>43446.766734817014</v>
          </cell>
          <cell r="H13650">
            <v>5.9516261615798066E-2</v>
          </cell>
          <cell r="I13650">
            <v>7.0000000000000007E-2</v>
          </cell>
        </row>
        <row r="13651">
          <cell r="C13651" t="str">
            <v>Liability</v>
          </cell>
          <cell r="E13651">
            <v>42888</v>
          </cell>
          <cell r="F13651">
            <v>43791</v>
          </cell>
          <cell r="G13651" t="str">
            <v>NA</v>
          </cell>
          <cell r="H13651">
            <v>316.58225399734386</v>
          </cell>
          <cell r="I13651" t="str">
            <v>NA</v>
          </cell>
        </row>
        <row r="13652">
          <cell r="C13652" t="str">
            <v>Liability</v>
          </cell>
          <cell r="E13652">
            <v>42893</v>
          </cell>
          <cell r="F13652">
            <v>44012</v>
          </cell>
          <cell r="G13652" t="str">
            <v>NA</v>
          </cell>
          <cell r="H13652">
            <v>5455.7751671599217</v>
          </cell>
          <cell r="I13652" t="str">
            <v>NA</v>
          </cell>
        </row>
        <row r="13653">
          <cell r="C13653" t="str">
            <v>Liability</v>
          </cell>
          <cell r="E13653">
            <v>42891</v>
          </cell>
          <cell r="F13653">
            <v>43066</v>
          </cell>
          <cell r="G13653" t="str">
            <v>NA</v>
          </cell>
          <cell r="H13653">
            <v>0.17227220115846539</v>
          </cell>
          <cell r="I13653" t="str">
            <v>NA</v>
          </cell>
        </row>
        <row r="13654">
          <cell r="C13654" t="str">
            <v>Liability</v>
          </cell>
          <cell r="E13654">
            <v>42906</v>
          </cell>
          <cell r="F13654">
            <v>43115</v>
          </cell>
          <cell r="G13654">
            <v>44118.794258902104</v>
          </cell>
          <cell r="H13654">
            <v>48.079093184676296</v>
          </cell>
          <cell r="I13654">
            <v>63.6</v>
          </cell>
        </row>
        <row r="13655">
          <cell r="C13655" t="str">
            <v>Liability</v>
          </cell>
          <cell r="E13655">
            <v>42893</v>
          </cell>
          <cell r="F13655">
            <v>43213</v>
          </cell>
          <cell r="G13655">
            <v>43352.889040473463</v>
          </cell>
          <cell r="H13655">
            <v>2.1247793492832456</v>
          </cell>
          <cell r="I13655">
            <v>2.4300000000000002</v>
          </cell>
        </row>
        <row r="13656">
          <cell r="C13656" t="str">
            <v>Liability</v>
          </cell>
          <cell r="E13656">
            <v>42908</v>
          </cell>
          <cell r="F13656">
            <v>43033</v>
          </cell>
          <cell r="G13656">
            <v>43289.520822232582</v>
          </cell>
          <cell r="H13656">
            <v>23.788085598159601</v>
          </cell>
          <cell r="I13656">
            <v>25.87</v>
          </cell>
        </row>
        <row r="13657">
          <cell r="C13657" t="str">
            <v>Liability</v>
          </cell>
          <cell r="E13657">
            <v>42895</v>
          </cell>
          <cell r="F13657">
            <v>42981</v>
          </cell>
          <cell r="G13657" t="str">
            <v>NA</v>
          </cell>
          <cell r="H13657">
            <v>21.518955030446406</v>
          </cell>
          <cell r="I13657" t="str">
            <v>NA</v>
          </cell>
        </row>
        <row r="13658">
          <cell r="C13658" t="str">
            <v>Liability</v>
          </cell>
          <cell r="E13658">
            <v>42910</v>
          </cell>
          <cell r="F13658">
            <v>43002</v>
          </cell>
          <cell r="G13658">
            <v>43660.995954421807</v>
          </cell>
          <cell r="H13658">
            <v>4217.0570135851203</v>
          </cell>
          <cell r="I13658">
            <v>4365.2</v>
          </cell>
        </row>
        <row r="13659">
          <cell r="C13659" t="str">
            <v>Liability</v>
          </cell>
          <cell r="E13659">
            <v>42891</v>
          </cell>
          <cell r="F13659">
            <v>43357</v>
          </cell>
          <cell r="G13659" t="str">
            <v>NA</v>
          </cell>
          <cell r="H13659">
            <v>3132.2116369522123</v>
          </cell>
          <cell r="I13659" t="str">
            <v>NA</v>
          </cell>
        </row>
        <row r="13660">
          <cell r="C13660" t="str">
            <v>Liability</v>
          </cell>
          <cell r="E13660">
            <v>42905</v>
          </cell>
          <cell r="F13660">
            <v>43400</v>
          </cell>
          <cell r="G13660" t="str">
            <v>NA</v>
          </cell>
          <cell r="H13660">
            <v>2665.1292144756835</v>
          </cell>
          <cell r="I13660" t="str">
            <v>NA</v>
          </cell>
        </row>
        <row r="13661">
          <cell r="C13661" t="str">
            <v>Liability</v>
          </cell>
          <cell r="E13661">
            <v>42887</v>
          </cell>
          <cell r="F13661">
            <v>43586</v>
          </cell>
          <cell r="G13661">
            <v>44021.763172095496</v>
          </cell>
          <cell r="H13661">
            <v>95.383402300791985</v>
          </cell>
          <cell r="I13661">
            <v>110.79</v>
          </cell>
        </row>
        <row r="13662">
          <cell r="C13662" t="str">
            <v>Liability</v>
          </cell>
          <cell r="E13662">
            <v>42889</v>
          </cell>
          <cell r="F13662">
            <v>42947</v>
          </cell>
          <cell r="G13662">
            <v>42957.874048936719</v>
          </cell>
          <cell r="H13662">
            <v>16.7166557771619</v>
          </cell>
          <cell r="I13662">
            <v>16.72</v>
          </cell>
        </row>
        <row r="13663">
          <cell r="C13663" t="str">
            <v>Liability</v>
          </cell>
          <cell r="E13663">
            <v>42912</v>
          </cell>
          <cell r="F13663">
            <v>42965</v>
          </cell>
          <cell r="G13663">
            <v>44079.055656328026</v>
          </cell>
          <cell r="H13663">
            <v>1.8754326232458349</v>
          </cell>
          <cell r="I13663">
            <v>2.5299999999999998</v>
          </cell>
        </row>
        <row r="13664">
          <cell r="C13664" t="str">
            <v>Liability</v>
          </cell>
          <cell r="E13664">
            <v>42906</v>
          </cell>
          <cell r="F13664">
            <v>42934</v>
          </cell>
          <cell r="G13664" t="str">
            <v>NA</v>
          </cell>
          <cell r="H13664">
            <v>38.58729585579168</v>
          </cell>
          <cell r="I13664" t="str">
            <v>NA</v>
          </cell>
        </row>
        <row r="13665">
          <cell r="C13665" t="str">
            <v>Liability</v>
          </cell>
          <cell r="E13665">
            <v>42904</v>
          </cell>
          <cell r="F13665">
            <v>43008</v>
          </cell>
          <cell r="G13665">
            <v>43329.194840111726</v>
          </cell>
          <cell r="H13665">
            <v>3081.3241173199985</v>
          </cell>
          <cell r="I13665">
            <v>3175.35</v>
          </cell>
        </row>
        <row r="13666">
          <cell r="C13666" t="str">
            <v>Liability</v>
          </cell>
          <cell r="E13666">
            <v>42891</v>
          </cell>
          <cell r="F13666">
            <v>43225</v>
          </cell>
          <cell r="G13666">
            <v>43834.693073731491</v>
          </cell>
          <cell r="H13666">
            <v>15099.159947504808</v>
          </cell>
          <cell r="I13666">
            <v>19737.849999999999</v>
          </cell>
        </row>
        <row r="13667">
          <cell r="C13667" t="str">
            <v>Liability</v>
          </cell>
          <cell r="E13667">
            <v>42891</v>
          </cell>
          <cell r="F13667">
            <v>42930</v>
          </cell>
          <cell r="G13667">
            <v>43190.56175806473</v>
          </cell>
          <cell r="H13667">
            <v>63.555111773954678</v>
          </cell>
          <cell r="I13667">
            <v>69.91</v>
          </cell>
        </row>
        <row r="13668">
          <cell r="C13668" t="str">
            <v>Liability</v>
          </cell>
          <cell r="E13668">
            <v>42906</v>
          </cell>
          <cell r="F13668">
            <v>43890</v>
          </cell>
          <cell r="G13668" t="str">
            <v>NA</v>
          </cell>
          <cell r="H13668">
            <v>8221.1784512960403</v>
          </cell>
          <cell r="I13668" t="str">
            <v>NA</v>
          </cell>
        </row>
        <row r="13669">
          <cell r="C13669" t="str">
            <v>Liability</v>
          </cell>
          <cell r="E13669">
            <v>42916</v>
          </cell>
          <cell r="F13669">
            <v>42923</v>
          </cell>
          <cell r="G13669">
            <v>44152.770190250492</v>
          </cell>
          <cell r="H13669">
            <v>147.94090761642224</v>
          </cell>
          <cell r="I13669">
            <v>181.09</v>
          </cell>
        </row>
        <row r="13670">
          <cell r="C13670" t="str">
            <v>Liability</v>
          </cell>
          <cell r="E13670">
            <v>42893</v>
          </cell>
          <cell r="F13670">
            <v>43475</v>
          </cell>
          <cell r="G13670" t="str">
            <v>NA</v>
          </cell>
          <cell r="H13670">
            <v>5.5129062058348284E-2</v>
          </cell>
          <cell r="I13670" t="str">
            <v>NA</v>
          </cell>
        </row>
        <row r="13671">
          <cell r="C13671" t="str">
            <v>Liability</v>
          </cell>
          <cell r="E13671">
            <v>42915</v>
          </cell>
          <cell r="F13671">
            <v>43689</v>
          </cell>
          <cell r="G13671">
            <v>43731.344185949376</v>
          </cell>
          <cell r="H13671">
            <v>1184.1575978630367</v>
          </cell>
          <cell r="I13671">
            <v>1522.97</v>
          </cell>
        </row>
        <row r="13672">
          <cell r="C13672" t="str">
            <v>Liability</v>
          </cell>
          <cell r="E13672">
            <v>42913</v>
          </cell>
          <cell r="F13672">
            <v>42940</v>
          </cell>
          <cell r="G13672" t="str">
            <v>NA</v>
          </cell>
          <cell r="H13672">
            <v>82.437357530394181</v>
          </cell>
          <cell r="I13672" t="str">
            <v>NA</v>
          </cell>
        </row>
        <row r="13673">
          <cell r="C13673" t="str">
            <v>Liability</v>
          </cell>
          <cell r="E13673">
            <v>42909</v>
          </cell>
          <cell r="F13673">
            <v>43431</v>
          </cell>
          <cell r="G13673">
            <v>43885.935520764964</v>
          </cell>
          <cell r="H13673">
            <v>2.5823284767065386</v>
          </cell>
          <cell r="I13673">
            <v>3.14</v>
          </cell>
        </row>
        <row r="13674">
          <cell r="C13674" t="str">
            <v>Liability</v>
          </cell>
          <cell r="E13674">
            <v>42905</v>
          </cell>
          <cell r="F13674">
            <v>43173</v>
          </cell>
          <cell r="G13674" t="str">
            <v>NA</v>
          </cell>
          <cell r="H13674">
            <v>2.4603077727272424</v>
          </cell>
          <cell r="I13674" t="str">
            <v>NA</v>
          </cell>
        </row>
        <row r="13675">
          <cell r="C13675" t="str">
            <v>Liability</v>
          </cell>
          <cell r="E13675">
            <v>42911</v>
          </cell>
          <cell r="F13675">
            <v>43062</v>
          </cell>
          <cell r="G13675" t="str">
            <v>NA</v>
          </cell>
          <cell r="H13675">
            <v>19924.307829765938</v>
          </cell>
          <cell r="I13675" t="str">
            <v>NA</v>
          </cell>
        </row>
        <row r="13676">
          <cell r="C13676" t="str">
            <v>Liability</v>
          </cell>
          <cell r="E13676">
            <v>42913</v>
          </cell>
          <cell r="F13676">
            <v>43642</v>
          </cell>
          <cell r="G13676" t="str">
            <v>NA</v>
          </cell>
          <cell r="H13676">
            <v>0.99577564938364804</v>
          </cell>
          <cell r="I13676" t="str">
            <v>NA</v>
          </cell>
        </row>
        <row r="13677">
          <cell r="C13677" t="str">
            <v>Liability</v>
          </cell>
          <cell r="E13677">
            <v>42894</v>
          </cell>
          <cell r="F13677">
            <v>43202</v>
          </cell>
          <cell r="G13677">
            <v>43614.096013682822</v>
          </cell>
          <cell r="H13677">
            <v>41.221044149322239</v>
          </cell>
          <cell r="I13677">
            <v>43.73</v>
          </cell>
        </row>
        <row r="13678">
          <cell r="C13678" t="str">
            <v>Liability</v>
          </cell>
          <cell r="E13678">
            <v>42914</v>
          </cell>
          <cell r="F13678">
            <v>43143</v>
          </cell>
          <cell r="G13678">
            <v>43576.378667442208</v>
          </cell>
          <cell r="H13678">
            <v>1801.8251524084199</v>
          </cell>
          <cell r="I13678">
            <v>2122.13</v>
          </cell>
        </row>
        <row r="13679">
          <cell r="C13679" t="str">
            <v>Liability</v>
          </cell>
          <cell r="E13679">
            <v>42901</v>
          </cell>
          <cell r="F13679">
            <v>43285</v>
          </cell>
          <cell r="G13679" t="str">
            <v>NA</v>
          </cell>
          <cell r="H13679">
            <v>2.0374900702018213</v>
          </cell>
          <cell r="I13679" t="str">
            <v>NA</v>
          </cell>
        </row>
        <row r="13680">
          <cell r="C13680" t="str">
            <v>Liability</v>
          </cell>
          <cell r="E13680">
            <v>42887</v>
          </cell>
          <cell r="F13680">
            <v>43084</v>
          </cell>
          <cell r="G13680">
            <v>43819.540651238538</v>
          </cell>
          <cell r="H13680">
            <v>5.8184554552966343</v>
          </cell>
          <cell r="I13680">
            <v>7.11</v>
          </cell>
        </row>
        <row r="13681">
          <cell r="C13681" t="str">
            <v>Liability</v>
          </cell>
          <cell r="E13681">
            <v>42943</v>
          </cell>
          <cell r="F13681">
            <v>43567</v>
          </cell>
          <cell r="G13681" t="str">
            <v>NA</v>
          </cell>
          <cell r="H13681">
            <v>379.7710568345762</v>
          </cell>
          <cell r="I13681" t="str">
            <v>NA</v>
          </cell>
        </row>
        <row r="13682">
          <cell r="C13682" t="str">
            <v>Liability</v>
          </cell>
          <cell r="E13682">
            <v>42939</v>
          </cell>
          <cell r="F13682">
            <v>43201</v>
          </cell>
          <cell r="G13682">
            <v>43684.739530623759</v>
          </cell>
          <cell r="H13682">
            <v>58.844254856303969</v>
          </cell>
          <cell r="I13682">
            <v>70.17</v>
          </cell>
        </row>
        <row r="13683">
          <cell r="C13683" t="str">
            <v>Liability</v>
          </cell>
          <cell r="E13683">
            <v>42946</v>
          </cell>
          <cell r="F13683">
            <v>43105</v>
          </cell>
          <cell r="G13683">
            <v>43433.1117384545</v>
          </cell>
          <cell r="H13683">
            <v>205.25303408816248</v>
          </cell>
          <cell r="I13683">
            <v>241.41</v>
          </cell>
        </row>
        <row r="13684">
          <cell r="C13684" t="str">
            <v>Liability</v>
          </cell>
          <cell r="E13684">
            <v>42919</v>
          </cell>
          <cell r="F13684">
            <v>43598</v>
          </cell>
          <cell r="G13684" t="str">
            <v>NA</v>
          </cell>
          <cell r="H13684">
            <v>42.880510690617655</v>
          </cell>
          <cell r="I13684" t="str">
            <v>NA</v>
          </cell>
        </row>
        <row r="13685">
          <cell r="C13685" t="str">
            <v>Liability</v>
          </cell>
          <cell r="E13685">
            <v>42937</v>
          </cell>
          <cell r="F13685">
            <v>43014</v>
          </cell>
          <cell r="G13685">
            <v>43858.821579278847</v>
          </cell>
          <cell r="H13685">
            <v>155.60091851918671</v>
          </cell>
          <cell r="I13685">
            <v>236.67</v>
          </cell>
        </row>
        <row r="13686">
          <cell r="C13686" t="str">
            <v>Liability</v>
          </cell>
          <cell r="E13686">
            <v>42947</v>
          </cell>
          <cell r="F13686">
            <v>44019</v>
          </cell>
          <cell r="G13686" t="str">
            <v>NA</v>
          </cell>
          <cell r="H13686">
            <v>10350.922799708283</v>
          </cell>
          <cell r="I13686" t="str">
            <v>NA</v>
          </cell>
        </row>
        <row r="13687">
          <cell r="C13687" t="str">
            <v>Liability</v>
          </cell>
          <cell r="E13687">
            <v>42923</v>
          </cell>
          <cell r="F13687">
            <v>43107</v>
          </cell>
          <cell r="G13687">
            <v>43118.656619042806</v>
          </cell>
          <cell r="H13687">
            <v>489653.26993526815</v>
          </cell>
          <cell r="I13687">
            <v>518807.23</v>
          </cell>
        </row>
        <row r="13688">
          <cell r="C13688" t="str">
            <v>Liability</v>
          </cell>
          <cell r="E13688">
            <v>42924</v>
          </cell>
          <cell r="F13688">
            <v>43240</v>
          </cell>
          <cell r="G13688">
            <v>43431.312144984084</v>
          </cell>
          <cell r="H13688">
            <v>25.502531997451886</v>
          </cell>
          <cell r="I13688">
            <v>27.53</v>
          </cell>
        </row>
        <row r="13689">
          <cell r="C13689" t="str">
            <v>Liability</v>
          </cell>
          <cell r="E13689">
            <v>42940</v>
          </cell>
          <cell r="F13689">
            <v>43600</v>
          </cell>
          <cell r="G13689">
            <v>43969.033293862718</v>
          </cell>
          <cell r="H13689">
            <v>157219.20104521478</v>
          </cell>
          <cell r="I13689">
            <v>173152.21</v>
          </cell>
        </row>
        <row r="13690">
          <cell r="C13690" t="str">
            <v>Liability</v>
          </cell>
          <cell r="E13690">
            <v>42930</v>
          </cell>
          <cell r="F13690">
            <v>43684</v>
          </cell>
          <cell r="G13690" t="str">
            <v>NA</v>
          </cell>
          <cell r="H13690">
            <v>82.811652517613666</v>
          </cell>
          <cell r="I13690" t="str">
            <v>NA</v>
          </cell>
        </row>
        <row r="13691">
          <cell r="C13691" t="str">
            <v>Liability</v>
          </cell>
          <cell r="E13691">
            <v>42930</v>
          </cell>
          <cell r="F13691">
            <v>43065</v>
          </cell>
          <cell r="G13691" t="str">
            <v>NA</v>
          </cell>
          <cell r="H13691">
            <v>3412.3316710502204</v>
          </cell>
          <cell r="I13691" t="str">
            <v>NA</v>
          </cell>
        </row>
        <row r="13692">
          <cell r="C13692" t="str">
            <v>Liability</v>
          </cell>
          <cell r="E13692">
            <v>42944</v>
          </cell>
          <cell r="F13692">
            <v>43483</v>
          </cell>
          <cell r="G13692">
            <v>44113.271994950112</v>
          </cell>
          <cell r="H13692">
            <v>11.389888502245974</v>
          </cell>
          <cell r="I13692">
            <v>0</v>
          </cell>
        </row>
        <row r="13693">
          <cell r="C13693" t="str">
            <v>Liability</v>
          </cell>
          <cell r="E13693">
            <v>42937</v>
          </cell>
          <cell r="F13693">
            <v>43152</v>
          </cell>
          <cell r="G13693">
            <v>43761.664930981882</v>
          </cell>
          <cell r="H13693">
            <v>31.370269780430224</v>
          </cell>
          <cell r="I13693">
            <v>37.65</v>
          </cell>
        </row>
        <row r="13694">
          <cell r="C13694" t="str">
            <v>Liability</v>
          </cell>
          <cell r="E13694">
            <v>42922</v>
          </cell>
          <cell r="F13694">
            <v>43111</v>
          </cell>
          <cell r="G13694">
            <v>43301.710924252926</v>
          </cell>
          <cell r="H13694">
            <v>35.426893265334051</v>
          </cell>
          <cell r="I13694">
            <v>37.04</v>
          </cell>
        </row>
        <row r="13695">
          <cell r="C13695" t="str">
            <v>Liability</v>
          </cell>
          <cell r="E13695">
            <v>42928</v>
          </cell>
          <cell r="F13695">
            <v>43355</v>
          </cell>
          <cell r="G13695" t="str">
            <v>NA</v>
          </cell>
          <cell r="H13695">
            <v>9.9669607774530018</v>
          </cell>
          <cell r="I13695" t="str">
            <v>NA</v>
          </cell>
        </row>
        <row r="13696">
          <cell r="C13696" t="str">
            <v>Liability</v>
          </cell>
          <cell r="E13696">
            <v>42918</v>
          </cell>
          <cell r="F13696">
            <v>43193</v>
          </cell>
          <cell r="G13696">
            <v>43323.711761293613</v>
          </cell>
          <cell r="H13696">
            <v>1.5930253660833407</v>
          </cell>
          <cell r="I13696">
            <v>1.72</v>
          </cell>
        </row>
        <row r="13697">
          <cell r="C13697" t="str">
            <v>Liability</v>
          </cell>
          <cell r="E13697">
            <v>42924</v>
          </cell>
          <cell r="F13697">
            <v>43654</v>
          </cell>
          <cell r="G13697">
            <v>43833.669844787008</v>
          </cell>
          <cell r="H13697">
            <v>3207.0949239693336</v>
          </cell>
          <cell r="I13697">
            <v>3752.29</v>
          </cell>
        </row>
        <row r="13698">
          <cell r="C13698" t="str">
            <v>Liability</v>
          </cell>
          <cell r="E13698">
            <v>42919</v>
          </cell>
          <cell r="F13698">
            <v>43186</v>
          </cell>
          <cell r="G13698">
            <v>43217.886317499913</v>
          </cell>
          <cell r="H13698">
            <v>8338.9899519073824</v>
          </cell>
          <cell r="I13698">
            <v>9315.69</v>
          </cell>
        </row>
        <row r="13699">
          <cell r="C13699" t="str">
            <v>Liability</v>
          </cell>
          <cell r="E13699">
            <v>42920</v>
          </cell>
          <cell r="F13699">
            <v>43092</v>
          </cell>
          <cell r="G13699" t="str">
            <v>NA</v>
          </cell>
          <cell r="H13699">
            <v>20301.833641537338</v>
          </cell>
          <cell r="I13699" t="str">
            <v>NA</v>
          </cell>
        </row>
        <row r="13700">
          <cell r="C13700" t="str">
            <v>Liability</v>
          </cell>
          <cell r="E13700">
            <v>42928</v>
          </cell>
          <cell r="F13700">
            <v>43865</v>
          </cell>
          <cell r="G13700" t="str">
            <v>NA</v>
          </cell>
          <cell r="H13700">
            <v>7481.407705329364</v>
          </cell>
          <cell r="I13700" t="str">
            <v>NA</v>
          </cell>
        </row>
        <row r="13701">
          <cell r="C13701" t="str">
            <v>Liability</v>
          </cell>
          <cell r="E13701">
            <v>42946</v>
          </cell>
          <cell r="F13701">
            <v>43712</v>
          </cell>
          <cell r="G13701">
            <v>43853.394900438048</v>
          </cell>
          <cell r="H13701">
            <v>12829.928555961234</v>
          </cell>
          <cell r="I13701">
            <v>16439.18</v>
          </cell>
        </row>
        <row r="13702">
          <cell r="C13702" t="str">
            <v>Liability</v>
          </cell>
          <cell r="E13702">
            <v>42927</v>
          </cell>
          <cell r="F13702">
            <v>42933</v>
          </cell>
          <cell r="G13702">
            <v>43461.838083092523</v>
          </cell>
          <cell r="H13702">
            <v>690.58663700998784</v>
          </cell>
          <cell r="I13702">
            <v>751.6</v>
          </cell>
        </row>
        <row r="13703">
          <cell r="C13703" t="str">
            <v>Liability</v>
          </cell>
          <cell r="E13703">
            <v>42930</v>
          </cell>
          <cell r="F13703">
            <v>43952</v>
          </cell>
          <cell r="G13703" t="str">
            <v>NA</v>
          </cell>
          <cell r="H13703">
            <v>145.80074269058318</v>
          </cell>
          <cell r="I13703" t="str">
            <v>NA</v>
          </cell>
        </row>
        <row r="13704">
          <cell r="C13704" t="str">
            <v>Liability</v>
          </cell>
          <cell r="E13704">
            <v>42940</v>
          </cell>
          <cell r="F13704">
            <v>43180</v>
          </cell>
          <cell r="G13704">
            <v>43802.938598878238</v>
          </cell>
          <cell r="H13704">
            <v>222.17987897779696</v>
          </cell>
          <cell r="I13704">
            <v>261.91000000000003</v>
          </cell>
        </row>
        <row r="13705">
          <cell r="C13705" t="str">
            <v>Liability</v>
          </cell>
          <cell r="E13705">
            <v>42917</v>
          </cell>
          <cell r="F13705">
            <v>43655</v>
          </cell>
          <cell r="G13705">
            <v>44061.500492978419</v>
          </cell>
          <cell r="H13705">
            <v>299.5968402111647</v>
          </cell>
          <cell r="I13705">
            <v>370.42</v>
          </cell>
        </row>
        <row r="13706">
          <cell r="C13706" t="str">
            <v>Liability</v>
          </cell>
          <cell r="E13706">
            <v>42933</v>
          </cell>
          <cell r="F13706">
            <v>42933</v>
          </cell>
          <cell r="G13706" t="str">
            <v>NA</v>
          </cell>
          <cell r="H13706">
            <v>2992.2675486927819</v>
          </cell>
          <cell r="I13706" t="str">
            <v>NA</v>
          </cell>
        </row>
        <row r="13707">
          <cell r="C13707" t="str">
            <v>Liability</v>
          </cell>
          <cell r="E13707">
            <v>42954</v>
          </cell>
          <cell r="F13707">
            <v>43967</v>
          </cell>
          <cell r="G13707" t="str">
            <v>NA</v>
          </cell>
          <cell r="H13707">
            <v>6.1399408526509678</v>
          </cell>
          <cell r="I13707" t="str">
            <v>NA</v>
          </cell>
        </row>
        <row r="13708">
          <cell r="C13708" t="str">
            <v>Liability</v>
          </cell>
          <cell r="E13708">
            <v>42952</v>
          </cell>
          <cell r="F13708">
            <v>43384</v>
          </cell>
          <cell r="G13708" t="str">
            <v>NA</v>
          </cell>
          <cell r="H13708">
            <v>59.661042696019884</v>
          </cell>
          <cell r="I13708" t="str">
            <v>NA</v>
          </cell>
        </row>
        <row r="13709">
          <cell r="C13709" t="str">
            <v>Liability</v>
          </cell>
          <cell r="E13709">
            <v>42968</v>
          </cell>
          <cell r="F13709">
            <v>43001</v>
          </cell>
          <cell r="G13709">
            <v>43720.297299200902</v>
          </cell>
          <cell r="H13709">
            <v>810.55053795158472</v>
          </cell>
          <cell r="I13709">
            <v>970.12</v>
          </cell>
        </row>
        <row r="13710">
          <cell r="C13710" t="str">
            <v>Liability</v>
          </cell>
          <cell r="E13710">
            <v>42967</v>
          </cell>
          <cell r="F13710">
            <v>43007</v>
          </cell>
          <cell r="G13710">
            <v>43331.877404418759</v>
          </cell>
          <cell r="H13710">
            <v>13487.31536478721</v>
          </cell>
          <cell r="I13710">
            <v>14172.65</v>
          </cell>
        </row>
        <row r="13711">
          <cell r="C13711" t="str">
            <v>Liability</v>
          </cell>
          <cell r="E13711">
            <v>42963</v>
          </cell>
          <cell r="F13711">
            <v>43135</v>
          </cell>
          <cell r="G13711">
            <v>43714.754939675942</v>
          </cell>
          <cell r="H13711">
            <v>2098.2697299326464</v>
          </cell>
          <cell r="I13711">
            <v>2274.38</v>
          </cell>
        </row>
        <row r="13712">
          <cell r="C13712" t="str">
            <v>Liability</v>
          </cell>
          <cell r="E13712">
            <v>42961</v>
          </cell>
          <cell r="F13712">
            <v>43044</v>
          </cell>
          <cell r="G13712">
            <v>44166.007007250802</v>
          </cell>
          <cell r="H13712">
            <v>317.66785367040694</v>
          </cell>
          <cell r="I13712">
            <v>390.8</v>
          </cell>
        </row>
        <row r="13713">
          <cell r="C13713" t="str">
            <v>Liability</v>
          </cell>
          <cell r="E13713">
            <v>42949</v>
          </cell>
          <cell r="F13713">
            <v>43111</v>
          </cell>
          <cell r="G13713" t="str">
            <v>NA</v>
          </cell>
          <cell r="H13713">
            <v>144.60101561692136</v>
          </cell>
          <cell r="I13713" t="str">
            <v>NA</v>
          </cell>
        </row>
        <row r="13714">
          <cell r="C13714" t="str">
            <v>Liability</v>
          </cell>
          <cell r="E13714">
            <v>42950</v>
          </cell>
          <cell r="F13714">
            <v>43441</v>
          </cell>
          <cell r="G13714">
            <v>44043.097797187482</v>
          </cell>
          <cell r="H13714">
            <v>601.21923893156281</v>
          </cell>
          <cell r="I13714">
            <v>715.22</v>
          </cell>
        </row>
        <row r="13715">
          <cell r="C13715" t="str">
            <v>Liability</v>
          </cell>
          <cell r="E13715">
            <v>42973</v>
          </cell>
          <cell r="F13715">
            <v>43799</v>
          </cell>
          <cell r="G13715" t="str">
            <v>NA</v>
          </cell>
          <cell r="H13715">
            <v>17633.58699502136</v>
          </cell>
          <cell r="I13715" t="str">
            <v>NA</v>
          </cell>
        </row>
        <row r="13716">
          <cell r="C13716" t="str">
            <v>Liability</v>
          </cell>
          <cell r="E13716">
            <v>42975</v>
          </cell>
          <cell r="F13716">
            <v>43356</v>
          </cell>
          <cell r="G13716">
            <v>43576.924405537495</v>
          </cell>
          <cell r="H13716">
            <v>151.85514733071125</v>
          </cell>
          <cell r="I13716">
            <v>165.57</v>
          </cell>
        </row>
        <row r="13717">
          <cell r="C13717" t="str">
            <v>Liability</v>
          </cell>
          <cell r="E13717">
            <v>42957</v>
          </cell>
          <cell r="F13717">
            <v>43235</v>
          </cell>
          <cell r="G13717" t="str">
            <v>NA</v>
          </cell>
          <cell r="H13717">
            <v>2.0339786555015884</v>
          </cell>
          <cell r="I13717" t="str">
            <v>NA</v>
          </cell>
        </row>
        <row r="13718">
          <cell r="C13718" t="str">
            <v>Liability</v>
          </cell>
          <cell r="E13718">
            <v>42962</v>
          </cell>
          <cell r="F13718">
            <v>43113</v>
          </cell>
          <cell r="G13718" t="str">
            <v>NA</v>
          </cell>
          <cell r="H13718">
            <v>4758.5976578080044</v>
          </cell>
          <cell r="I13718" t="str">
            <v>NA</v>
          </cell>
        </row>
        <row r="13719">
          <cell r="C13719" t="str">
            <v>Liability</v>
          </cell>
          <cell r="E13719">
            <v>42956</v>
          </cell>
          <cell r="F13719">
            <v>43165</v>
          </cell>
          <cell r="G13719">
            <v>44195.40847422801</v>
          </cell>
          <cell r="H13719">
            <v>4685.9993559827999</v>
          </cell>
          <cell r="I13719">
            <v>5510.43</v>
          </cell>
        </row>
        <row r="13720">
          <cell r="C13720" t="str">
            <v>Liability</v>
          </cell>
          <cell r="E13720">
            <v>42972</v>
          </cell>
          <cell r="F13720">
            <v>43028</v>
          </cell>
          <cell r="G13720" t="str">
            <v>NA</v>
          </cell>
          <cell r="H13720">
            <v>46.51510642254491</v>
          </cell>
          <cell r="I13720" t="str">
            <v>NA</v>
          </cell>
        </row>
        <row r="13721">
          <cell r="C13721" t="str">
            <v>Liability</v>
          </cell>
          <cell r="E13721">
            <v>42969</v>
          </cell>
          <cell r="F13721">
            <v>43029</v>
          </cell>
          <cell r="G13721" t="str">
            <v>NA</v>
          </cell>
          <cell r="H13721">
            <v>12.857324522890046</v>
          </cell>
          <cell r="I13721" t="str">
            <v>NA</v>
          </cell>
        </row>
        <row r="13722">
          <cell r="C13722" t="str">
            <v>Liability</v>
          </cell>
          <cell r="E13722">
            <v>42955</v>
          </cell>
          <cell r="F13722">
            <v>43477</v>
          </cell>
          <cell r="G13722">
            <v>43598.606428625499</v>
          </cell>
          <cell r="H13722">
            <v>124.78999605463613</v>
          </cell>
          <cell r="I13722">
            <v>172.51</v>
          </cell>
        </row>
        <row r="13723">
          <cell r="C13723" t="str">
            <v>Liability</v>
          </cell>
          <cell r="E13723">
            <v>42972</v>
          </cell>
          <cell r="F13723">
            <v>43027</v>
          </cell>
          <cell r="G13723">
            <v>43039.270613776906</v>
          </cell>
          <cell r="H13723">
            <v>356.75362031793401</v>
          </cell>
          <cell r="I13723">
            <v>356.75</v>
          </cell>
        </row>
        <row r="13724">
          <cell r="C13724" t="str">
            <v>Liability</v>
          </cell>
          <cell r="E13724">
            <v>42971</v>
          </cell>
          <cell r="F13724">
            <v>44084</v>
          </cell>
          <cell r="G13724" t="str">
            <v>NA</v>
          </cell>
          <cell r="H13724">
            <v>1189.6497337871774</v>
          </cell>
          <cell r="I13724" t="str">
            <v>NA</v>
          </cell>
        </row>
        <row r="13725">
          <cell r="C13725" t="str">
            <v>Liability</v>
          </cell>
          <cell r="E13725">
            <v>42954</v>
          </cell>
          <cell r="F13725">
            <v>43888</v>
          </cell>
          <cell r="G13725" t="str">
            <v>NA</v>
          </cell>
          <cell r="H13725">
            <v>3344.1303557311198</v>
          </cell>
          <cell r="I13725" t="str">
            <v>NA</v>
          </cell>
        </row>
        <row r="13726">
          <cell r="C13726" t="str">
            <v>Liability</v>
          </cell>
          <cell r="E13726">
            <v>42956</v>
          </cell>
          <cell r="F13726">
            <v>43329</v>
          </cell>
          <cell r="G13726" t="str">
            <v>NA</v>
          </cell>
          <cell r="H13726">
            <v>109.08167107213187</v>
          </cell>
          <cell r="I13726" t="str">
            <v>NA</v>
          </cell>
        </row>
        <row r="13727">
          <cell r="C13727" t="str">
            <v>Liability</v>
          </cell>
          <cell r="E13727">
            <v>42972</v>
          </cell>
          <cell r="F13727">
            <v>43115</v>
          </cell>
          <cell r="G13727" t="str">
            <v>NA</v>
          </cell>
          <cell r="H13727">
            <v>1.8423302672144073</v>
          </cell>
          <cell r="I13727" t="str">
            <v>NA</v>
          </cell>
        </row>
        <row r="13728">
          <cell r="C13728" t="str">
            <v>Liability</v>
          </cell>
          <cell r="E13728">
            <v>43002</v>
          </cell>
          <cell r="F13728">
            <v>43072</v>
          </cell>
          <cell r="G13728" t="str">
            <v>NA</v>
          </cell>
          <cell r="H13728">
            <v>14.410725197611532</v>
          </cell>
          <cell r="I13728" t="str">
            <v>NA</v>
          </cell>
        </row>
        <row r="13729">
          <cell r="C13729" t="str">
            <v>Liability</v>
          </cell>
          <cell r="E13729">
            <v>43007</v>
          </cell>
          <cell r="F13729">
            <v>43078</v>
          </cell>
          <cell r="G13729">
            <v>43263.866654354701</v>
          </cell>
          <cell r="H13729">
            <v>158.7140633175666</v>
          </cell>
          <cell r="I13729">
            <v>173.11</v>
          </cell>
        </row>
        <row r="13730">
          <cell r="C13730" t="str">
            <v>Liability</v>
          </cell>
          <cell r="E13730">
            <v>42986</v>
          </cell>
          <cell r="F13730">
            <v>43200</v>
          </cell>
          <cell r="G13730">
            <v>43465.431319777686</v>
          </cell>
          <cell r="H13730">
            <v>3.1336216214696706</v>
          </cell>
          <cell r="I13730">
            <v>3.23</v>
          </cell>
        </row>
        <row r="13731">
          <cell r="C13731" t="str">
            <v>Liability</v>
          </cell>
          <cell r="E13731">
            <v>43006</v>
          </cell>
          <cell r="F13731">
            <v>43189</v>
          </cell>
          <cell r="G13731">
            <v>43371.274254430646</v>
          </cell>
          <cell r="H13731">
            <v>421.09290345887246</v>
          </cell>
          <cell r="I13731">
            <v>472.58</v>
          </cell>
        </row>
        <row r="13732">
          <cell r="C13732" t="str">
            <v>Liability</v>
          </cell>
          <cell r="E13732">
            <v>42998</v>
          </cell>
          <cell r="F13732">
            <v>43619</v>
          </cell>
          <cell r="G13732" t="str">
            <v>NA</v>
          </cell>
          <cell r="H13732">
            <v>181.60653098634688</v>
          </cell>
          <cell r="I13732" t="str">
            <v>NA</v>
          </cell>
        </row>
        <row r="13733">
          <cell r="C13733" t="str">
            <v>Liability</v>
          </cell>
          <cell r="E13733">
            <v>42981</v>
          </cell>
          <cell r="F13733">
            <v>43974</v>
          </cell>
          <cell r="G13733" t="str">
            <v>NA</v>
          </cell>
          <cell r="H13733">
            <v>3982.3598521286676</v>
          </cell>
          <cell r="I13733" t="str">
            <v>NA</v>
          </cell>
        </row>
        <row r="13734">
          <cell r="C13734" t="str">
            <v>Liability</v>
          </cell>
          <cell r="E13734">
            <v>43007</v>
          </cell>
          <cell r="F13734">
            <v>43026</v>
          </cell>
          <cell r="G13734" t="str">
            <v>NA</v>
          </cell>
          <cell r="H13734">
            <v>9.5891018687117349</v>
          </cell>
          <cell r="I13734" t="str">
            <v>NA</v>
          </cell>
        </row>
        <row r="13735">
          <cell r="C13735" t="str">
            <v>Liability</v>
          </cell>
          <cell r="E13735">
            <v>42996</v>
          </cell>
          <cell r="F13735">
            <v>43296</v>
          </cell>
          <cell r="G13735" t="str">
            <v>NA</v>
          </cell>
          <cell r="H13735">
            <v>439.63010022789217</v>
          </cell>
          <cell r="I13735" t="str">
            <v>NA</v>
          </cell>
        </row>
        <row r="13736">
          <cell r="C13736" t="str">
            <v>Liability</v>
          </cell>
          <cell r="E13736">
            <v>43005</v>
          </cell>
          <cell r="F13736">
            <v>43593</v>
          </cell>
          <cell r="G13736" t="str">
            <v>NA</v>
          </cell>
          <cell r="H13736">
            <v>2.3963777478509964</v>
          </cell>
          <cell r="I13736" t="str">
            <v>NA</v>
          </cell>
        </row>
        <row r="13737">
          <cell r="C13737" t="str">
            <v>Liability</v>
          </cell>
          <cell r="E13737">
            <v>42985</v>
          </cell>
          <cell r="F13737">
            <v>43414</v>
          </cell>
          <cell r="G13737" t="str">
            <v>NA</v>
          </cell>
          <cell r="H13737">
            <v>60.700278971735379</v>
          </cell>
          <cell r="I13737" t="str">
            <v>NA</v>
          </cell>
        </row>
        <row r="13738">
          <cell r="C13738" t="str">
            <v>Liability</v>
          </cell>
          <cell r="E13738">
            <v>42991</v>
          </cell>
          <cell r="F13738">
            <v>43478</v>
          </cell>
          <cell r="G13738" t="str">
            <v>NA</v>
          </cell>
          <cell r="H13738">
            <v>187.75395403689402</v>
          </cell>
          <cell r="I13738" t="str">
            <v>NA</v>
          </cell>
        </row>
        <row r="13739">
          <cell r="C13739" t="str">
            <v>Liability</v>
          </cell>
          <cell r="E13739">
            <v>42995</v>
          </cell>
          <cell r="F13739">
            <v>43268</v>
          </cell>
          <cell r="G13739" t="str">
            <v>NA</v>
          </cell>
          <cell r="H13739">
            <v>2701.6356571154256</v>
          </cell>
          <cell r="I13739" t="str">
            <v>NA</v>
          </cell>
        </row>
        <row r="13740">
          <cell r="C13740" t="str">
            <v>Liability</v>
          </cell>
          <cell r="E13740">
            <v>42985</v>
          </cell>
          <cell r="F13740">
            <v>43069</v>
          </cell>
          <cell r="G13740">
            <v>44034.441254396828</v>
          </cell>
          <cell r="H13740">
            <v>421.14387993218651</v>
          </cell>
          <cell r="I13740">
            <v>508.06</v>
          </cell>
        </row>
        <row r="13741">
          <cell r="C13741" t="str">
            <v>Liability</v>
          </cell>
          <cell r="E13741">
            <v>43001</v>
          </cell>
          <cell r="F13741">
            <v>44117</v>
          </cell>
          <cell r="G13741" t="str">
            <v>NA</v>
          </cell>
          <cell r="H13741">
            <v>3898.595555297205</v>
          </cell>
          <cell r="I13741" t="str">
            <v>NA</v>
          </cell>
        </row>
        <row r="13742">
          <cell r="C13742" t="str">
            <v>Liability</v>
          </cell>
          <cell r="E13742">
            <v>42982</v>
          </cell>
          <cell r="F13742">
            <v>43026</v>
          </cell>
          <cell r="G13742" t="str">
            <v>NA</v>
          </cell>
          <cell r="H13742">
            <v>46.785899578187312</v>
          </cell>
          <cell r="I13742" t="str">
            <v>NA</v>
          </cell>
        </row>
        <row r="13743">
          <cell r="C13743" t="str">
            <v>Liability</v>
          </cell>
          <cell r="E13743">
            <v>42985</v>
          </cell>
          <cell r="F13743">
            <v>43281</v>
          </cell>
          <cell r="G13743" t="str">
            <v>NA</v>
          </cell>
          <cell r="H13743">
            <v>26.261922124488734</v>
          </cell>
          <cell r="I13743" t="str">
            <v>NA</v>
          </cell>
        </row>
        <row r="13744">
          <cell r="C13744" t="str">
            <v>Liability</v>
          </cell>
          <cell r="E13744">
            <v>42988</v>
          </cell>
          <cell r="F13744">
            <v>43178</v>
          </cell>
          <cell r="G13744">
            <v>43730.212129434789</v>
          </cell>
          <cell r="H13744">
            <v>89.509673979530547</v>
          </cell>
          <cell r="I13744">
            <v>99.49</v>
          </cell>
        </row>
        <row r="13745">
          <cell r="C13745" t="str">
            <v>Liability</v>
          </cell>
          <cell r="E13745">
            <v>42988</v>
          </cell>
          <cell r="F13745">
            <v>43069</v>
          </cell>
          <cell r="G13745">
            <v>43293.918883354003</v>
          </cell>
          <cell r="H13745">
            <v>17192.20179522836</v>
          </cell>
          <cell r="I13745">
            <v>17983.39</v>
          </cell>
        </row>
        <row r="13746">
          <cell r="C13746" t="str">
            <v>Liability</v>
          </cell>
          <cell r="E13746">
            <v>43006</v>
          </cell>
          <cell r="F13746">
            <v>43073</v>
          </cell>
          <cell r="G13746" t="str">
            <v>NA</v>
          </cell>
          <cell r="H13746">
            <v>10290.491842700943</v>
          </cell>
          <cell r="I13746" t="str">
            <v>NA</v>
          </cell>
        </row>
        <row r="13747">
          <cell r="C13747" t="str">
            <v>Liability</v>
          </cell>
          <cell r="E13747">
            <v>43002</v>
          </cell>
          <cell r="F13747">
            <v>43439</v>
          </cell>
          <cell r="G13747" t="str">
            <v>NA</v>
          </cell>
          <cell r="H13747">
            <v>18.777733514908789</v>
          </cell>
          <cell r="I13747" t="str">
            <v>NA</v>
          </cell>
        </row>
        <row r="13748">
          <cell r="C13748" t="str">
            <v>Liability</v>
          </cell>
          <cell r="E13748">
            <v>43005</v>
          </cell>
          <cell r="F13748">
            <v>43347</v>
          </cell>
          <cell r="G13748">
            <v>43932.345156727613</v>
          </cell>
          <cell r="H13748">
            <v>123.43195222416692</v>
          </cell>
          <cell r="I13748">
            <v>139.5</v>
          </cell>
        </row>
        <row r="13749">
          <cell r="C13749" t="str">
            <v>Liability</v>
          </cell>
          <cell r="E13749">
            <v>42995</v>
          </cell>
          <cell r="F13749">
            <v>43098</v>
          </cell>
          <cell r="G13749">
            <v>44000.87234986564</v>
          </cell>
          <cell r="H13749">
            <v>45464.926569060524</v>
          </cell>
          <cell r="I13749">
            <v>59573.87</v>
          </cell>
        </row>
        <row r="13750">
          <cell r="C13750" t="str">
            <v>Liability</v>
          </cell>
          <cell r="E13750">
            <v>43005</v>
          </cell>
          <cell r="F13750">
            <v>43174</v>
          </cell>
          <cell r="G13750">
            <v>43290.670314993782</v>
          </cell>
          <cell r="H13750">
            <v>77.983687082422222</v>
          </cell>
          <cell r="I13750">
            <v>91.11</v>
          </cell>
        </row>
        <row r="13751">
          <cell r="C13751" t="str">
            <v>Liability</v>
          </cell>
          <cell r="E13751">
            <v>43004</v>
          </cell>
          <cell r="F13751">
            <v>43669</v>
          </cell>
          <cell r="G13751">
            <v>44140.409972650181</v>
          </cell>
          <cell r="H13751">
            <v>6.2817769912870185</v>
          </cell>
          <cell r="I13751">
            <v>7.78</v>
          </cell>
        </row>
        <row r="13752">
          <cell r="C13752" t="str">
            <v>Liability</v>
          </cell>
          <cell r="E13752">
            <v>43030</v>
          </cell>
          <cell r="F13752">
            <v>43545</v>
          </cell>
          <cell r="G13752">
            <v>44016.667053575628</v>
          </cell>
          <cell r="H13752">
            <v>6.1716770065193183</v>
          </cell>
          <cell r="I13752">
            <v>6.56</v>
          </cell>
        </row>
        <row r="13753">
          <cell r="C13753" t="str">
            <v>Liability</v>
          </cell>
          <cell r="E13753">
            <v>43020</v>
          </cell>
          <cell r="F13753">
            <v>43654</v>
          </cell>
          <cell r="G13753" t="str">
            <v>NA</v>
          </cell>
          <cell r="H13753">
            <v>6.2744076255424908</v>
          </cell>
          <cell r="I13753" t="str">
            <v>NA</v>
          </cell>
        </row>
        <row r="13754">
          <cell r="C13754" t="str">
            <v>Liability</v>
          </cell>
          <cell r="E13754">
            <v>43022</v>
          </cell>
          <cell r="F13754">
            <v>43346</v>
          </cell>
          <cell r="G13754">
            <v>43998.939951345645</v>
          </cell>
          <cell r="H13754">
            <v>172820.39622370162</v>
          </cell>
          <cell r="I13754">
            <v>197822.11</v>
          </cell>
        </row>
        <row r="13755">
          <cell r="C13755" t="str">
            <v>Liability</v>
          </cell>
          <cell r="E13755">
            <v>43019</v>
          </cell>
          <cell r="F13755">
            <v>43455</v>
          </cell>
          <cell r="G13755">
            <v>44144.219244186505</v>
          </cell>
          <cell r="H13755">
            <v>4.1300813585265477</v>
          </cell>
          <cell r="I13755">
            <v>5.81</v>
          </cell>
        </row>
        <row r="13756">
          <cell r="C13756" t="str">
            <v>Liability</v>
          </cell>
          <cell r="E13756">
            <v>43030</v>
          </cell>
          <cell r="F13756">
            <v>43226</v>
          </cell>
          <cell r="G13756">
            <v>43854.243775781069</v>
          </cell>
          <cell r="H13756">
            <v>198.20439569933211</v>
          </cell>
          <cell r="I13756">
            <v>250.17</v>
          </cell>
        </row>
        <row r="13757">
          <cell r="C13757" t="str">
            <v>Liability</v>
          </cell>
          <cell r="E13757">
            <v>43020</v>
          </cell>
          <cell r="F13757">
            <v>43254</v>
          </cell>
          <cell r="G13757">
            <v>43335.011737024783</v>
          </cell>
          <cell r="H13757">
            <v>1410.1407314749397</v>
          </cell>
          <cell r="I13757">
            <v>1623.91</v>
          </cell>
        </row>
        <row r="13758">
          <cell r="C13758" t="str">
            <v>Liability</v>
          </cell>
          <cell r="E13758">
            <v>43027</v>
          </cell>
          <cell r="F13758">
            <v>43652</v>
          </cell>
          <cell r="G13758" t="str">
            <v>NA</v>
          </cell>
          <cell r="H13758">
            <v>521.68885733115815</v>
          </cell>
          <cell r="I13758" t="str">
            <v>NA</v>
          </cell>
        </row>
        <row r="13759">
          <cell r="C13759" t="str">
            <v>Liability</v>
          </cell>
          <cell r="E13759">
            <v>43012</v>
          </cell>
          <cell r="F13759">
            <v>43214</v>
          </cell>
          <cell r="G13759">
            <v>43846.429649066529</v>
          </cell>
          <cell r="H13759">
            <v>339.16933571205578</v>
          </cell>
          <cell r="I13759">
            <v>600.49</v>
          </cell>
        </row>
        <row r="13760">
          <cell r="C13760" t="str">
            <v>Liability</v>
          </cell>
          <cell r="E13760">
            <v>43016</v>
          </cell>
          <cell r="F13760">
            <v>43647</v>
          </cell>
          <cell r="G13760">
            <v>43668.732917245739</v>
          </cell>
          <cell r="H13760">
            <v>3614.739875871498</v>
          </cell>
          <cell r="I13760">
            <v>4748.3500000000004</v>
          </cell>
        </row>
        <row r="13761">
          <cell r="C13761" t="str">
            <v>Liability</v>
          </cell>
          <cell r="E13761">
            <v>43014</v>
          </cell>
          <cell r="F13761">
            <v>43749</v>
          </cell>
          <cell r="G13761">
            <v>43751.919856680077</v>
          </cell>
          <cell r="H13761">
            <v>1304.0404499713343</v>
          </cell>
          <cell r="I13761">
            <v>1614.98</v>
          </cell>
        </row>
        <row r="13762">
          <cell r="C13762" t="str">
            <v>Liability</v>
          </cell>
          <cell r="E13762">
            <v>43025</v>
          </cell>
          <cell r="F13762">
            <v>43733</v>
          </cell>
          <cell r="G13762" t="str">
            <v>NA</v>
          </cell>
          <cell r="H13762">
            <v>60373.145404352319</v>
          </cell>
          <cell r="I13762" t="str">
            <v>NA</v>
          </cell>
        </row>
        <row r="13763">
          <cell r="C13763" t="str">
            <v>Liability</v>
          </cell>
          <cell r="E13763">
            <v>43035</v>
          </cell>
          <cell r="F13763">
            <v>43063</v>
          </cell>
          <cell r="G13763">
            <v>43556.838469703704</v>
          </cell>
          <cell r="H13763">
            <v>75.238375016965506</v>
          </cell>
          <cell r="I13763">
            <v>98.07</v>
          </cell>
        </row>
        <row r="13764">
          <cell r="C13764" t="str">
            <v>Liability</v>
          </cell>
          <cell r="E13764">
            <v>43012</v>
          </cell>
          <cell r="F13764">
            <v>43142</v>
          </cell>
          <cell r="G13764">
            <v>43529.197246876123</v>
          </cell>
          <cell r="H13764">
            <v>1591.3361712713622</v>
          </cell>
          <cell r="I13764">
            <v>1997.57</v>
          </cell>
        </row>
        <row r="13765">
          <cell r="C13765" t="str">
            <v>Liability</v>
          </cell>
          <cell r="E13765">
            <v>43024</v>
          </cell>
          <cell r="F13765">
            <v>43204</v>
          </cell>
          <cell r="G13765" t="str">
            <v>NA</v>
          </cell>
          <cell r="H13765">
            <v>272.62173910973053</v>
          </cell>
          <cell r="I13765" t="str">
            <v>NA</v>
          </cell>
        </row>
        <row r="13766">
          <cell r="C13766" t="str">
            <v>Liability</v>
          </cell>
          <cell r="E13766">
            <v>43033</v>
          </cell>
          <cell r="F13766">
            <v>43154</v>
          </cell>
          <cell r="G13766" t="str">
            <v>NA</v>
          </cell>
          <cell r="H13766">
            <v>31.286990924110846</v>
          </cell>
          <cell r="I13766" t="str">
            <v>NA</v>
          </cell>
        </row>
        <row r="13767">
          <cell r="C13767" t="str">
            <v>Liability</v>
          </cell>
          <cell r="E13767">
            <v>43014</v>
          </cell>
          <cell r="F13767">
            <v>43675</v>
          </cell>
          <cell r="G13767">
            <v>44076.995566505837</v>
          </cell>
          <cell r="H13767">
            <v>22432.058913845489</v>
          </cell>
          <cell r="I13767">
            <v>0</v>
          </cell>
        </row>
        <row r="13768">
          <cell r="C13768" t="str">
            <v>Liability</v>
          </cell>
          <cell r="E13768">
            <v>43021</v>
          </cell>
          <cell r="F13768">
            <v>43842</v>
          </cell>
          <cell r="G13768" t="str">
            <v>NA</v>
          </cell>
          <cell r="H13768">
            <v>15.288680221365304</v>
          </cell>
          <cell r="I13768" t="str">
            <v>NA</v>
          </cell>
        </row>
        <row r="13769">
          <cell r="C13769" t="str">
            <v>Liability</v>
          </cell>
          <cell r="E13769">
            <v>43036</v>
          </cell>
          <cell r="F13769">
            <v>43105</v>
          </cell>
          <cell r="G13769" t="str">
            <v>NA</v>
          </cell>
          <cell r="H13769">
            <v>6.8704170476369578E-2</v>
          </cell>
          <cell r="I13769" t="str">
            <v>NA</v>
          </cell>
        </row>
        <row r="13770">
          <cell r="C13770" t="str">
            <v>Liability</v>
          </cell>
          <cell r="E13770">
            <v>43038</v>
          </cell>
          <cell r="F13770">
            <v>43350</v>
          </cell>
          <cell r="G13770" t="str">
            <v>NA</v>
          </cell>
          <cell r="H13770">
            <v>685.21036325269279</v>
          </cell>
          <cell r="I13770" t="str">
            <v>NA</v>
          </cell>
        </row>
        <row r="13771">
          <cell r="C13771" t="str">
            <v>Liability</v>
          </cell>
          <cell r="E13771">
            <v>43013</v>
          </cell>
          <cell r="F13771">
            <v>43144</v>
          </cell>
          <cell r="G13771">
            <v>44066.241970396462</v>
          </cell>
          <cell r="H13771">
            <v>644.52459554936911</v>
          </cell>
          <cell r="I13771">
            <v>910.01</v>
          </cell>
        </row>
        <row r="13772">
          <cell r="C13772" t="str">
            <v>Liability</v>
          </cell>
          <cell r="E13772">
            <v>43009</v>
          </cell>
          <cell r="F13772">
            <v>43248</v>
          </cell>
          <cell r="G13772">
            <v>44192.884234426303</v>
          </cell>
          <cell r="H13772">
            <v>34672.459106764909</v>
          </cell>
          <cell r="I13772">
            <v>44829.79</v>
          </cell>
        </row>
        <row r="13773">
          <cell r="C13773" t="str">
            <v>Liability</v>
          </cell>
          <cell r="E13773">
            <v>43016</v>
          </cell>
          <cell r="F13773">
            <v>43143</v>
          </cell>
          <cell r="G13773" t="str">
            <v>NA</v>
          </cell>
          <cell r="H13773">
            <v>5.6449130368993368</v>
          </cell>
          <cell r="I13773" t="str">
            <v>NA</v>
          </cell>
        </row>
        <row r="13774">
          <cell r="C13774" t="str">
            <v>Liability</v>
          </cell>
          <cell r="E13774">
            <v>43031</v>
          </cell>
          <cell r="F13774">
            <v>43687</v>
          </cell>
          <cell r="G13774">
            <v>43772.163544015937</v>
          </cell>
          <cell r="H13774">
            <v>325.74601673917783</v>
          </cell>
          <cell r="I13774">
            <v>375.7</v>
          </cell>
        </row>
        <row r="13775">
          <cell r="C13775" t="str">
            <v>Liability</v>
          </cell>
          <cell r="E13775">
            <v>43050</v>
          </cell>
          <cell r="F13775">
            <v>43081</v>
          </cell>
          <cell r="G13775">
            <v>43844.239591744292</v>
          </cell>
          <cell r="H13775">
            <v>120.63974865066801</v>
          </cell>
          <cell r="I13775">
            <v>185.59</v>
          </cell>
        </row>
        <row r="13776">
          <cell r="C13776" t="str">
            <v>Liability</v>
          </cell>
          <cell r="E13776">
            <v>43052</v>
          </cell>
          <cell r="F13776">
            <v>43983</v>
          </cell>
          <cell r="G13776" t="str">
            <v>NA</v>
          </cell>
          <cell r="H13776">
            <v>35.97943277426667</v>
          </cell>
          <cell r="I13776" t="str">
            <v>NA</v>
          </cell>
        </row>
        <row r="13777">
          <cell r="C13777" t="str">
            <v>Liability</v>
          </cell>
          <cell r="E13777">
            <v>43041</v>
          </cell>
          <cell r="F13777">
            <v>43383</v>
          </cell>
          <cell r="G13777">
            <v>43418.46129472879</v>
          </cell>
          <cell r="H13777">
            <v>5572.5297297968382</v>
          </cell>
          <cell r="I13777">
            <v>6068.13</v>
          </cell>
        </row>
        <row r="13778">
          <cell r="C13778" t="str">
            <v>Liability</v>
          </cell>
          <cell r="E13778">
            <v>43056</v>
          </cell>
          <cell r="F13778">
            <v>43359</v>
          </cell>
          <cell r="G13778">
            <v>43568.564886396714</v>
          </cell>
          <cell r="H13778">
            <v>1619.1969517839916</v>
          </cell>
          <cell r="I13778">
            <v>1778.43</v>
          </cell>
        </row>
        <row r="13779">
          <cell r="C13779" t="str">
            <v>Liability</v>
          </cell>
          <cell r="E13779">
            <v>43064</v>
          </cell>
          <cell r="F13779">
            <v>43597</v>
          </cell>
          <cell r="G13779" t="str">
            <v>NA</v>
          </cell>
          <cell r="H13779">
            <v>6834.2475699951292</v>
          </cell>
          <cell r="I13779" t="str">
            <v>NA</v>
          </cell>
        </row>
        <row r="13780">
          <cell r="C13780" t="str">
            <v>Liability</v>
          </cell>
          <cell r="E13780">
            <v>43069</v>
          </cell>
          <cell r="F13780">
            <v>43221</v>
          </cell>
          <cell r="G13780">
            <v>43963.982623436015</v>
          </cell>
          <cell r="H13780">
            <v>1.1341764872472573</v>
          </cell>
          <cell r="I13780">
            <v>1.3</v>
          </cell>
        </row>
        <row r="13781">
          <cell r="C13781" t="str">
            <v>Liability</v>
          </cell>
          <cell r="E13781">
            <v>43067</v>
          </cell>
          <cell r="F13781">
            <v>43421</v>
          </cell>
          <cell r="G13781">
            <v>43558.719807020141</v>
          </cell>
          <cell r="H13781">
            <v>41.599822621245053</v>
          </cell>
          <cell r="I13781">
            <v>46.72</v>
          </cell>
        </row>
        <row r="13782">
          <cell r="C13782" t="str">
            <v>Liability</v>
          </cell>
          <cell r="E13782">
            <v>43057</v>
          </cell>
          <cell r="F13782">
            <v>43838</v>
          </cell>
          <cell r="G13782" t="str">
            <v>NA</v>
          </cell>
          <cell r="H13782">
            <v>110.91862337453922</v>
          </cell>
          <cell r="I13782" t="str">
            <v>NA</v>
          </cell>
        </row>
        <row r="13783">
          <cell r="C13783" t="str">
            <v>Liability</v>
          </cell>
          <cell r="E13783">
            <v>43044</v>
          </cell>
          <cell r="F13783">
            <v>43218</v>
          </cell>
          <cell r="G13783">
            <v>44092.510405886838</v>
          </cell>
          <cell r="H13783">
            <v>2.003137233551092</v>
          </cell>
          <cell r="I13783">
            <v>2.73</v>
          </cell>
        </row>
        <row r="13784">
          <cell r="C13784" t="str">
            <v>Liability</v>
          </cell>
          <cell r="E13784">
            <v>43066</v>
          </cell>
          <cell r="F13784">
            <v>43132</v>
          </cell>
          <cell r="G13784">
            <v>43905.057055235477</v>
          </cell>
          <cell r="H13784">
            <v>2077.6383643915378</v>
          </cell>
          <cell r="I13784">
            <v>0</v>
          </cell>
        </row>
        <row r="13785">
          <cell r="C13785" t="str">
            <v>Liability</v>
          </cell>
          <cell r="E13785">
            <v>43063</v>
          </cell>
          <cell r="F13785">
            <v>43510</v>
          </cell>
          <cell r="G13785" t="str">
            <v>NA</v>
          </cell>
          <cell r="H13785">
            <v>60.575480600572519</v>
          </cell>
          <cell r="I13785" t="str">
            <v>NA</v>
          </cell>
        </row>
        <row r="13786">
          <cell r="C13786" t="str">
            <v>Liability</v>
          </cell>
          <cell r="E13786">
            <v>43062</v>
          </cell>
          <cell r="F13786">
            <v>43902</v>
          </cell>
          <cell r="G13786" t="str">
            <v>NA</v>
          </cell>
          <cell r="H13786">
            <v>5471.3598388817072</v>
          </cell>
          <cell r="I13786" t="str">
            <v>NA</v>
          </cell>
        </row>
        <row r="13787">
          <cell r="C13787" t="str">
            <v>Liability</v>
          </cell>
          <cell r="E13787">
            <v>43053</v>
          </cell>
          <cell r="F13787">
            <v>43170</v>
          </cell>
          <cell r="G13787">
            <v>43936.768756931277</v>
          </cell>
          <cell r="H13787">
            <v>1606.2218547154698</v>
          </cell>
          <cell r="I13787">
            <v>1826.74</v>
          </cell>
        </row>
        <row r="13788">
          <cell r="C13788" t="str">
            <v>Liability</v>
          </cell>
          <cell r="E13788">
            <v>43048</v>
          </cell>
          <cell r="F13788">
            <v>43160</v>
          </cell>
          <cell r="G13788">
            <v>44068.258847007593</v>
          </cell>
          <cell r="H13788">
            <v>51.953866535674933</v>
          </cell>
          <cell r="I13788">
            <v>79.86</v>
          </cell>
        </row>
        <row r="13789">
          <cell r="C13789" t="str">
            <v>Liability</v>
          </cell>
          <cell r="E13789">
            <v>43047</v>
          </cell>
          <cell r="F13789">
            <v>43190</v>
          </cell>
          <cell r="G13789">
            <v>43451.723031529153</v>
          </cell>
          <cell r="H13789">
            <v>14.382827656572209</v>
          </cell>
          <cell r="I13789">
            <v>0</v>
          </cell>
        </row>
        <row r="13790">
          <cell r="C13790" t="str">
            <v>Liability</v>
          </cell>
          <cell r="E13790">
            <v>43066</v>
          </cell>
          <cell r="F13790">
            <v>43432</v>
          </cell>
          <cell r="G13790" t="str">
            <v>NA</v>
          </cell>
          <cell r="H13790">
            <v>102.83869509785345</v>
          </cell>
          <cell r="I13790" t="str">
            <v>NA</v>
          </cell>
        </row>
        <row r="13791">
          <cell r="C13791" t="str">
            <v>Liability</v>
          </cell>
          <cell r="E13791">
            <v>43061</v>
          </cell>
          <cell r="F13791">
            <v>43676</v>
          </cell>
          <cell r="G13791" t="str">
            <v>NA</v>
          </cell>
          <cell r="H13791">
            <v>81.786828867093035</v>
          </cell>
          <cell r="I13791" t="str">
            <v>NA</v>
          </cell>
        </row>
        <row r="13792">
          <cell r="C13792" t="str">
            <v>Liability</v>
          </cell>
          <cell r="E13792">
            <v>43053</v>
          </cell>
          <cell r="F13792">
            <v>43108</v>
          </cell>
          <cell r="G13792">
            <v>43890.253936349924</v>
          </cell>
          <cell r="H13792">
            <v>8.4473227502110344</v>
          </cell>
          <cell r="I13792">
            <v>10.08</v>
          </cell>
        </row>
        <row r="13793">
          <cell r="C13793" t="str">
            <v>Liability</v>
          </cell>
          <cell r="E13793">
            <v>43046</v>
          </cell>
          <cell r="F13793">
            <v>43528</v>
          </cell>
          <cell r="G13793" t="str">
            <v>NA</v>
          </cell>
          <cell r="H13793">
            <v>46681.703567922683</v>
          </cell>
          <cell r="I13793" t="str">
            <v>NA</v>
          </cell>
        </row>
        <row r="13794">
          <cell r="C13794" t="str">
            <v>Liability</v>
          </cell>
          <cell r="E13794">
            <v>43041</v>
          </cell>
          <cell r="F13794">
            <v>43481</v>
          </cell>
          <cell r="G13794">
            <v>43573.686296477281</v>
          </cell>
          <cell r="H13794">
            <v>3.3142228803264815</v>
          </cell>
          <cell r="I13794">
            <v>3.59</v>
          </cell>
        </row>
        <row r="13795">
          <cell r="C13795" t="str">
            <v>Liability</v>
          </cell>
          <cell r="E13795">
            <v>43040</v>
          </cell>
          <cell r="F13795">
            <v>43705</v>
          </cell>
          <cell r="G13795">
            <v>43957.525805651807</v>
          </cell>
          <cell r="H13795">
            <v>65.366750006419821</v>
          </cell>
          <cell r="I13795">
            <v>84.92</v>
          </cell>
        </row>
        <row r="13796">
          <cell r="C13796" t="str">
            <v>Liability</v>
          </cell>
          <cell r="E13796">
            <v>43057</v>
          </cell>
          <cell r="F13796">
            <v>43806</v>
          </cell>
          <cell r="G13796" t="str">
            <v>NA</v>
          </cell>
          <cell r="H13796">
            <v>63.482879431457611</v>
          </cell>
          <cell r="I13796" t="str">
            <v>NA</v>
          </cell>
        </row>
        <row r="13797">
          <cell r="C13797" t="str">
            <v>Liability</v>
          </cell>
          <cell r="E13797">
            <v>43053</v>
          </cell>
          <cell r="F13797">
            <v>43492</v>
          </cell>
          <cell r="G13797" t="str">
            <v>NA</v>
          </cell>
          <cell r="H13797">
            <v>24.05370852252479</v>
          </cell>
          <cell r="I13797" t="str">
            <v>NA</v>
          </cell>
        </row>
        <row r="13798">
          <cell r="C13798" t="str">
            <v>Liability</v>
          </cell>
          <cell r="E13798">
            <v>43044</v>
          </cell>
          <cell r="F13798">
            <v>43350</v>
          </cell>
          <cell r="G13798">
            <v>43441.140324537635</v>
          </cell>
          <cell r="H13798">
            <v>196.24878168777116</v>
          </cell>
          <cell r="I13798">
            <v>214.27</v>
          </cell>
        </row>
        <row r="13799">
          <cell r="C13799" t="str">
            <v>Liability</v>
          </cell>
          <cell r="E13799">
            <v>43059</v>
          </cell>
          <cell r="F13799">
            <v>43093</v>
          </cell>
          <cell r="G13799">
            <v>43258.32558181847</v>
          </cell>
          <cell r="H13799">
            <v>261.24510538724508</v>
          </cell>
          <cell r="I13799">
            <v>284.89999999999998</v>
          </cell>
        </row>
        <row r="13800">
          <cell r="C13800" t="str">
            <v>Liability</v>
          </cell>
          <cell r="E13800">
            <v>43058</v>
          </cell>
          <cell r="F13800">
            <v>43288</v>
          </cell>
          <cell r="G13800">
            <v>43888.88335117964</v>
          </cell>
          <cell r="H13800">
            <v>4497.8885041327858</v>
          </cell>
          <cell r="I13800">
            <v>5246.94</v>
          </cell>
        </row>
        <row r="13801">
          <cell r="C13801" t="str">
            <v>Liability</v>
          </cell>
          <cell r="E13801">
            <v>43043</v>
          </cell>
          <cell r="F13801">
            <v>43593</v>
          </cell>
          <cell r="G13801">
            <v>43727.995741562023</v>
          </cell>
          <cell r="H13801">
            <v>5.8432966519092178</v>
          </cell>
          <cell r="I13801">
            <v>6.69</v>
          </cell>
        </row>
        <row r="13802">
          <cell r="C13802" t="str">
            <v>Liability</v>
          </cell>
          <cell r="E13802">
            <v>43064</v>
          </cell>
          <cell r="F13802">
            <v>43451</v>
          </cell>
          <cell r="G13802">
            <v>43780.776615574257</v>
          </cell>
          <cell r="H13802">
            <v>113.05465025862348</v>
          </cell>
          <cell r="I13802">
            <v>130.46</v>
          </cell>
        </row>
        <row r="13803">
          <cell r="C13803" t="str">
            <v>Liability</v>
          </cell>
          <cell r="E13803">
            <v>43057</v>
          </cell>
          <cell r="F13803">
            <v>44055</v>
          </cell>
          <cell r="G13803" t="str">
            <v>NA</v>
          </cell>
          <cell r="H13803">
            <v>1022.2621962682272</v>
          </cell>
          <cell r="I13803" t="str">
            <v>NA</v>
          </cell>
        </row>
        <row r="13804">
          <cell r="C13804" t="str">
            <v>Liability</v>
          </cell>
          <cell r="E13804">
            <v>43060</v>
          </cell>
          <cell r="F13804">
            <v>43635</v>
          </cell>
          <cell r="G13804">
            <v>44132.428278979307</v>
          </cell>
          <cell r="H13804">
            <v>2664.3510679512769</v>
          </cell>
          <cell r="I13804">
            <v>3338.43</v>
          </cell>
        </row>
        <row r="13805">
          <cell r="C13805" t="str">
            <v>Liability</v>
          </cell>
          <cell r="E13805">
            <v>43062</v>
          </cell>
          <cell r="F13805">
            <v>43857</v>
          </cell>
          <cell r="G13805">
            <v>44132.030696402981</v>
          </cell>
          <cell r="H13805">
            <v>72.649848342344384</v>
          </cell>
          <cell r="I13805">
            <v>84.22</v>
          </cell>
        </row>
        <row r="13806">
          <cell r="C13806" t="str">
            <v>Liability</v>
          </cell>
          <cell r="E13806">
            <v>43040</v>
          </cell>
          <cell r="F13806">
            <v>43287</v>
          </cell>
          <cell r="G13806">
            <v>44032.644645404951</v>
          </cell>
          <cell r="H13806">
            <v>9181.4434210052732</v>
          </cell>
          <cell r="I13806">
            <v>13380.31</v>
          </cell>
        </row>
        <row r="13807">
          <cell r="C13807" t="str">
            <v>Liability</v>
          </cell>
          <cell r="E13807">
            <v>43056</v>
          </cell>
          <cell r="F13807">
            <v>43244</v>
          </cell>
          <cell r="G13807" t="str">
            <v>NA</v>
          </cell>
          <cell r="H13807">
            <v>3161.2392727011629</v>
          </cell>
          <cell r="I13807" t="str">
            <v>NA</v>
          </cell>
        </row>
        <row r="13808">
          <cell r="C13808" t="str">
            <v>Liability</v>
          </cell>
          <cell r="E13808">
            <v>43065</v>
          </cell>
          <cell r="F13808">
            <v>43172</v>
          </cell>
          <cell r="G13808">
            <v>43853.316924717859</v>
          </cell>
          <cell r="H13808">
            <v>8.6066449597266299</v>
          </cell>
          <cell r="I13808">
            <v>9.33</v>
          </cell>
        </row>
        <row r="13809">
          <cell r="C13809" t="str">
            <v>Liability</v>
          </cell>
          <cell r="E13809">
            <v>43043</v>
          </cell>
          <cell r="F13809">
            <v>43528</v>
          </cell>
          <cell r="G13809" t="str">
            <v>NA</v>
          </cell>
          <cell r="H13809">
            <v>11847.545059489803</v>
          </cell>
          <cell r="I13809" t="str">
            <v>NA</v>
          </cell>
        </row>
        <row r="13810">
          <cell r="C13810" t="str">
            <v>Liability</v>
          </cell>
          <cell r="E13810">
            <v>43077</v>
          </cell>
          <cell r="F13810">
            <v>43324</v>
          </cell>
          <cell r="G13810">
            <v>43443.871328836474</v>
          </cell>
          <cell r="H13810">
            <v>324.85885888336907</v>
          </cell>
          <cell r="I13810">
            <v>369.66</v>
          </cell>
        </row>
        <row r="13811">
          <cell r="C13811" t="str">
            <v>Liability</v>
          </cell>
          <cell r="E13811">
            <v>43097</v>
          </cell>
          <cell r="F13811">
            <v>43568</v>
          </cell>
          <cell r="G13811">
            <v>43588.838185202811</v>
          </cell>
          <cell r="H13811">
            <v>10.079693576953419</v>
          </cell>
          <cell r="I13811">
            <v>11.51</v>
          </cell>
        </row>
        <row r="13812">
          <cell r="C13812" t="str">
            <v>Liability</v>
          </cell>
          <cell r="E13812">
            <v>43071</v>
          </cell>
          <cell r="F13812">
            <v>43514</v>
          </cell>
          <cell r="G13812">
            <v>43699.033380934721</v>
          </cell>
          <cell r="H13812">
            <v>188.85879075996232</v>
          </cell>
          <cell r="I13812">
            <v>295.05</v>
          </cell>
        </row>
        <row r="13813">
          <cell r="C13813" t="str">
            <v>Liability</v>
          </cell>
          <cell r="E13813">
            <v>43094</v>
          </cell>
          <cell r="F13813">
            <v>43281</v>
          </cell>
          <cell r="G13813">
            <v>43675.816602431987</v>
          </cell>
          <cell r="H13813">
            <v>1.8455150115628134</v>
          </cell>
          <cell r="I13813">
            <v>2.0699999999999998</v>
          </cell>
        </row>
        <row r="13814">
          <cell r="C13814" t="str">
            <v>Liability</v>
          </cell>
          <cell r="E13814">
            <v>43077</v>
          </cell>
          <cell r="F13814">
            <v>43554</v>
          </cell>
          <cell r="G13814">
            <v>43979.363323396778</v>
          </cell>
          <cell r="H13814">
            <v>11.888537482083532</v>
          </cell>
          <cell r="I13814">
            <v>15.53</v>
          </cell>
        </row>
        <row r="13815">
          <cell r="C13815" t="str">
            <v>Liability</v>
          </cell>
          <cell r="E13815">
            <v>43086</v>
          </cell>
          <cell r="F13815">
            <v>43539</v>
          </cell>
          <cell r="G13815">
            <v>43766.967027387007</v>
          </cell>
          <cell r="H13815">
            <v>257.38154768249404</v>
          </cell>
          <cell r="I13815">
            <v>280.33999999999997</v>
          </cell>
        </row>
        <row r="13816">
          <cell r="C13816" t="str">
            <v>Liability</v>
          </cell>
          <cell r="E13816">
            <v>43099</v>
          </cell>
          <cell r="F13816">
            <v>43185</v>
          </cell>
          <cell r="G13816" t="str">
            <v>NA</v>
          </cell>
          <cell r="H13816">
            <v>29.816410638611313</v>
          </cell>
          <cell r="I13816" t="str">
            <v>NA</v>
          </cell>
        </row>
        <row r="13817">
          <cell r="C13817" t="str">
            <v>Liability</v>
          </cell>
          <cell r="E13817">
            <v>43073</v>
          </cell>
          <cell r="F13817">
            <v>43330</v>
          </cell>
          <cell r="G13817">
            <v>43805.43966746873</v>
          </cell>
          <cell r="H13817">
            <v>10487.056138305301</v>
          </cell>
          <cell r="I13817">
            <v>11513.56</v>
          </cell>
        </row>
        <row r="13818">
          <cell r="C13818" t="str">
            <v>Liability</v>
          </cell>
          <cell r="E13818">
            <v>43086</v>
          </cell>
          <cell r="F13818">
            <v>43173</v>
          </cell>
          <cell r="G13818">
            <v>43696.307749705702</v>
          </cell>
          <cell r="H13818">
            <v>296.61701266988746</v>
          </cell>
          <cell r="I13818">
            <v>340</v>
          </cell>
        </row>
        <row r="13819">
          <cell r="C13819" t="str">
            <v>Liability</v>
          </cell>
          <cell r="E13819">
            <v>43091</v>
          </cell>
          <cell r="F13819">
            <v>43223</v>
          </cell>
          <cell r="G13819">
            <v>44069.274849458867</v>
          </cell>
          <cell r="H13819">
            <v>138.16485016228634</v>
          </cell>
          <cell r="I13819">
            <v>157.93</v>
          </cell>
        </row>
        <row r="13820">
          <cell r="C13820" t="str">
            <v>Liability</v>
          </cell>
          <cell r="E13820">
            <v>43095</v>
          </cell>
          <cell r="F13820">
            <v>43109</v>
          </cell>
          <cell r="G13820">
            <v>43599.248969505439</v>
          </cell>
          <cell r="H13820">
            <v>220.78486529081667</v>
          </cell>
          <cell r="I13820">
            <v>289.91000000000003</v>
          </cell>
        </row>
        <row r="13821">
          <cell r="C13821" t="str">
            <v>Liability</v>
          </cell>
          <cell r="E13821">
            <v>43097</v>
          </cell>
          <cell r="F13821">
            <v>44190</v>
          </cell>
          <cell r="G13821" t="str">
            <v>NA</v>
          </cell>
          <cell r="H13821">
            <v>203.20864390819665</v>
          </cell>
          <cell r="I13821" t="str">
            <v>NA</v>
          </cell>
        </row>
        <row r="13822">
          <cell r="C13822" t="str">
            <v>Liability</v>
          </cell>
          <cell r="E13822">
            <v>43073</v>
          </cell>
          <cell r="F13822">
            <v>43213</v>
          </cell>
          <cell r="G13822">
            <v>43600.144765836492</v>
          </cell>
          <cell r="H13822">
            <v>12.774536897545623</v>
          </cell>
          <cell r="I13822">
            <v>13.57</v>
          </cell>
        </row>
        <row r="13823">
          <cell r="C13823" t="str">
            <v>Liability</v>
          </cell>
          <cell r="E13823">
            <v>43085</v>
          </cell>
          <cell r="F13823">
            <v>43102</v>
          </cell>
          <cell r="G13823" t="str">
            <v>NA</v>
          </cell>
          <cell r="H13823">
            <v>2.6041714932535556E-2</v>
          </cell>
          <cell r="I13823" t="str">
            <v>NA</v>
          </cell>
        </row>
        <row r="13824">
          <cell r="C13824" t="str">
            <v>Liability</v>
          </cell>
          <cell r="E13824">
            <v>43074</v>
          </cell>
          <cell r="F13824">
            <v>43609</v>
          </cell>
          <cell r="G13824">
            <v>43820.18164022758</v>
          </cell>
          <cell r="H13824">
            <v>33.103099737055182</v>
          </cell>
          <cell r="I13824">
            <v>40.14</v>
          </cell>
        </row>
        <row r="13825">
          <cell r="C13825" t="str">
            <v>Liability</v>
          </cell>
          <cell r="E13825">
            <v>43073</v>
          </cell>
          <cell r="F13825">
            <v>43335</v>
          </cell>
          <cell r="G13825">
            <v>43535.633723397936</v>
          </cell>
          <cell r="H13825">
            <v>0.74470258565216019</v>
          </cell>
          <cell r="I13825">
            <v>0.89</v>
          </cell>
        </row>
        <row r="13826">
          <cell r="C13826" t="str">
            <v>Liability</v>
          </cell>
          <cell r="E13826">
            <v>43074</v>
          </cell>
          <cell r="F13826">
            <v>43612</v>
          </cell>
          <cell r="G13826">
            <v>44005.559359270563</v>
          </cell>
          <cell r="H13826">
            <v>3476.8822438885086</v>
          </cell>
          <cell r="I13826">
            <v>5061.3900000000003</v>
          </cell>
        </row>
        <row r="13827">
          <cell r="C13827" t="str">
            <v>Liability</v>
          </cell>
          <cell r="E13827">
            <v>43085</v>
          </cell>
          <cell r="F13827">
            <v>43195</v>
          </cell>
          <cell r="G13827" t="str">
            <v>NA</v>
          </cell>
          <cell r="H13827">
            <v>4241.2262365341849</v>
          </cell>
          <cell r="I13827" t="str">
            <v>NA</v>
          </cell>
        </row>
        <row r="13828">
          <cell r="C13828" t="str">
            <v>Liability</v>
          </cell>
          <cell r="E13828">
            <v>43082</v>
          </cell>
          <cell r="F13828">
            <v>43554</v>
          </cell>
          <cell r="G13828" t="str">
            <v>NA</v>
          </cell>
          <cell r="H13828">
            <v>119.52469981214614</v>
          </cell>
          <cell r="I13828" t="str">
            <v>NA</v>
          </cell>
        </row>
        <row r="13829">
          <cell r="C13829" t="str">
            <v>Liability</v>
          </cell>
          <cell r="E13829">
            <v>43088</v>
          </cell>
          <cell r="F13829">
            <v>43480</v>
          </cell>
          <cell r="G13829">
            <v>43967.202194476784</v>
          </cell>
          <cell r="H13829">
            <v>59.995111638026202</v>
          </cell>
          <cell r="I13829">
            <v>0</v>
          </cell>
        </row>
        <row r="13830">
          <cell r="C13830" t="str">
            <v>Liability</v>
          </cell>
          <cell r="E13830">
            <v>43071</v>
          </cell>
          <cell r="F13830">
            <v>43440</v>
          </cell>
          <cell r="G13830" t="str">
            <v>NA</v>
          </cell>
          <cell r="H13830">
            <v>17.706738490081349</v>
          </cell>
          <cell r="I13830" t="str">
            <v>NA</v>
          </cell>
        </row>
        <row r="13831">
          <cell r="C13831" t="str">
            <v>Liability</v>
          </cell>
          <cell r="E13831">
            <v>43070</v>
          </cell>
          <cell r="F13831">
            <v>43261</v>
          </cell>
          <cell r="G13831">
            <v>43608.091856574669</v>
          </cell>
          <cell r="H13831">
            <v>8.5227150874662332</v>
          </cell>
          <cell r="I13831">
            <v>10.88</v>
          </cell>
        </row>
        <row r="13832">
          <cell r="C13832" t="str">
            <v>Liability</v>
          </cell>
          <cell r="E13832">
            <v>43081</v>
          </cell>
          <cell r="F13832">
            <v>43369</v>
          </cell>
          <cell r="G13832" t="str">
            <v>NA</v>
          </cell>
          <cell r="H13832">
            <v>4.9681388623329408</v>
          </cell>
          <cell r="I13832" t="str">
            <v>NA</v>
          </cell>
        </row>
        <row r="13833">
          <cell r="C13833" t="str">
            <v>Liability</v>
          </cell>
          <cell r="E13833">
            <v>43075</v>
          </cell>
          <cell r="F13833">
            <v>43302</v>
          </cell>
          <cell r="G13833" t="str">
            <v>NA</v>
          </cell>
          <cell r="H13833">
            <v>1285.7887847742429</v>
          </cell>
          <cell r="I13833" t="str">
            <v>NA</v>
          </cell>
        </row>
        <row r="13834">
          <cell r="C13834" t="str">
            <v>Liability</v>
          </cell>
          <cell r="E13834">
            <v>43094</v>
          </cell>
          <cell r="F13834">
            <v>43860</v>
          </cell>
          <cell r="G13834" t="str">
            <v>NA</v>
          </cell>
          <cell r="H13834">
            <v>187.40898394264417</v>
          </cell>
          <cell r="I13834" t="str">
            <v>NA</v>
          </cell>
        </row>
        <row r="13835">
          <cell r="C13835" t="str">
            <v>Liability</v>
          </cell>
          <cell r="E13835">
            <v>43088</v>
          </cell>
          <cell r="F13835">
            <v>43628</v>
          </cell>
          <cell r="G13835">
            <v>43738.846322307538</v>
          </cell>
          <cell r="H13835">
            <v>290.92563762559826</v>
          </cell>
          <cell r="I13835">
            <v>359.78</v>
          </cell>
        </row>
        <row r="13836">
          <cell r="C13836" t="str">
            <v>Liability</v>
          </cell>
          <cell r="E13836">
            <v>43074</v>
          </cell>
          <cell r="F13836">
            <v>44088</v>
          </cell>
          <cell r="G13836" t="str">
            <v>NA</v>
          </cell>
          <cell r="H13836">
            <v>8204.0752733194131</v>
          </cell>
          <cell r="I13836" t="str">
            <v>NA</v>
          </cell>
        </row>
        <row r="13837">
          <cell r="C13837" t="str">
            <v>Liability</v>
          </cell>
          <cell r="E13837">
            <v>43078</v>
          </cell>
          <cell r="F13837">
            <v>44184</v>
          </cell>
          <cell r="G13837" t="str">
            <v>NA</v>
          </cell>
          <cell r="H13837">
            <v>8.6765780571568207</v>
          </cell>
          <cell r="I13837" t="str">
            <v>NA</v>
          </cell>
        </row>
        <row r="13838">
          <cell r="C13838" t="str">
            <v>Liability</v>
          </cell>
          <cell r="E13838">
            <v>43098</v>
          </cell>
          <cell r="F13838">
            <v>43876</v>
          </cell>
          <cell r="G13838">
            <v>44048.998496362998</v>
          </cell>
          <cell r="H13838">
            <v>21.369899350511222</v>
          </cell>
          <cell r="I13838">
            <v>25.4</v>
          </cell>
        </row>
        <row r="13839">
          <cell r="C13839" t="str">
            <v>Liability</v>
          </cell>
          <cell r="E13839">
            <v>43083</v>
          </cell>
          <cell r="F13839">
            <v>43226</v>
          </cell>
          <cell r="G13839">
            <v>44005.288844038318</v>
          </cell>
          <cell r="H13839">
            <v>2672.6665011402747</v>
          </cell>
          <cell r="I13839">
            <v>3312.32</v>
          </cell>
        </row>
        <row r="13840">
          <cell r="C13840" t="str">
            <v>Liability</v>
          </cell>
          <cell r="E13840">
            <v>43097</v>
          </cell>
          <cell r="F13840">
            <v>43988</v>
          </cell>
          <cell r="G13840">
            <v>44056.457580107082</v>
          </cell>
          <cell r="H13840">
            <v>72.995137007458126</v>
          </cell>
          <cell r="I13840">
            <v>89.32</v>
          </cell>
        </row>
        <row r="13841">
          <cell r="C13841" t="str">
            <v>Liability</v>
          </cell>
          <cell r="E13841">
            <v>43090</v>
          </cell>
          <cell r="F13841">
            <v>43343</v>
          </cell>
          <cell r="G13841" t="str">
            <v>NA</v>
          </cell>
          <cell r="H13841">
            <v>88.142514798424386</v>
          </cell>
          <cell r="I13841" t="str">
            <v>NA</v>
          </cell>
        </row>
        <row r="13842">
          <cell r="C13842" t="str">
            <v>Liability</v>
          </cell>
          <cell r="E13842">
            <v>43082</v>
          </cell>
          <cell r="F13842">
            <v>43160</v>
          </cell>
          <cell r="G13842">
            <v>44106.258543298449</v>
          </cell>
          <cell r="H13842">
            <v>0.49306360721108744</v>
          </cell>
          <cell r="I13842">
            <v>0.66</v>
          </cell>
        </row>
        <row r="13843">
          <cell r="C13843" t="str">
            <v>Liability</v>
          </cell>
          <cell r="E13843">
            <v>43104</v>
          </cell>
          <cell r="F13843">
            <v>43181</v>
          </cell>
          <cell r="G13843">
            <v>44008.216629393741</v>
          </cell>
          <cell r="H13843">
            <v>0.314287277355835</v>
          </cell>
          <cell r="I13843">
            <v>0</v>
          </cell>
        </row>
        <row r="13844">
          <cell r="C13844" t="str">
            <v>Liability</v>
          </cell>
          <cell r="E13844">
            <v>43115</v>
          </cell>
          <cell r="F13844">
            <v>43302</v>
          </cell>
          <cell r="G13844" t="str">
            <v>NA</v>
          </cell>
          <cell r="H13844">
            <v>2758.2864490426196</v>
          </cell>
          <cell r="I13844" t="str">
            <v>NA</v>
          </cell>
        </row>
        <row r="13845">
          <cell r="C13845" t="str">
            <v>Liability</v>
          </cell>
          <cell r="E13845">
            <v>43113</v>
          </cell>
          <cell r="F13845">
            <v>43284</v>
          </cell>
          <cell r="G13845">
            <v>43438.148481258853</v>
          </cell>
          <cell r="H13845">
            <v>431.88218627448998</v>
          </cell>
          <cell r="I13845">
            <v>431.88</v>
          </cell>
        </row>
        <row r="13846">
          <cell r="C13846" t="str">
            <v>Liability</v>
          </cell>
          <cell r="E13846">
            <v>43119</v>
          </cell>
          <cell r="F13846">
            <v>43694</v>
          </cell>
          <cell r="G13846" t="str">
            <v>NA</v>
          </cell>
          <cell r="H13846">
            <v>459.93934552092162</v>
          </cell>
          <cell r="I13846" t="str">
            <v>NA</v>
          </cell>
        </row>
        <row r="13847">
          <cell r="C13847" t="str">
            <v>Liability</v>
          </cell>
          <cell r="E13847">
            <v>43129</v>
          </cell>
          <cell r="F13847">
            <v>43448</v>
          </cell>
          <cell r="G13847">
            <v>43993.611569054206</v>
          </cell>
          <cell r="H13847">
            <v>9.3995390171189079</v>
          </cell>
          <cell r="I13847">
            <v>10.130000000000001</v>
          </cell>
        </row>
        <row r="13848">
          <cell r="C13848" t="str">
            <v>Liability</v>
          </cell>
          <cell r="E13848">
            <v>43113</v>
          </cell>
          <cell r="F13848">
            <v>43544</v>
          </cell>
          <cell r="G13848">
            <v>43649.02741011147</v>
          </cell>
          <cell r="H13848">
            <v>3.7922975454519632</v>
          </cell>
          <cell r="I13848">
            <v>3.96</v>
          </cell>
        </row>
        <row r="13849">
          <cell r="C13849" t="str">
            <v>Liability</v>
          </cell>
          <cell r="E13849">
            <v>43116</v>
          </cell>
          <cell r="F13849">
            <v>43620</v>
          </cell>
          <cell r="G13849" t="str">
            <v>NA</v>
          </cell>
          <cell r="H13849">
            <v>12.285670205711172</v>
          </cell>
          <cell r="I13849" t="str">
            <v>NA</v>
          </cell>
        </row>
        <row r="13850">
          <cell r="C13850" t="str">
            <v>Liability</v>
          </cell>
          <cell r="E13850">
            <v>43106</v>
          </cell>
          <cell r="F13850">
            <v>43669</v>
          </cell>
          <cell r="G13850" t="str">
            <v>NA</v>
          </cell>
          <cell r="H13850">
            <v>18426.352026797205</v>
          </cell>
          <cell r="I13850" t="str">
            <v>NA</v>
          </cell>
        </row>
        <row r="13851">
          <cell r="C13851" t="str">
            <v>Liability</v>
          </cell>
          <cell r="E13851">
            <v>43129</v>
          </cell>
          <cell r="F13851">
            <v>43263</v>
          </cell>
          <cell r="G13851">
            <v>43926.694555159826</v>
          </cell>
          <cell r="H13851">
            <v>0.34855149860208395</v>
          </cell>
          <cell r="I13851">
            <v>0.46</v>
          </cell>
        </row>
        <row r="13852">
          <cell r="C13852" t="str">
            <v>Liability</v>
          </cell>
          <cell r="E13852">
            <v>43105</v>
          </cell>
          <cell r="F13852">
            <v>43602</v>
          </cell>
          <cell r="G13852">
            <v>43864.300247062456</v>
          </cell>
          <cell r="H13852">
            <v>21849.207589279933</v>
          </cell>
          <cell r="I13852">
            <v>28953.86</v>
          </cell>
        </row>
        <row r="13853">
          <cell r="C13853" t="str">
            <v>Liability</v>
          </cell>
          <cell r="E13853">
            <v>43120</v>
          </cell>
          <cell r="F13853">
            <v>43362</v>
          </cell>
          <cell r="G13853" t="str">
            <v>NA</v>
          </cell>
          <cell r="H13853">
            <v>1.8398559952583469</v>
          </cell>
          <cell r="I13853" t="str">
            <v>NA</v>
          </cell>
        </row>
        <row r="13854">
          <cell r="C13854" t="str">
            <v>Liability</v>
          </cell>
          <cell r="E13854">
            <v>43109</v>
          </cell>
          <cell r="F13854">
            <v>43350</v>
          </cell>
          <cell r="G13854" t="str">
            <v>NA</v>
          </cell>
          <cell r="H13854">
            <v>1.532107364715307</v>
          </cell>
          <cell r="I13854" t="str">
            <v>NA</v>
          </cell>
        </row>
        <row r="13855">
          <cell r="C13855" t="str">
            <v>Liability</v>
          </cell>
          <cell r="E13855">
            <v>43122</v>
          </cell>
          <cell r="F13855">
            <v>44101</v>
          </cell>
          <cell r="G13855" t="str">
            <v>NA</v>
          </cell>
          <cell r="H13855">
            <v>12.024158175992001</v>
          </cell>
          <cell r="I13855" t="str">
            <v>NA</v>
          </cell>
        </row>
        <row r="13856">
          <cell r="C13856" t="str">
            <v>Liability</v>
          </cell>
          <cell r="E13856">
            <v>43122</v>
          </cell>
          <cell r="F13856">
            <v>43449</v>
          </cell>
          <cell r="G13856">
            <v>43923.858146885141</v>
          </cell>
          <cell r="H13856">
            <v>678.42133252367171</v>
          </cell>
          <cell r="I13856">
            <v>0</v>
          </cell>
        </row>
        <row r="13857">
          <cell r="C13857" t="str">
            <v>Liability</v>
          </cell>
          <cell r="E13857">
            <v>43107</v>
          </cell>
          <cell r="F13857">
            <v>43273</v>
          </cell>
          <cell r="G13857">
            <v>43662.159716779359</v>
          </cell>
          <cell r="H13857">
            <v>3102.0340795449092</v>
          </cell>
          <cell r="I13857">
            <v>3405.47</v>
          </cell>
        </row>
        <row r="13858">
          <cell r="C13858" t="str">
            <v>Liability</v>
          </cell>
          <cell r="E13858">
            <v>43105</v>
          </cell>
          <cell r="F13858">
            <v>43924</v>
          </cell>
          <cell r="G13858">
            <v>44062.341994093738</v>
          </cell>
          <cell r="H13858">
            <v>947.81452589551623</v>
          </cell>
          <cell r="I13858">
            <v>1285.07</v>
          </cell>
        </row>
        <row r="13859">
          <cell r="C13859" t="str">
            <v>Liability</v>
          </cell>
          <cell r="E13859">
            <v>43105</v>
          </cell>
          <cell r="F13859">
            <v>43243</v>
          </cell>
          <cell r="G13859">
            <v>43490.718974058043</v>
          </cell>
          <cell r="H13859">
            <v>93.909169331934422</v>
          </cell>
          <cell r="I13859">
            <v>108.02</v>
          </cell>
        </row>
        <row r="13860">
          <cell r="C13860" t="str">
            <v>Liability</v>
          </cell>
          <cell r="E13860">
            <v>43114</v>
          </cell>
          <cell r="F13860">
            <v>43178</v>
          </cell>
          <cell r="G13860" t="str">
            <v>NA</v>
          </cell>
          <cell r="H13860">
            <v>57.526953623904404</v>
          </cell>
          <cell r="I13860" t="str">
            <v>NA</v>
          </cell>
        </row>
        <row r="13861">
          <cell r="C13861" t="str">
            <v>Liability</v>
          </cell>
          <cell r="E13861">
            <v>43105</v>
          </cell>
          <cell r="F13861">
            <v>43391</v>
          </cell>
          <cell r="G13861">
            <v>43569.861507719987</v>
          </cell>
          <cell r="H13861">
            <v>125.8856667482553</v>
          </cell>
          <cell r="I13861">
            <v>143.01</v>
          </cell>
        </row>
        <row r="13862">
          <cell r="C13862" t="str">
            <v>Liability</v>
          </cell>
          <cell r="E13862">
            <v>43120</v>
          </cell>
          <cell r="F13862">
            <v>43331</v>
          </cell>
          <cell r="G13862">
            <v>43748.354913525021</v>
          </cell>
          <cell r="H13862">
            <v>3369.7462445105862</v>
          </cell>
          <cell r="I13862">
            <v>3508.43</v>
          </cell>
        </row>
        <row r="13863">
          <cell r="C13863" t="str">
            <v>Liability</v>
          </cell>
          <cell r="E13863">
            <v>43108</v>
          </cell>
          <cell r="F13863">
            <v>43258</v>
          </cell>
          <cell r="G13863">
            <v>44002.738797855025</v>
          </cell>
          <cell r="H13863">
            <v>262.57521727910182</v>
          </cell>
          <cell r="I13863">
            <v>312.57</v>
          </cell>
        </row>
        <row r="13864">
          <cell r="C13864" t="str">
            <v>Liability</v>
          </cell>
          <cell r="E13864">
            <v>43107</v>
          </cell>
          <cell r="F13864">
            <v>43193</v>
          </cell>
          <cell r="G13864" t="str">
            <v>NA</v>
          </cell>
          <cell r="H13864">
            <v>2.3340460262175569</v>
          </cell>
          <cell r="I13864" t="str">
            <v>NA</v>
          </cell>
        </row>
        <row r="13865">
          <cell r="C13865" t="str">
            <v>Liability</v>
          </cell>
          <cell r="E13865">
            <v>43125</v>
          </cell>
          <cell r="F13865">
            <v>43857</v>
          </cell>
          <cell r="G13865">
            <v>43994.376305501886</v>
          </cell>
          <cell r="H13865">
            <v>1450.3182518749554</v>
          </cell>
          <cell r="I13865">
            <v>1697.88</v>
          </cell>
        </row>
        <row r="13866">
          <cell r="C13866" t="str">
            <v>Liability</v>
          </cell>
          <cell r="E13866">
            <v>43113</v>
          </cell>
          <cell r="F13866">
            <v>43346</v>
          </cell>
          <cell r="G13866" t="str">
            <v>NA</v>
          </cell>
          <cell r="H13866">
            <v>53126.689773164871</v>
          </cell>
          <cell r="I13866" t="str">
            <v>NA</v>
          </cell>
        </row>
        <row r="13867">
          <cell r="C13867" t="str">
            <v>Liability</v>
          </cell>
          <cell r="E13867">
            <v>43116</v>
          </cell>
          <cell r="F13867">
            <v>43250</v>
          </cell>
          <cell r="G13867">
            <v>43322.410760672487</v>
          </cell>
          <cell r="H13867">
            <v>1.9677347880448199</v>
          </cell>
          <cell r="I13867">
            <v>1.97</v>
          </cell>
        </row>
        <row r="13868">
          <cell r="C13868" t="str">
            <v>Liability</v>
          </cell>
          <cell r="E13868">
            <v>43111</v>
          </cell>
          <cell r="F13868">
            <v>43333</v>
          </cell>
          <cell r="G13868">
            <v>43876.0616391453</v>
          </cell>
          <cell r="H13868">
            <v>133.27663963767986</v>
          </cell>
          <cell r="I13868">
            <v>140.65</v>
          </cell>
        </row>
        <row r="13869">
          <cell r="C13869" t="str">
            <v>Liability</v>
          </cell>
          <cell r="E13869">
            <v>43114</v>
          </cell>
          <cell r="F13869">
            <v>43333</v>
          </cell>
          <cell r="G13869">
            <v>43376.789749287906</v>
          </cell>
          <cell r="H13869">
            <v>330.180094790841</v>
          </cell>
          <cell r="I13869">
            <v>0</v>
          </cell>
        </row>
        <row r="13870">
          <cell r="C13870" t="str">
            <v>Liability</v>
          </cell>
          <cell r="E13870">
            <v>43130</v>
          </cell>
          <cell r="F13870">
            <v>43809</v>
          </cell>
          <cell r="G13870" t="str">
            <v>NA</v>
          </cell>
          <cell r="H13870">
            <v>636.57115066575216</v>
          </cell>
          <cell r="I13870" t="str">
            <v>NA</v>
          </cell>
        </row>
        <row r="13871">
          <cell r="C13871" t="str">
            <v>Liability</v>
          </cell>
          <cell r="E13871">
            <v>43119</v>
          </cell>
          <cell r="F13871">
            <v>43307</v>
          </cell>
          <cell r="G13871">
            <v>43342.913402014965</v>
          </cell>
          <cell r="H13871">
            <v>2.7974029099897102</v>
          </cell>
          <cell r="I13871">
            <v>2.8</v>
          </cell>
        </row>
        <row r="13872">
          <cell r="C13872" t="str">
            <v>Liability</v>
          </cell>
          <cell r="E13872">
            <v>43120</v>
          </cell>
          <cell r="F13872">
            <v>43453</v>
          </cell>
          <cell r="G13872" t="str">
            <v>NA</v>
          </cell>
          <cell r="H13872">
            <v>267.71277187453336</v>
          </cell>
          <cell r="I13872" t="str">
            <v>NA</v>
          </cell>
        </row>
        <row r="13873">
          <cell r="C13873" t="str">
            <v>Liability</v>
          </cell>
          <cell r="E13873">
            <v>43134</v>
          </cell>
          <cell r="F13873">
            <v>43176</v>
          </cell>
          <cell r="G13873">
            <v>43615.262774622555</v>
          </cell>
          <cell r="H13873">
            <v>3131.6703352125596</v>
          </cell>
          <cell r="I13873">
            <v>3491.41</v>
          </cell>
        </row>
        <row r="13874">
          <cell r="C13874" t="str">
            <v>Liability</v>
          </cell>
          <cell r="E13874">
            <v>43154</v>
          </cell>
          <cell r="F13874">
            <v>43657</v>
          </cell>
          <cell r="G13874" t="str">
            <v>NA</v>
          </cell>
          <cell r="H13874">
            <v>28.542672937845364</v>
          </cell>
          <cell r="I13874" t="str">
            <v>NA</v>
          </cell>
        </row>
        <row r="13875">
          <cell r="C13875" t="str">
            <v>Liability</v>
          </cell>
          <cell r="E13875">
            <v>43145</v>
          </cell>
          <cell r="F13875">
            <v>43156</v>
          </cell>
          <cell r="G13875">
            <v>43444.097538789931</v>
          </cell>
          <cell r="H13875">
            <v>409.62531978683899</v>
          </cell>
          <cell r="I13875">
            <v>409.63</v>
          </cell>
        </row>
        <row r="13876">
          <cell r="C13876" t="str">
            <v>Liability</v>
          </cell>
          <cell r="E13876">
            <v>43145</v>
          </cell>
          <cell r="F13876">
            <v>43737</v>
          </cell>
          <cell r="G13876">
            <v>44174.372195796299</v>
          </cell>
          <cell r="H13876">
            <v>17467.286053336731</v>
          </cell>
          <cell r="I13876">
            <v>23264.44</v>
          </cell>
        </row>
        <row r="13877">
          <cell r="C13877" t="str">
            <v>Liability</v>
          </cell>
          <cell r="E13877">
            <v>43138</v>
          </cell>
          <cell r="F13877">
            <v>44064</v>
          </cell>
          <cell r="G13877" t="str">
            <v>NA</v>
          </cell>
          <cell r="H13877">
            <v>382.07806959200008</v>
          </cell>
          <cell r="I13877" t="str">
            <v>NA</v>
          </cell>
        </row>
        <row r="13878">
          <cell r="C13878" t="str">
            <v>Liability</v>
          </cell>
          <cell r="E13878">
            <v>43148</v>
          </cell>
          <cell r="F13878">
            <v>43693</v>
          </cell>
          <cell r="G13878" t="str">
            <v>NA</v>
          </cell>
          <cell r="H13878">
            <v>58.762209938212465</v>
          </cell>
          <cell r="I13878" t="str">
            <v>NA</v>
          </cell>
        </row>
        <row r="13879">
          <cell r="C13879" t="str">
            <v>Liability</v>
          </cell>
          <cell r="E13879">
            <v>43148</v>
          </cell>
          <cell r="F13879">
            <v>43258</v>
          </cell>
          <cell r="G13879" t="str">
            <v>NA</v>
          </cell>
          <cell r="H13879">
            <v>40.846359308114558</v>
          </cell>
          <cell r="I13879" t="str">
            <v>NA</v>
          </cell>
        </row>
        <row r="13880">
          <cell r="C13880" t="str">
            <v>Liability</v>
          </cell>
          <cell r="E13880">
            <v>43135</v>
          </cell>
          <cell r="F13880">
            <v>43548</v>
          </cell>
          <cell r="G13880">
            <v>43725.362059160165</v>
          </cell>
          <cell r="H13880">
            <v>1510.5303712357211</v>
          </cell>
          <cell r="I13880">
            <v>1602.58</v>
          </cell>
        </row>
        <row r="13881">
          <cell r="C13881" t="str">
            <v>Liability</v>
          </cell>
          <cell r="E13881">
            <v>43142</v>
          </cell>
          <cell r="F13881">
            <v>43481</v>
          </cell>
          <cell r="G13881">
            <v>44195.793693097425</v>
          </cell>
          <cell r="H13881">
            <v>29.911903979887601</v>
          </cell>
          <cell r="I13881">
            <v>35.659999999999997</v>
          </cell>
        </row>
        <row r="13882">
          <cell r="C13882" t="str">
            <v>Liability</v>
          </cell>
          <cell r="E13882">
            <v>43148</v>
          </cell>
          <cell r="F13882">
            <v>43277</v>
          </cell>
          <cell r="G13882" t="str">
            <v>NA</v>
          </cell>
          <cell r="H13882">
            <v>1875.7426118432215</v>
          </cell>
          <cell r="I13882" t="str">
            <v>NA</v>
          </cell>
        </row>
        <row r="13883">
          <cell r="C13883" t="str">
            <v>Liability</v>
          </cell>
          <cell r="E13883">
            <v>43154</v>
          </cell>
          <cell r="F13883">
            <v>43856</v>
          </cell>
          <cell r="G13883" t="str">
            <v>NA</v>
          </cell>
          <cell r="H13883">
            <v>69282.290589595432</v>
          </cell>
          <cell r="I13883" t="str">
            <v>NA</v>
          </cell>
        </row>
        <row r="13884">
          <cell r="C13884" t="str">
            <v>Liability</v>
          </cell>
          <cell r="E13884">
            <v>43135</v>
          </cell>
          <cell r="F13884">
            <v>43252</v>
          </cell>
          <cell r="G13884">
            <v>44151.605141077052</v>
          </cell>
          <cell r="H13884">
            <v>3169.599744599147</v>
          </cell>
          <cell r="I13884">
            <v>3453.26</v>
          </cell>
        </row>
        <row r="13885">
          <cell r="C13885" t="str">
            <v>Liability</v>
          </cell>
          <cell r="E13885">
            <v>43140</v>
          </cell>
          <cell r="F13885">
            <v>43252</v>
          </cell>
          <cell r="G13885">
            <v>43425.032766438053</v>
          </cell>
          <cell r="H13885">
            <v>261.68743247195403</v>
          </cell>
          <cell r="I13885">
            <v>261.69</v>
          </cell>
        </row>
        <row r="13886">
          <cell r="C13886" t="str">
            <v>Liability</v>
          </cell>
          <cell r="E13886">
            <v>43139</v>
          </cell>
          <cell r="F13886">
            <v>43306</v>
          </cell>
          <cell r="G13886" t="str">
            <v>NA</v>
          </cell>
          <cell r="H13886">
            <v>969.50411586009761</v>
          </cell>
          <cell r="I13886" t="str">
            <v>NA</v>
          </cell>
        </row>
        <row r="13887">
          <cell r="C13887" t="str">
            <v>Liability</v>
          </cell>
          <cell r="E13887">
            <v>43182</v>
          </cell>
          <cell r="F13887">
            <v>43751</v>
          </cell>
          <cell r="G13887">
            <v>44104.026669477258</v>
          </cell>
          <cell r="H13887">
            <v>797.31150164473456</v>
          </cell>
          <cell r="I13887">
            <v>884.96</v>
          </cell>
        </row>
        <row r="13888">
          <cell r="C13888" t="str">
            <v>Liability</v>
          </cell>
          <cell r="E13888">
            <v>43166</v>
          </cell>
          <cell r="F13888">
            <v>43204</v>
          </cell>
          <cell r="G13888">
            <v>43876.177905224627</v>
          </cell>
          <cell r="H13888">
            <v>83.718334618241215</v>
          </cell>
          <cell r="I13888">
            <v>93.84</v>
          </cell>
        </row>
        <row r="13889">
          <cell r="C13889" t="str">
            <v>Liability</v>
          </cell>
          <cell r="E13889">
            <v>43164</v>
          </cell>
          <cell r="F13889">
            <v>44115</v>
          </cell>
          <cell r="G13889" t="str">
            <v>NA</v>
          </cell>
          <cell r="H13889">
            <v>210.03461711899956</v>
          </cell>
          <cell r="I13889" t="str">
            <v>NA</v>
          </cell>
        </row>
        <row r="13890">
          <cell r="C13890" t="str">
            <v>Liability</v>
          </cell>
          <cell r="E13890">
            <v>43170</v>
          </cell>
          <cell r="F13890">
            <v>43233</v>
          </cell>
          <cell r="G13890" t="str">
            <v>NA</v>
          </cell>
          <cell r="H13890">
            <v>101.36471099251405</v>
          </cell>
          <cell r="I13890" t="str">
            <v>NA</v>
          </cell>
        </row>
        <row r="13891">
          <cell r="C13891" t="str">
            <v>Liability</v>
          </cell>
          <cell r="E13891">
            <v>43178</v>
          </cell>
          <cell r="F13891">
            <v>43750</v>
          </cell>
          <cell r="G13891" t="str">
            <v>NA</v>
          </cell>
          <cell r="H13891">
            <v>358.44303531274647</v>
          </cell>
          <cell r="I13891" t="str">
            <v>NA</v>
          </cell>
        </row>
        <row r="13892">
          <cell r="C13892" t="str">
            <v>Liability</v>
          </cell>
          <cell r="E13892">
            <v>43171</v>
          </cell>
          <cell r="F13892">
            <v>43668</v>
          </cell>
          <cell r="G13892" t="str">
            <v>NA</v>
          </cell>
          <cell r="H13892">
            <v>539.6797619629881</v>
          </cell>
          <cell r="I13892" t="str">
            <v>NA</v>
          </cell>
        </row>
        <row r="13893">
          <cell r="C13893" t="str">
            <v>Liability</v>
          </cell>
          <cell r="E13893">
            <v>43182</v>
          </cell>
          <cell r="F13893">
            <v>43265</v>
          </cell>
          <cell r="G13893">
            <v>43989.366830525156</v>
          </cell>
          <cell r="H13893">
            <v>1694.0426868236959</v>
          </cell>
          <cell r="I13893">
            <v>2066.42</v>
          </cell>
        </row>
        <row r="13894">
          <cell r="C13894" t="str">
            <v>Liability</v>
          </cell>
          <cell r="E13894">
            <v>43186</v>
          </cell>
          <cell r="F13894">
            <v>43389</v>
          </cell>
          <cell r="G13894">
            <v>43768.011497781197</v>
          </cell>
          <cell r="H13894">
            <v>5572.3340281398941</v>
          </cell>
          <cell r="I13894">
            <v>5866.48</v>
          </cell>
        </row>
        <row r="13895">
          <cell r="C13895" t="str">
            <v>Liability</v>
          </cell>
          <cell r="E13895">
            <v>43160</v>
          </cell>
          <cell r="F13895">
            <v>43607</v>
          </cell>
          <cell r="G13895" t="str">
            <v>NA</v>
          </cell>
          <cell r="H13895">
            <v>62.185943474440791</v>
          </cell>
          <cell r="I13895" t="str">
            <v>NA</v>
          </cell>
        </row>
        <row r="13896">
          <cell r="C13896" t="str">
            <v>Liability</v>
          </cell>
          <cell r="E13896">
            <v>43161</v>
          </cell>
          <cell r="F13896">
            <v>43357</v>
          </cell>
          <cell r="G13896">
            <v>43637.131102664927</v>
          </cell>
          <cell r="H13896">
            <v>9.6793648458756181</v>
          </cell>
          <cell r="I13896">
            <v>10.3</v>
          </cell>
        </row>
        <row r="13897">
          <cell r="C13897" t="str">
            <v>Liability</v>
          </cell>
          <cell r="E13897">
            <v>43160</v>
          </cell>
          <cell r="F13897">
            <v>44192</v>
          </cell>
          <cell r="G13897" t="str">
            <v>NA</v>
          </cell>
          <cell r="H13897">
            <v>164.48620457972382</v>
          </cell>
          <cell r="I13897" t="str">
            <v>NA</v>
          </cell>
        </row>
        <row r="13898">
          <cell r="C13898" t="str">
            <v>Liability</v>
          </cell>
          <cell r="E13898">
            <v>43188</v>
          </cell>
          <cell r="F13898">
            <v>44036</v>
          </cell>
          <cell r="G13898" t="str">
            <v>NA</v>
          </cell>
          <cell r="H13898">
            <v>210.07578774747481</v>
          </cell>
          <cell r="I13898" t="str">
            <v>NA</v>
          </cell>
        </row>
        <row r="13899">
          <cell r="C13899" t="str">
            <v>Liability</v>
          </cell>
          <cell r="E13899">
            <v>43184</v>
          </cell>
          <cell r="F13899">
            <v>43630</v>
          </cell>
          <cell r="G13899">
            <v>44066.641118709966</v>
          </cell>
          <cell r="H13899">
            <v>485.57618769007928</v>
          </cell>
          <cell r="I13899">
            <v>542.04</v>
          </cell>
        </row>
        <row r="13900">
          <cell r="C13900" t="str">
            <v>Liability</v>
          </cell>
          <cell r="E13900">
            <v>43174</v>
          </cell>
          <cell r="F13900">
            <v>43200</v>
          </cell>
          <cell r="G13900" t="str">
            <v>NA</v>
          </cell>
          <cell r="H13900">
            <v>1372.5862716081153</v>
          </cell>
          <cell r="I13900" t="str">
            <v>NA</v>
          </cell>
        </row>
        <row r="13901">
          <cell r="C13901" t="str">
            <v>Liability</v>
          </cell>
          <cell r="E13901">
            <v>43172</v>
          </cell>
          <cell r="F13901">
            <v>43596</v>
          </cell>
          <cell r="G13901" t="str">
            <v>NA</v>
          </cell>
          <cell r="H13901">
            <v>1.7449936380006306</v>
          </cell>
          <cell r="I13901" t="str">
            <v>NA</v>
          </cell>
        </row>
        <row r="13902">
          <cell r="C13902" t="str">
            <v>Liability</v>
          </cell>
          <cell r="E13902">
            <v>43182</v>
          </cell>
          <cell r="F13902">
            <v>43704</v>
          </cell>
          <cell r="G13902">
            <v>43733.592918904134</v>
          </cell>
          <cell r="H13902">
            <v>445.00563892152132</v>
          </cell>
          <cell r="I13902">
            <v>474.5</v>
          </cell>
        </row>
        <row r="13903">
          <cell r="C13903" t="str">
            <v>Liability</v>
          </cell>
          <cell r="E13903">
            <v>43183</v>
          </cell>
          <cell r="F13903">
            <v>43970</v>
          </cell>
          <cell r="G13903" t="str">
            <v>NA</v>
          </cell>
          <cell r="H13903">
            <v>98.851935170770886</v>
          </cell>
          <cell r="I13903" t="str">
            <v>NA</v>
          </cell>
        </row>
        <row r="13904">
          <cell r="C13904" t="str">
            <v>Liability</v>
          </cell>
          <cell r="E13904">
            <v>43187</v>
          </cell>
          <cell r="F13904">
            <v>43206</v>
          </cell>
          <cell r="G13904">
            <v>43564.081938646872</v>
          </cell>
          <cell r="H13904">
            <v>769.18558257913185</v>
          </cell>
          <cell r="I13904">
            <v>802.68</v>
          </cell>
        </row>
        <row r="13905">
          <cell r="C13905" t="str">
            <v>Liability</v>
          </cell>
          <cell r="E13905">
            <v>43176</v>
          </cell>
          <cell r="F13905">
            <v>43895</v>
          </cell>
          <cell r="G13905" t="str">
            <v>NA</v>
          </cell>
          <cell r="H13905">
            <v>41332.921336601648</v>
          </cell>
          <cell r="I13905" t="str">
            <v>NA</v>
          </cell>
        </row>
        <row r="13906">
          <cell r="C13906" t="str">
            <v>Liability</v>
          </cell>
          <cell r="E13906">
            <v>43189</v>
          </cell>
          <cell r="F13906">
            <v>43618</v>
          </cell>
          <cell r="G13906" t="str">
            <v>NA</v>
          </cell>
          <cell r="H13906">
            <v>53.424882082393992</v>
          </cell>
          <cell r="I13906" t="str">
            <v>NA</v>
          </cell>
        </row>
        <row r="13907">
          <cell r="C13907" t="str">
            <v>Liability</v>
          </cell>
          <cell r="E13907">
            <v>43182</v>
          </cell>
          <cell r="F13907">
            <v>43432</v>
          </cell>
          <cell r="G13907" t="str">
            <v>NA</v>
          </cell>
          <cell r="H13907">
            <v>21.498307464811468</v>
          </cell>
          <cell r="I13907" t="str">
            <v>NA</v>
          </cell>
        </row>
        <row r="13908">
          <cell r="C13908" t="str">
            <v>Liability</v>
          </cell>
          <cell r="E13908">
            <v>43185</v>
          </cell>
          <cell r="F13908">
            <v>43421</v>
          </cell>
          <cell r="G13908" t="str">
            <v>NA</v>
          </cell>
          <cell r="H13908">
            <v>712.66364029442047</v>
          </cell>
          <cell r="I13908" t="str">
            <v>NA</v>
          </cell>
        </row>
        <row r="13909">
          <cell r="C13909" t="str">
            <v>Liability</v>
          </cell>
          <cell r="E13909">
            <v>43177</v>
          </cell>
          <cell r="F13909">
            <v>43254</v>
          </cell>
          <cell r="G13909">
            <v>43616.235097146353</v>
          </cell>
          <cell r="H13909">
            <v>407.49766325207321</v>
          </cell>
          <cell r="I13909">
            <v>430.39</v>
          </cell>
        </row>
        <row r="13910">
          <cell r="C13910" t="str">
            <v>Liability</v>
          </cell>
          <cell r="E13910">
            <v>43189</v>
          </cell>
          <cell r="F13910">
            <v>43537</v>
          </cell>
          <cell r="G13910">
            <v>43877.469257968914</v>
          </cell>
          <cell r="H13910">
            <v>146.54867736552902</v>
          </cell>
          <cell r="I13910">
            <v>0</v>
          </cell>
        </row>
        <row r="13911">
          <cell r="C13911" t="str">
            <v>Liability</v>
          </cell>
          <cell r="E13911">
            <v>43217</v>
          </cell>
          <cell r="F13911">
            <v>43372</v>
          </cell>
          <cell r="G13911">
            <v>43378.849365344598</v>
          </cell>
          <cell r="H13911">
            <v>15.740155449744501</v>
          </cell>
          <cell r="I13911">
            <v>15.74</v>
          </cell>
        </row>
        <row r="13912">
          <cell r="C13912" t="str">
            <v>Liability</v>
          </cell>
          <cell r="E13912">
            <v>43205</v>
          </cell>
          <cell r="F13912">
            <v>43354</v>
          </cell>
          <cell r="G13912" t="str">
            <v>NA</v>
          </cell>
          <cell r="H13912">
            <v>10.344054929216497</v>
          </cell>
          <cell r="I13912" t="str">
            <v>NA</v>
          </cell>
        </row>
        <row r="13913">
          <cell r="C13913" t="str">
            <v>Liability</v>
          </cell>
          <cell r="E13913">
            <v>43208</v>
          </cell>
          <cell r="F13913">
            <v>43821</v>
          </cell>
          <cell r="G13913">
            <v>43966.429955796986</v>
          </cell>
          <cell r="H13913">
            <v>429.29615419881713</v>
          </cell>
          <cell r="I13913">
            <v>577.52</v>
          </cell>
        </row>
        <row r="13914">
          <cell r="C13914" t="str">
            <v>Liability</v>
          </cell>
          <cell r="E13914">
            <v>43217</v>
          </cell>
          <cell r="F13914">
            <v>43336</v>
          </cell>
          <cell r="G13914" t="str">
            <v>NA</v>
          </cell>
          <cell r="H13914">
            <v>16.856509762561899</v>
          </cell>
          <cell r="I13914" t="str">
            <v>NA</v>
          </cell>
        </row>
        <row r="13915">
          <cell r="C13915" t="str">
            <v>Liability</v>
          </cell>
          <cell r="E13915">
            <v>43213</v>
          </cell>
          <cell r="F13915">
            <v>43373</v>
          </cell>
          <cell r="G13915">
            <v>43384.718996118419</v>
          </cell>
          <cell r="H13915">
            <v>278.32060489838898</v>
          </cell>
          <cell r="I13915">
            <v>278.32</v>
          </cell>
        </row>
        <row r="13916">
          <cell r="C13916" t="str">
            <v>Liability</v>
          </cell>
          <cell r="E13916">
            <v>43199</v>
          </cell>
          <cell r="F13916">
            <v>43358</v>
          </cell>
          <cell r="G13916">
            <v>43419.064164888077</v>
          </cell>
          <cell r="H13916">
            <v>127.177397093954</v>
          </cell>
          <cell r="I13916">
            <v>127.18</v>
          </cell>
        </row>
        <row r="13917">
          <cell r="C13917" t="str">
            <v>Liability</v>
          </cell>
          <cell r="E13917">
            <v>43209</v>
          </cell>
          <cell r="F13917">
            <v>43239</v>
          </cell>
          <cell r="G13917">
            <v>43522.883733410694</v>
          </cell>
          <cell r="H13917">
            <v>70.135772502077913</v>
          </cell>
          <cell r="I13917">
            <v>80.180000000000007</v>
          </cell>
        </row>
        <row r="13918">
          <cell r="C13918" t="str">
            <v>Liability</v>
          </cell>
          <cell r="E13918">
            <v>43191</v>
          </cell>
          <cell r="F13918">
            <v>43985</v>
          </cell>
          <cell r="G13918">
            <v>44035.958269545372</v>
          </cell>
          <cell r="H13918">
            <v>370.0679350620922</v>
          </cell>
          <cell r="I13918">
            <v>427.64</v>
          </cell>
        </row>
        <row r="13919">
          <cell r="C13919" t="str">
            <v>Liability</v>
          </cell>
          <cell r="E13919">
            <v>43200</v>
          </cell>
          <cell r="F13919">
            <v>43415</v>
          </cell>
          <cell r="G13919">
            <v>43633.622085603296</v>
          </cell>
          <cell r="H13919">
            <v>119.71907138747997</v>
          </cell>
          <cell r="I13919">
            <v>141.74</v>
          </cell>
        </row>
        <row r="13920">
          <cell r="C13920" t="str">
            <v>Liability</v>
          </cell>
          <cell r="E13920">
            <v>43207</v>
          </cell>
          <cell r="F13920">
            <v>43478</v>
          </cell>
          <cell r="G13920" t="str">
            <v>NA</v>
          </cell>
          <cell r="H13920">
            <v>418.37513586054149</v>
          </cell>
          <cell r="I13920" t="str">
            <v>NA</v>
          </cell>
        </row>
        <row r="13921">
          <cell r="C13921" t="str">
            <v>Liability</v>
          </cell>
          <cell r="E13921">
            <v>43213</v>
          </cell>
          <cell r="F13921">
            <v>44090</v>
          </cell>
          <cell r="G13921" t="str">
            <v>NA</v>
          </cell>
          <cell r="H13921">
            <v>5.0936544018591903</v>
          </cell>
          <cell r="I13921" t="str">
            <v>NA</v>
          </cell>
        </row>
        <row r="13922">
          <cell r="C13922" t="str">
            <v>Liability</v>
          </cell>
          <cell r="E13922">
            <v>43218</v>
          </cell>
          <cell r="F13922">
            <v>43475</v>
          </cell>
          <cell r="G13922" t="str">
            <v>NA</v>
          </cell>
          <cell r="H13922">
            <v>559.39089748178492</v>
          </cell>
          <cell r="I13922" t="str">
            <v>NA</v>
          </cell>
        </row>
        <row r="13923">
          <cell r="C13923" t="str">
            <v>Liability</v>
          </cell>
          <cell r="E13923">
            <v>43194</v>
          </cell>
          <cell r="F13923">
            <v>43501</v>
          </cell>
          <cell r="G13923" t="str">
            <v>NA</v>
          </cell>
          <cell r="H13923">
            <v>134.10437290188548</v>
          </cell>
          <cell r="I13923" t="str">
            <v>NA</v>
          </cell>
        </row>
        <row r="13924">
          <cell r="C13924" t="str">
            <v>Liability</v>
          </cell>
          <cell r="E13924">
            <v>43214</v>
          </cell>
          <cell r="F13924">
            <v>43303</v>
          </cell>
          <cell r="G13924" t="str">
            <v>NA</v>
          </cell>
          <cell r="H13924">
            <v>454.51098512908362</v>
          </cell>
          <cell r="I13924" t="str">
            <v>NA</v>
          </cell>
        </row>
        <row r="13925">
          <cell r="C13925" t="str">
            <v>Liability</v>
          </cell>
          <cell r="E13925">
            <v>43214</v>
          </cell>
          <cell r="F13925">
            <v>43345</v>
          </cell>
          <cell r="G13925">
            <v>43431.264740165963</v>
          </cell>
          <cell r="H13925">
            <v>38.317106365948597</v>
          </cell>
          <cell r="I13925">
            <v>38.32</v>
          </cell>
        </row>
        <row r="13926">
          <cell r="C13926" t="str">
            <v>Liability</v>
          </cell>
          <cell r="E13926">
            <v>43219</v>
          </cell>
          <cell r="F13926">
            <v>44075</v>
          </cell>
          <cell r="G13926" t="str">
            <v>NA</v>
          </cell>
          <cell r="H13926">
            <v>4.4866746439098373</v>
          </cell>
          <cell r="I13926" t="str">
            <v>NA</v>
          </cell>
        </row>
        <row r="13927">
          <cell r="C13927" t="str">
            <v>Liability</v>
          </cell>
          <cell r="E13927">
            <v>43193</v>
          </cell>
          <cell r="F13927">
            <v>43627</v>
          </cell>
          <cell r="G13927" t="str">
            <v>NA</v>
          </cell>
          <cell r="H13927">
            <v>656.01016806971847</v>
          </cell>
          <cell r="I13927" t="str">
            <v>NA</v>
          </cell>
        </row>
        <row r="13928">
          <cell r="C13928" t="str">
            <v>Liability</v>
          </cell>
          <cell r="E13928">
            <v>43215</v>
          </cell>
          <cell r="F13928">
            <v>43395</v>
          </cell>
          <cell r="G13928">
            <v>43582.065887307945</v>
          </cell>
          <cell r="H13928">
            <v>650.44278985232131</v>
          </cell>
          <cell r="I13928">
            <v>714.35</v>
          </cell>
        </row>
        <row r="13929">
          <cell r="C13929" t="str">
            <v>Liability</v>
          </cell>
          <cell r="E13929">
            <v>43207</v>
          </cell>
          <cell r="F13929">
            <v>43296</v>
          </cell>
          <cell r="G13929">
            <v>43345.846213493685</v>
          </cell>
          <cell r="H13929">
            <v>254.00483439742101</v>
          </cell>
          <cell r="I13929">
            <v>254</v>
          </cell>
        </row>
        <row r="13930">
          <cell r="C13930" t="str">
            <v>Liability</v>
          </cell>
          <cell r="E13930">
            <v>43212</v>
          </cell>
          <cell r="F13930">
            <v>43441</v>
          </cell>
          <cell r="G13930">
            <v>43575.665179221221</v>
          </cell>
          <cell r="H13930">
            <v>676.11114827824588</v>
          </cell>
          <cell r="I13930">
            <v>717.49</v>
          </cell>
        </row>
        <row r="13931">
          <cell r="C13931" t="str">
            <v>Liability</v>
          </cell>
          <cell r="E13931">
            <v>43210</v>
          </cell>
          <cell r="F13931">
            <v>43535</v>
          </cell>
          <cell r="G13931" t="str">
            <v>NA</v>
          </cell>
          <cell r="H13931">
            <v>55.15868843286313</v>
          </cell>
          <cell r="I13931" t="str">
            <v>NA</v>
          </cell>
        </row>
        <row r="13932">
          <cell r="C13932" t="str">
            <v>Liability</v>
          </cell>
          <cell r="E13932">
            <v>43204</v>
          </cell>
          <cell r="F13932">
            <v>43682</v>
          </cell>
          <cell r="G13932">
            <v>43807.707973366058</v>
          </cell>
          <cell r="H13932">
            <v>183.55684830696595</v>
          </cell>
          <cell r="I13932">
            <v>208.86</v>
          </cell>
        </row>
        <row r="13933">
          <cell r="C13933" t="str">
            <v>Liability</v>
          </cell>
          <cell r="E13933">
            <v>43214</v>
          </cell>
          <cell r="F13933">
            <v>43619</v>
          </cell>
          <cell r="G13933">
            <v>43779.196204588232</v>
          </cell>
          <cell r="H13933">
            <v>41400.880192627359</v>
          </cell>
          <cell r="I13933">
            <v>50839.74</v>
          </cell>
        </row>
        <row r="13934">
          <cell r="C13934" t="str">
            <v>Liability</v>
          </cell>
          <cell r="E13934">
            <v>43206</v>
          </cell>
          <cell r="F13934">
            <v>43920</v>
          </cell>
          <cell r="G13934">
            <v>44083.242672437453</v>
          </cell>
          <cell r="H13934">
            <v>53.174025127379366</v>
          </cell>
          <cell r="I13934">
            <v>73.05</v>
          </cell>
        </row>
        <row r="13935">
          <cell r="C13935" t="str">
            <v>Liability</v>
          </cell>
          <cell r="E13935">
            <v>43246</v>
          </cell>
          <cell r="F13935">
            <v>43647</v>
          </cell>
          <cell r="G13935">
            <v>43938.550670601027</v>
          </cell>
          <cell r="H13935">
            <v>75.394984464657625</v>
          </cell>
          <cell r="I13935">
            <v>101.88</v>
          </cell>
        </row>
        <row r="13936">
          <cell r="C13936" t="str">
            <v>Liability</v>
          </cell>
          <cell r="E13936">
            <v>43226</v>
          </cell>
          <cell r="F13936">
            <v>43359</v>
          </cell>
          <cell r="G13936">
            <v>44075.093993317823</v>
          </cell>
          <cell r="H13936">
            <v>42.614813558805203</v>
          </cell>
          <cell r="I13936">
            <v>43.85</v>
          </cell>
        </row>
        <row r="13937">
          <cell r="C13937" t="str">
            <v>Liability</v>
          </cell>
          <cell r="E13937">
            <v>43231</v>
          </cell>
          <cell r="F13937">
            <v>43280</v>
          </cell>
          <cell r="G13937">
            <v>43604.5627672958</v>
          </cell>
          <cell r="H13937">
            <v>16.479839744431004</v>
          </cell>
          <cell r="I13937">
            <v>17.399999999999999</v>
          </cell>
        </row>
        <row r="13938">
          <cell r="C13938" t="str">
            <v>Liability</v>
          </cell>
          <cell r="E13938">
            <v>43236</v>
          </cell>
          <cell r="F13938">
            <v>43320</v>
          </cell>
          <cell r="G13938">
            <v>43767.773037906976</v>
          </cell>
          <cell r="H13938">
            <v>9917.4478209910685</v>
          </cell>
          <cell r="I13938">
            <v>10825.91</v>
          </cell>
        </row>
        <row r="13939">
          <cell r="C13939" t="str">
            <v>Liability</v>
          </cell>
          <cell r="E13939">
            <v>43229</v>
          </cell>
          <cell r="F13939">
            <v>43542</v>
          </cell>
          <cell r="G13939" t="str">
            <v>NA</v>
          </cell>
          <cell r="H13939">
            <v>1.0670679764667332</v>
          </cell>
          <cell r="I13939" t="str">
            <v>NA</v>
          </cell>
        </row>
        <row r="13940">
          <cell r="C13940" t="str">
            <v>Liability</v>
          </cell>
          <cell r="E13940">
            <v>43241</v>
          </cell>
          <cell r="F13940">
            <v>43678</v>
          </cell>
          <cell r="G13940" t="str">
            <v>NA</v>
          </cell>
          <cell r="H13940">
            <v>1.1220653233471374</v>
          </cell>
          <cell r="I13940" t="str">
            <v>NA</v>
          </cell>
        </row>
        <row r="13941">
          <cell r="C13941" t="str">
            <v>Liability</v>
          </cell>
          <cell r="E13941">
            <v>43231</v>
          </cell>
          <cell r="F13941">
            <v>43282</v>
          </cell>
          <cell r="G13941" t="str">
            <v>NA</v>
          </cell>
          <cell r="H13941">
            <v>2213.9560363626265</v>
          </cell>
          <cell r="I13941" t="str">
            <v>NA</v>
          </cell>
        </row>
        <row r="13942">
          <cell r="C13942" t="str">
            <v>Liability</v>
          </cell>
          <cell r="E13942">
            <v>43229</v>
          </cell>
          <cell r="F13942">
            <v>43570</v>
          </cell>
          <cell r="G13942" t="str">
            <v>NA</v>
          </cell>
          <cell r="H13942">
            <v>6259.2717859326694</v>
          </cell>
          <cell r="I13942" t="str">
            <v>NA</v>
          </cell>
        </row>
        <row r="13943">
          <cell r="C13943" t="str">
            <v>Liability</v>
          </cell>
          <cell r="E13943">
            <v>43246</v>
          </cell>
          <cell r="F13943">
            <v>43482</v>
          </cell>
          <cell r="G13943">
            <v>43770.561199174757</v>
          </cell>
          <cell r="H13943">
            <v>222.73928076663475</v>
          </cell>
          <cell r="I13943">
            <v>0</v>
          </cell>
        </row>
        <row r="13944">
          <cell r="C13944" t="str">
            <v>Liability</v>
          </cell>
          <cell r="E13944">
            <v>43241</v>
          </cell>
          <cell r="F13944">
            <v>43330</v>
          </cell>
          <cell r="G13944">
            <v>43562.11231829704</v>
          </cell>
          <cell r="H13944">
            <v>254.3556304371285</v>
          </cell>
          <cell r="I13944">
            <v>266.27999999999997</v>
          </cell>
        </row>
        <row r="13945">
          <cell r="C13945" t="str">
            <v>Liability</v>
          </cell>
          <cell r="E13945">
            <v>43237</v>
          </cell>
          <cell r="F13945">
            <v>43563</v>
          </cell>
          <cell r="G13945" t="str">
            <v>NA</v>
          </cell>
          <cell r="H13945">
            <v>713.48671416937395</v>
          </cell>
          <cell r="I13945" t="str">
            <v>NA</v>
          </cell>
        </row>
        <row r="13946">
          <cell r="C13946" t="str">
            <v>Liability</v>
          </cell>
          <cell r="E13946">
            <v>43239</v>
          </cell>
          <cell r="F13946">
            <v>43374</v>
          </cell>
          <cell r="G13946" t="str">
            <v>NA</v>
          </cell>
          <cell r="H13946">
            <v>48.583556758090744</v>
          </cell>
          <cell r="I13946" t="str">
            <v>NA</v>
          </cell>
        </row>
        <row r="13947">
          <cell r="C13947" t="str">
            <v>Liability</v>
          </cell>
          <cell r="E13947">
            <v>43242</v>
          </cell>
          <cell r="F13947">
            <v>43646</v>
          </cell>
          <cell r="G13947" t="str">
            <v>NA</v>
          </cell>
          <cell r="H13947">
            <v>357.83430257970053</v>
          </cell>
          <cell r="I13947" t="str">
            <v>NA</v>
          </cell>
        </row>
        <row r="13948">
          <cell r="C13948" t="str">
            <v>Liability</v>
          </cell>
          <cell r="E13948">
            <v>43231</v>
          </cell>
          <cell r="F13948">
            <v>43674</v>
          </cell>
          <cell r="G13948">
            <v>44130.046673228993</v>
          </cell>
          <cell r="H13948">
            <v>756.40304174434709</v>
          </cell>
          <cell r="I13948">
            <v>864.39</v>
          </cell>
        </row>
        <row r="13949">
          <cell r="C13949" t="str">
            <v>Liability</v>
          </cell>
          <cell r="E13949">
            <v>43250</v>
          </cell>
          <cell r="F13949">
            <v>43432</v>
          </cell>
          <cell r="G13949" t="str">
            <v>NA</v>
          </cell>
          <cell r="H13949">
            <v>14.021131005202268</v>
          </cell>
          <cell r="I13949" t="str">
            <v>NA</v>
          </cell>
        </row>
        <row r="13950">
          <cell r="C13950" t="str">
            <v>Liability</v>
          </cell>
          <cell r="E13950">
            <v>43235</v>
          </cell>
          <cell r="F13950">
            <v>43775</v>
          </cell>
          <cell r="G13950" t="str">
            <v>NA</v>
          </cell>
          <cell r="H13950">
            <v>3702.3423794466084</v>
          </cell>
          <cell r="I13950" t="str">
            <v>NA</v>
          </cell>
        </row>
        <row r="13951">
          <cell r="C13951" t="str">
            <v>Liability</v>
          </cell>
          <cell r="E13951">
            <v>43237</v>
          </cell>
          <cell r="F13951">
            <v>43253</v>
          </cell>
          <cell r="G13951" t="str">
            <v>NA</v>
          </cell>
          <cell r="H13951">
            <v>0.4186115956755741</v>
          </cell>
          <cell r="I13951" t="str">
            <v>NA</v>
          </cell>
        </row>
        <row r="13952">
          <cell r="C13952" t="str">
            <v>Liability</v>
          </cell>
          <cell r="E13952">
            <v>43239</v>
          </cell>
          <cell r="F13952">
            <v>43605</v>
          </cell>
          <cell r="G13952" t="str">
            <v>NA</v>
          </cell>
          <cell r="H13952">
            <v>1.9959915324684996</v>
          </cell>
          <cell r="I13952" t="str">
            <v>NA</v>
          </cell>
        </row>
        <row r="13953">
          <cell r="C13953" t="str">
            <v>Liability</v>
          </cell>
          <cell r="E13953">
            <v>43227</v>
          </cell>
          <cell r="F13953">
            <v>43943</v>
          </cell>
          <cell r="G13953" t="str">
            <v>NA</v>
          </cell>
          <cell r="H13953">
            <v>1248.1574368896479</v>
          </cell>
          <cell r="I13953" t="str">
            <v>NA</v>
          </cell>
        </row>
        <row r="13954">
          <cell r="C13954" t="str">
            <v>Liability</v>
          </cell>
          <cell r="E13954">
            <v>43237</v>
          </cell>
          <cell r="F13954">
            <v>44052</v>
          </cell>
          <cell r="G13954" t="str">
            <v>NA</v>
          </cell>
          <cell r="H13954">
            <v>13674.853687040528</v>
          </cell>
          <cell r="I13954" t="str">
            <v>NA</v>
          </cell>
        </row>
        <row r="13955">
          <cell r="C13955" t="str">
            <v>Liability</v>
          </cell>
          <cell r="E13955">
            <v>43230</v>
          </cell>
          <cell r="F13955">
            <v>43709</v>
          </cell>
          <cell r="G13955" t="str">
            <v>NA</v>
          </cell>
          <cell r="H13955">
            <v>2767.7724264989283</v>
          </cell>
          <cell r="I13955" t="str">
            <v>NA</v>
          </cell>
        </row>
        <row r="13956">
          <cell r="C13956" t="str">
            <v>Liability</v>
          </cell>
          <cell r="E13956">
            <v>43223</v>
          </cell>
          <cell r="F13956">
            <v>43409</v>
          </cell>
          <cell r="G13956" t="str">
            <v>NA</v>
          </cell>
          <cell r="H13956">
            <v>76.924301419469003</v>
          </cell>
          <cell r="I13956" t="str">
            <v>NA</v>
          </cell>
        </row>
        <row r="13957">
          <cell r="C13957" t="str">
            <v>Liability</v>
          </cell>
          <cell r="E13957">
            <v>43242</v>
          </cell>
          <cell r="F13957">
            <v>43491</v>
          </cell>
          <cell r="G13957">
            <v>43768.484019929776</v>
          </cell>
          <cell r="H13957">
            <v>30.578130982377278</v>
          </cell>
          <cell r="I13957">
            <v>31.9</v>
          </cell>
        </row>
        <row r="13958">
          <cell r="C13958" t="str">
            <v>Liability</v>
          </cell>
          <cell r="E13958">
            <v>43226</v>
          </cell>
          <cell r="F13958">
            <v>43439</v>
          </cell>
          <cell r="G13958">
            <v>43536.122393311452</v>
          </cell>
          <cell r="H13958">
            <v>4.5417919777633307</v>
          </cell>
          <cell r="I13958">
            <v>4.74</v>
          </cell>
        </row>
        <row r="13959">
          <cell r="C13959" t="str">
            <v>Liability</v>
          </cell>
          <cell r="E13959">
            <v>43236</v>
          </cell>
          <cell r="F13959">
            <v>43430</v>
          </cell>
          <cell r="G13959" t="str">
            <v>NA</v>
          </cell>
          <cell r="H13959">
            <v>252.05536369736274</v>
          </cell>
          <cell r="I13959" t="str">
            <v>NA</v>
          </cell>
        </row>
        <row r="13960">
          <cell r="C13960" t="str">
            <v>Liability</v>
          </cell>
          <cell r="E13960">
            <v>43242</v>
          </cell>
          <cell r="F13960">
            <v>43243</v>
          </cell>
          <cell r="G13960">
            <v>43324.407983990575</v>
          </cell>
          <cell r="H13960">
            <v>18.400894429660902</v>
          </cell>
          <cell r="I13960">
            <v>18.399999999999999</v>
          </cell>
        </row>
        <row r="13961">
          <cell r="C13961" t="str">
            <v>Liability</v>
          </cell>
          <cell r="E13961">
            <v>43240</v>
          </cell>
          <cell r="F13961">
            <v>43488</v>
          </cell>
          <cell r="G13961" t="str">
            <v>NA</v>
          </cell>
          <cell r="H13961">
            <v>484.12292640755368</v>
          </cell>
          <cell r="I13961" t="str">
            <v>NA</v>
          </cell>
        </row>
        <row r="13962">
          <cell r="C13962" t="str">
            <v>Liability</v>
          </cell>
          <cell r="E13962">
            <v>43221</v>
          </cell>
          <cell r="F13962">
            <v>43391</v>
          </cell>
          <cell r="G13962">
            <v>43689.552205714819</v>
          </cell>
          <cell r="H13962">
            <v>249.22244935190554</v>
          </cell>
          <cell r="I13962">
            <v>273.81</v>
          </cell>
        </row>
        <row r="13963">
          <cell r="C13963" t="str">
            <v>Liability</v>
          </cell>
          <cell r="E13963">
            <v>43274</v>
          </cell>
          <cell r="F13963">
            <v>43424</v>
          </cell>
          <cell r="G13963">
            <v>43949.088790089052</v>
          </cell>
          <cell r="H13963">
            <v>9.0896471514139172</v>
          </cell>
          <cell r="I13963">
            <v>0</v>
          </cell>
        </row>
        <row r="13964">
          <cell r="C13964" t="str">
            <v>Liability</v>
          </cell>
          <cell r="E13964">
            <v>43272</v>
          </cell>
          <cell r="F13964">
            <v>43902</v>
          </cell>
          <cell r="G13964" t="str">
            <v>NA</v>
          </cell>
          <cell r="H13964">
            <v>0.78465513741823001</v>
          </cell>
          <cell r="I13964" t="str">
            <v>NA</v>
          </cell>
        </row>
        <row r="13965">
          <cell r="C13965" t="str">
            <v>Liability</v>
          </cell>
          <cell r="E13965">
            <v>43258</v>
          </cell>
          <cell r="F13965">
            <v>43342</v>
          </cell>
          <cell r="G13965">
            <v>43731.697501342234</v>
          </cell>
          <cell r="H13965">
            <v>6.9415704915614107</v>
          </cell>
          <cell r="I13965">
            <v>7.65</v>
          </cell>
        </row>
        <row r="13966">
          <cell r="C13966" t="str">
            <v>Liability</v>
          </cell>
          <cell r="E13966">
            <v>43271</v>
          </cell>
          <cell r="F13966">
            <v>43517</v>
          </cell>
          <cell r="G13966" t="str">
            <v>NA</v>
          </cell>
          <cell r="H13966">
            <v>57.557513065569239</v>
          </cell>
          <cell r="I13966" t="str">
            <v>NA</v>
          </cell>
        </row>
        <row r="13967">
          <cell r="C13967" t="str">
            <v>Liability</v>
          </cell>
          <cell r="E13967">
            <v>43257</v>
          </cell>
          <cell r="F13967">
            <v>43323</v>
          </cell>
          <cell r="G13967">
            <v>43418.705430266462</v>
          </cell>
          <cell r="H13967">
            <v>580.226910673774</v>
          </cell>
          <cell r="I13967">
            <v>580.23</v>
          </cell>
        </row>
        <row r="13968">
          <cell r="C13968" t="str">
            <v>Liability</v>
          </cell>
          <cell r="E13968">
            <v>43266</v>
          </cell>
          <cell r="F13968">
            <v>43492</v>
          </cell>
          <cell r="G13968" t="str">
            <v>NA</v>
          </cell>
          <cell r="H13968">
            <v>151.57519991565476</v>
          </cell>
          <cell r="I13968" t="str">
            <v>NA</v>
          </cell>
        </row>
        <row r="13969">
          <cell r="C13969" t="str">
            <v>Liability</v>
          </cell>
          <cell r="E13969">
            <v>43274</v>
          </cell>
          <cell r="F13969">
            <v>43426</v>
          </cell>
          <cell r="G13969" t="str">
            <v>NA</v>
          </cell>
          <cell r="H13969">
            <v>15.261137904787532</v>
          </cell>
          <cell r="I13969" t="str">
            <v>NA</v>
          </cell>
        </row>
        <row r="13970">
          <cell r="C13970" t="str">
            <v>Liability</v>
          </cell>
          <cell r="E13970">
            <v>43255</v>
          </cell>
          <cell r="F13970">
            <v>43570</v>
          </cell>
          <cell r="G13970" t="str">
            <v>NA</v>
          </cell>
          <cell r="H13970">
            <v>60.634276191323252</v>
          </cell>
          <cell r="I13970" t="str">
            <v>NA</v>
          </cell>
        </row>
        <row r="13971">
          <cell r="C13971" t="str">
            <v>Liability</v>
          </cell>
          <cell r="E13971">
            <v>43280</v>
          </cell>
          <cell r="F13971">
            <v>43544</v>
          </cell>
          <cell r="G13971" t="str">
            <v>NA</v>
          </cell>
          <cell r="H13971">
            <v>27.172045021745483</v>
          </cell>
          <cell r="I13971" t="str">
            <v>NA</v>
          </cell>
        </row>
        <row r="13972">
          <cell r="C13972" t="str">
            <v>Liability</v>
          </cell>
          <cell r="E13972">
            <v>43264</v>
          </cell>
          <cell r="F13972">
            <v>43443</v>
          </cell>
          <cell r="G13972" t="str">
            <v>NA</v>
          </cell>
          <cell r="H13972">
            <v>9773.8612275191044</v>
          </cell>
          <cell r="I13972" t="str">
            <v>NA</v>
          </cell>
        </row>
        <row r="13973">
          <cell r="C13973" t="str">
            <v>Liability</v>
          </cell>
          <cell r="E13973">
            <v>43254</v>
          </cell>
          <cell r="F13973">
            <v>43998</v>
          </cell>
          <cell r="G13973" t="str">
            <v>NA</v>
          </cell>
          <cell r="H13973">
            <v>1.2599962891511032</v>
          </cell>
          <cell r="I13973" t="str">
            <v>NA</v>
          </cell>
        </row>
        <row r="13974">
          <cell r="C13974" t="str">
            <v>Liability</v>
          </cell>
          <cell r="E13974">
            <v>43273</v>
          </cell>
          <cell r="F13974">
            <v>43657</v>
          </cell>
          <cell r="G13974" t="str">
            <v>NA</v>
          </cell>
          <cell r="H13974">
            <v>3.8411050959691382</v>
          </cell>
          <cell r="I13974" t="str">
            <v>NA</v>
          </cell>
        </row>
        <row r="13975">
          <cell r="C13975" t="str">
            <v>Liability</v>
          </cell>
          <cell r="E13975">
            <v>43271</v>
          </cell>
          <cell r="F13975">
            <v>43363</v>
          </cell>
          <cell r="G13975">
            <v>43649.75281285595</v>
          </cell>
          <cell r="H13975">
            <v>828.66371750053906</v>
          </cell>
          <cell r="I13975">
            <v>912.42</v>
          </cell>
        </row>
        <row r="13976">
          <cell r="C13976" t="str">
            <v>Liability</v>
          </cell>
          <cell r="E13976">
            <v>43260</v>
          </cell>
          <cell r="F13976">
            <v>43299</v>
          </cell>
          <cell r="G13976">
            <v>43553.96764820176</v>
          </cell>
          <cell r="H13976">
            <v>848.48715008145143</v>
          </cell>
          <cell r="I13976">
            <v>0</v>
          </cell>
        </row>
        <row r="13977">
          <cell r="C13977" t="str">
            <v>Liability</v>
          </cell>
          <cell r="E13977">
            <v>43270</v>
          </cell>
          <cell r="F13977">
            <v>43906</v>
          </cell>
          <cell r="G13977" t="str">
            <v>NA</v>
          </cell>
          <cell r="H13977">
            <v>1259.9906908032842</v>
          </cell>
          <cell r="I13977" t="str">
            <v>NA</v>
          </cell>
        </row>
        <row r="13978">
          <cell r="C13978" t="str">
            <v>Liability</v>
          </cell>
          <cell r="E13978">
            <v>43263</v>
          </cell>
          <cell r="F13978">
            <v>43327</v>
          </cell>
          <cell r="G13978">
            <v>43989.792141139587</v>
          </cell>
          <cell r="H13978">
            <v>204.2327941656697</v>
          </cell>
          <cell r="I13978">
            <v>238.91</v>
          </cell>
        </row>
        <row r="13979">
          <cell r="C13979" t="str">
            <v>Liability</v>
          </cell>
          <cell r="E13979">
            <v>43259</v>
          </cell>
          <cell r="F13979">
            <v>43558</v>
          </cell>
          <cell r="G13979" t="str">
            <v>NA</v>
          </cell>
          <cell r="H13979">
            <v>245.97654836825978</v>
          </cell>
          <cell r="I13979" t="str">
            <v>NA</v>
          </cell>
        </row>
        <row r="13980">
          <cell r="C13980" t="str">
            <v>Liability</v>
          </cell>
          <cell r="E13980">
            <v>43274</v>
          </cell>
          <cell r="F13980">
            <v>43410</v>
          </cell>
          <cell r="G13980">
            <v>43617.222612902719</v>
          </cell>
          <cell r="H13980">
            <v>9.8735772176969103</v>
          </cell>
          <cell r="I13980">
            <v>11.91</v>
          </cell>
        </row>
        <row r="13981">
          <cell r="C13981" t="str">
            <v>Liability</v>
          </cell>
          <cell r="E13981">
            <v>43267</v>
          </cell>
          <cell r="F13981">
            <v>43320</v>
          </cell>
          <cell r="G13981">
            <v>44132.593512725492</v>
          </cell>
          <cell r="H13981">
            <v>1193.7339458932972</v>
          </cell>
          <cell r="I13981">
            <v>1372.02</v>
          </cell>
        </row>
        <row r="13982">
          <cell r="C13982" t="str">
            <v>Liability</v>
          </cell>
          <cell r="E13982">
            <v>43271</v>
          </cell>
          <cell r="F13982">
            <v>43551</v>
          </cell>
          <cell r="G13982" t="str">
            <v>NA</v>
          </cell>
          <cell r="H13982">
            <v>122.73675526216194</v>
          </cell>
          <cell r="I13982" t="str">
            <v>NA</v>
          </cell>
        </row>
        <row r="13983">
          <cell r="C13983" t="str">
            <v>Liability</v>
          </cell>
          <cell r="E13983">
            <v>43254</v>
          </cell>
          <cell r="F13983">
            <v>43380</v>
          </cell>
          <cell r="G13983">
            <v>43467.256848251076</v>
          </cell>
          <cell r="H13983">
            <v>2595.2611283142528</v>
          </cell>
          <cell r="I13983">
            <v>0</v>
          </cell>
        </row>
        <row r="13984">
          <cell r="C13984" t="str">
            <v>Liability</v>
          </cell>
          <cell r="E13984">
            <v>43266</v>
          </cell>
          <cell r="F13984">
            <v>44076</v>
          </cell>
          <cell r="G13984" t="str">
            <v>NA</v>
          </cell>
          <cell r="H13984">
            <v>583.13623913683091</v>
          </cell>
          <cell r="I13984" t="str">
            <v>NA</v>
          </cell>
        </row>
        <row r="13985">
          <cell r="C13985" t="str">
            <v>Liability</v>
          </cell>
          <cell r="E13985">
            <v>43288</v>
          </cell>
          <cell r="F13985">
            <v>43671</v>
          </cell>
          <cell r="G13985" t="str">
            <v>NA</v>
          </cell>
          <cell r="H13985">
            <v>0.24311024090353275</v>
          </cell>
          <cell r="I13985" t="str">
            <v>NA</v>
          </cell>
        </row>
        <row r="13986">
          <cell r="C13986" t="str">
            <v>Liability</v>
          </cell>
          <cell r="E13986">
            <v>43309</v>
          </cell>
          <cell r="F13986">
            <v>43714</v>
          </cell>
          <cell r="G13986">
            <v>43908.923976514692</v>
          </cell>
          <cell r="H13986">
            <v>86.706793246041016</v>
          </cell>
          <cell r="I13986">
            <v>0</v>
          </cell>
        </row>
        <row r="13987">
          <cell r="C13987" t="str">
            <v>Liability</v>
          </cell>
          <cell r="E13987">
            <v>43310</v>
          </cell>
          <cell r="F13987">
            <v>43576</v>
          </cell>
          <cell r="G13987" t="str">
            <v>NA</v>
          </cell>
          <cell r="H13987">
            <v>253.50944946593145</v>
          </cell>
          <cell r="I13987" t="str">
            <v>NA</v>
          </cell>
        </row>
        <row r="13988">
          <cell r="C13988" t="str">
            <v>Liability</v>
          </cell>
          <cell r="E13988">
            <v>43303</v>
          </cell>
          <cell r="F13988">
            <v>43629</v>
          </cell>
          <cell r="G13988">
            <v>43928.028252266377</v>
          </cell>
          <cell r="H13988">
            <v>11863.386739917984</v>
          </cell>
          <cell r="I13988">
            <v>13477.29</v>
          </cell>
        </row>
        <row r="13989">
          <cell r="C13989" t="str">
            <v>Liability</v>
          </cell>
          <cell r="E13989">
            <v>43283</v>
          </cell>
          <cell r="F13989">
            <v>43543</v>
          </cell>
          <cell r="G13989" t="str">
            <v>NA</v>
          </cell>
          <cell r="H13989">
            <v>124.15379716436843</v>
          </cell>
          <cell r="I13989" t="str">
            <v>NA</v>
          </cell>
        </row>
        <row r="13990">
          <cell r="C13990" t="str">
            <v>Liability</v>
          </cell>
          <cell r="E13990">
            <v>43308</v>
          </cell>
          <cell r="F13990">
            <v>43635</v>
          </cell>
          <cell r="G13990" t="str">
            <v>NA</v>
          </cell>
          <cell r="H13990">
            <v>248.8715674910778</v>
          </cell>
          <cell r="I13990" t="str">
            <v>NA</v>
          </cell>
        </row>
        <row r="13991">
          <cell r="C13991" t="str">
            <v>Liability</v>
          </cell>
          <cell r="E13991">
            <v>43311</v>
          </cell>
          <cell r="F13991">
            <v>43544</v>
          </cell>
          <cell r="G13991">
            <v>43672.087151420805</v>
          </cell>
          <cell r="H13991">
            <v>2.5911267583638624</v>
          </cell>
          <cell r="I13991">
            <v>2.8</v>
          </cell>
        </row>
        <row r="13992">
          <cell r="C13992" t="str">
            <v>Liability</v>
          </cell>
          <cell r="E13992">
            <v>43304</v>
          </cell>
          <cell r="F13992">
            <v>43331</v>
          </cell>
          <cell r="G13992" t="str">
            <v>NA</v>
          </cell>
          <cell r="H13992">
            <v>2.1029652943992936</v>
          </cell>
          <cell r="I13992" t="str">
            <v>NA</v>
          </cell>
        </row>
        <row r="13993">
          <cell r="C13993" t="str">
            <v>Liability</v>
          </cell>
          <cell r="E13993">
            <v>43311</v>
          </cell>
          <cell r="F13993">
            <v>44006</v>
          </cell>
          <cell r="G13993" t="str">
            <v>NA</v>
          </cell>
          <cell r="H13993">
            <v>4676.2951706842177</v>
          </cell>
          <cell r="I13993" t="str">
            <v>NA</v>
          </cell>
        </row>
        <row r="13994">
          <cell r="C13994" t="str">
            <v>Liability</v>
          </cell>
          <cell r="E13994">
            <v>43301</v>
          </cell>
          <cell r="F13994">
            <v>43927</v>
          </cell>
          <cell r="G13994" t="str">
            <v>NA</v>
          </cell>
          <cell r="H13994">
            <v>179.30307052465466</v>
          </cell>
          <cell r="I13994" t="str">
            <v>NA</v>
          </cell>
        </row>
        <row r="13995">
          <cell r="C13995" t="str">
            <v>Liability</v>
          </cell>
          <cell r="E13995">
            <v>43295</v>
          </cell>
          <cell r="F13995">
            <v>43624</v>
          </cell>
          <cell r="G13995" t="str">
            <v>NA</v>
          </cell>
          <cell r="H13995">
            <v>2.8783427112821731</v>
          </cell>
          <cell r="I13995" t="str">
            <v>NA</v>
          </cell>
        </row>
        <row r="13996">
          <cell r="C13996" t="str">
            <v>Liability</v>
          </cell>
          <cell r="E13996">
            <v>43288</v>
          </cell>
          <cell r="F13996">
            <v>43367</v>
          </cell>
          <cell r="G13996">
            <v>43640.450270026187</v>
          </cell>
          <cell r="H13996">
            <v>308.16960712801693</v>
          </cell>
          <cell r="I13996">
            <v>0</v>
          </cell>
        </row>
        <row r="13997">
          <cell r="C13997" t="str">
            <v>Liability</v>
          </cell>
          <cell r="E13997">
            <v>43295</v>
          </cell>
          <cell r="F13997">
            <v>43446</v>
          </cell>
          <cell r="G13997">
            <v>43796.082844126111</v>
          </cell>
          <cell r="H13997">
            <v>2.5948644228098066</v>
          </cell>
          <cell r="I13997">
            <v>0</v>
          </cell>
        </row>
        <row r="13998">
          <cell r="C13998" t="str">
            <v>Liability</v>
          </cell>
          <cell r="E13998">
            <v>43294</v>
          </cell>
          <cell r="F13998">
            <v>43418</v>
          </cell>
          <cell r="G13998" t="str">
            <v>NA</v>
          </cell>
          <cell r="H13998">
            <v>67.401287683072738</v>
          </cell>
          <cell r="I13998" t="str">
            <v>NA</v>
          </cell>
        </row>
        <row r="13999">
          <cell r="C13999" t="str">
            <v>Liability</v>
          </cell>
          <cell r="E13999">
            <v>43307</v>
          </cell>
          <cell r="F13999">
            <v>43345</v>
          </cell>
          <cell r="G13999" t="str">
            <v>NA</v>
          </cell>
          <cell r="H13999">
            <v>657.33600369970998</v>
          </cell>
          <cell r="I13999" t="str">
            <v>NA</v>
          </cell>
        </row>
        <row r="14000">
          <cell r="C14000" t="str">
            <v>Liability</v>
          </cell>
          <cell r="E14000">
            <v>43284</v>
          </cell>
          <cell r="F14000">
            <v>43885</v>
          </cell>
          <cell r="G14000" t="str">
            <v>NA</v>
          </cell>
          <cell r="H14000">
            <v>1.7162583289813631</v>
          </cell>
          <cell r="I14000" t="str">
            <v>NA</v>
          </cell>
        </row>
        <row r="14001">
          <cell r="C14001" t="str">
            <v>Liability</v>
          </cell>
          <cell r="E14001">
            <v>43293</v>
          </cell>
          <cell r="F14001">
            <v>43438</v>
          </cell>
          <cell r="G14001">
            <v>43866.143541809077</v>
          </cell>
          <cell r="H14001">
            <v>418.85803533372388</v>
          </cell>
          <cell r="I14001">
            <v>0</v>
          </cell>
        </row>
        <row r="14002">
          <cell r="C14002" t="str">
            <v>Liability</v>
          </cell>
          <cell r="E14002">
            <v>43308</v>
          </cell>
          <cell r="F14002">
            <v>43396</v>
          </cell>
          <cell r="G14002" t="str">
            <v>NA</v>
          </cell>
          <cell r="H14002">
            <v>1196.0448901251973</v>
          </cell>
          <cell r="I14002" t="str">
            <v>NA</v>
          </cell>
        </row>
        <row r="14003">
          <cell r="C14003" t="str">
            <v>Liability</v>
          </cell>
          <cell r="E14003">
            <v>43292</v>
          </cell>
          <cell r="F14003">
            <v>43526</v>
          </cell>
          <cell r="G14003">
            <v>43912.587398609685</v>
          </cell>
          <cell r="H14003">
            <v>1.1182451988130779</v>
          </cell>
          <cell r="I14003">
            <v>1.41</v>
          </cell>
        </row>
        <row r="14004">
          <cell r="C14004" t="str">
            <v>Liability</v>
          </cell>
          <cell r="E14004">
            <v>43291</v>
          </cell>
          <cell r="F14004">
            <v>43628</v>
          </cell>
          <cell r="G14004">
            <v>43949.054529809888</v>
          </cell>
          <cell r="H14004">
            <v>591.73523521920765</v>
          </cell>
          <cell r="I14004">
            <v>627.22</v>
          </cell>
        </row>
        <row r="14005">
          <cell r="C14005" t="str">
            <v>Liability</v>
          </cell>
          <cell r="E14005">
            <v>43287</v>
          </cell>
          <cell r="F14005">
            <v>43617</v>
          </cell>
          <cell r="G14005">
            <v>43961.353955781051</v>
          </cell>
          <cell r="H14005">
            <v>10.096215349638342</v>
          </cell>
          <cell r="I14005">
            <v>12.72</v>
          </cell>
        </row>
        <row r="14006">
          <cell r="C14006" t="str">
            <v>Liability</v>
          </cell>
          <cell r="E14006">
            <v>43288</v>
          </cell>
          <cell r="F14006">
            <v>43756</v>
          </cell>
          <cell r="G14006">
            <v>43978.454192241399</v>
          </cell>
          <cell r="H14006">
            <v>77.739449036752248</v>
          </cell>
          <cell r="I14006">
            <v>83.46</v>
          </cell>
        </row>
        <row r="14007">
          <cell r="C14007" t="str">
            <v>Liability</v>
          </cell>
          <cell r="E14007">
            <v>43285</v>
          </cell>
          <cell r="F14007">
            <v>43607</v>
          </cell>
          <cell r="G14007">
            <v>43766.476578418624</v>
          </cell>
          <cell r="H14007">
            <v>117880.89123182333</v>
          </cell>
          <cell r="I14007">
            <v>121507.4</v>
          </cell>
        </row>
        <row r="14008">
          <cell r="C14008" t="str">
            <v>Liability</v>
          </cell>
          <cell r="E14008">
            <v>43287</v>
          </cell>
          <cell r="F14008">
            <v>43305</v>
          </cell>
          <cell r="G14008" t="str">
            <v>NA</v>
          </cell>
          <cell r="H14008">
            <v>68.065267736227</v>
          </cell>
          <cell r="I14008" t="str">
            <v>NA</v>
          </cell>
        </row>
        <row r="14009">
          <cell r="C14009" t="str">
            <v>Liability</v>
          </cell>
          <cell r="E14009">
            <v>43298</v>
          </cell>
          <cell r="F14009">
            <v>43726</v>
          </cell>
          <cell r="G14009" t="str">
            <v>NA</v>
          </cell>
          <cell r="H14009">
            <v>61.432748102315713</v>
          </cell>
          <cell r="I14009" t="str">
            <v>NA</v>
          </cell>
        </row>
        <row r="14010">
          <cell r="C14010" t="str">
            <v>Liability</v>
          </cell>
          <cell r="E14010">
            <v>43303</v>
          </cell>
          <cell r="F14010">
            <v>43372</v>
          </cell>
          <cell r="G14010" t="str">
            <v>NA</v>
          </cell>
          <cell r="H14010">
            <v>95.283272061357522</v>
          </cell>
          <cell r="I14010" t="str">
            <v>NA</v>
          </cell>
        </row>
        <row r="14011">
          <cell r="C14011" t="str">
            <v>Liability</v>
          </cell>
          <cell r="E14011">
            <v>43297</v>
          </cell>
          <cell r="F14011">
            <v>43457</v>
          </cell>
          <cell r="G14011">
            <v>43469.877404675521</v>
          </cell>
          <cell r="H14011">
            <v>1026.8496879543702</v>
          </cell>
          <cell r="I14011">
            <v>1104.8499999999999</v>
          </cell>
        </row>
        <row r="14012">
          <cell r="C14012" t="str">
            <v>Liability</v>
          </cell>
          <cell r="E14012">
            <v>43304</v>
          </cell>
          <cell r="F14012">
            <v>43574</v>
          </cell>
          <cell r="G14012">
            <v>44054.20201610087</v>
          </cell>
          <cell r="H14012">
            <v>232.53679507448527</v>
          </cell>
          <cell r="I14012">
            <v>295.83</v>
          </cell>
        </row>
        <row r="14013">
          <cell r="C14013" t="str">
            <v>Liability</v>
          </cell>
          <cell r="E14013">
            <v>43330</v>
          </cell>
          <cell r="F14013">
            <v>43870</v>
          </cell>
          <cell r="G14013" t="str">
            <v>NA</v>
          </cell>
          <cell r="H14013">
            <v>56.802912108186227</v>
          </cell>
          <cell r="I14013" t="str">
            <v>NA</v>
          </cell>
        </row>
        <row r="14014">
          <cell r="C14014" t="str">
            <v>Liability</v>
          </cell>
          <cell r="E14014">
            <v>43336</v>
          </cell>
          <cell r="F14014">
            <v>43477</v>
          </cell>
          <cell r="G14014" t="str">
            <v>NA</v>
          </cell>
          <cell r="H14014">
            <v>22.740664674215022</v>
          </cell>
          <cell r="I14014" t="str">
            <v>NA</v>
          </cell>
        </row>
        <row r="14015">
          <cell r="C14015" t="str">
            <v>Liability</v>
          </cell>
          <cell r="E14015">
            <v>43323</v>
          </cell>
          <cell r="F14015">
            <v>43379</v>
          </cell>
          <cell r="G14015" t="str">
            <v>NA</v>
          </cell>
          <cell r="H14015">
            <v>91.634432358059527</v>
          </cell>
          <cell r="I14015" t="str">
            <v>NA</v>
          </cell>
        </row>
        <row r="14016">
          <cell r="C14016" t="str">
            <v>Liability</v>
          </cell>
          <cell r="E14016">
            <v>43329</v>
          </cell>
          <cell r="F14016">
            <v>43493</v>
          </cell>
          <cell r="G14016">
            <v>43856.374845312544</v>
          </cell>
          <cell r="H14016">
            <v>95.397000973359184</v>
          </cell>
          <cell r="I14016">
            <v>108.52</v>
          </cell>
        </row>
        <row r="14017">
          <cell r="C14017" t="str">
            <v>Liability</v>
          </cell>
          <cell r="E14017">
            <v>43329</v>
          </cell>
          <cell r="F14017">
            <v>43399</v>
          </cell>
          <cell r="G14017">
            <v>43627.973892331276</v>
          </cell>
          <cell r="H14017">
            <v>1883.2606251300917</v>
          </cell>
          <cell r="I14017">
            <v>2153.64</v>
          </cell>
        </row>
        <row r="14018">
          <cell r="C14018" t="str">
            <v>Liability</v>
          </cell>
          <cell r="E14018">
            <v>43324</v>
          </cell>
          <cell r="F14018">
            <v>43462</v>
          </cell>
          <cell r="G14018">
            <v>43860.265442496682</v>
          </cell>
          <cell r="H14018">
            <v>19.455276203010794</v>
          </cell>
          <cell r="I14018">
            <v>23.21</v>
          </cell>
        </row>
        <row r="14019">
          <cell r="C14019" t="str">
            <v>Liability</v>
          </cell>
          <cell r="E14019">
            <v>43340</v>
          </cell>
          <cell r="F14019">
            <v>43429</v>
          </cell>
          <cell r="G14019">
            <v>44079.976474190327</v>
          </cell>
          <cell r="H14019">
            <v>39.286237345190912</v>
          </cell>
          <cell r="I14019">
            <v>43.68</v>
          </cell>
        </row>
        <row r="14020">
          <cell r="C14020" t="str">
            <v>Liability</v>
          </cell>
          <cell r="E14020">
            <v>43322</v>
          </cell>
          <cell r="F14020">
            <v>43875</v>
          </cell>
          <cell r="G14020" t="str">
            <v>NA</v>
          </cell>
          <cell r="H14020">
            <v>391.7103703777841</v>
          </cell>
          <cell r="I14020" t="str">
            <v>NA</v>
          </cell>
        </row>
        <row r="14021">
          <cell r="C14021" t="str">
            <v>Liability</v>
          </cell>
          <cell r="E14021">
            <v>43331</v>
          </cell>
          <cell r="F14021">
            <v>43509</v>
          </cell>
          <cell r="G14021">
            <v>43678.593909812582</v>
          </cell>
          <cell r="H14021">
            <v>95.126719988610617</v>
          </cell>
          <cell r="I14021">
            <v>99.45</v>
          </cell>
        </row>
        <row r="14022">
          <cell r="C14022" t="str">
            <v>Liability</v>
          </cell>
          <cell r="E14022">
            <v>43325</v>
          </cell>
          <cell r="F14022">
            <v>43330</v>
          </cell>
          <cell r="G14022" t="str">
            <v>NA</v>
          </cell>
          <cell r="H14022">
            <v>3315.609650315655</v>
          </cell>
          <cell r="I14022" t="str">
            <v>NA</v>
          </cell>
        </row>
        <row r="14023">
          <cell r="C14023" t="str">
            <v>Liability</v>
          </cell>
          <cell r="E14023">
            <v>43324</v>
          </cell>
          <cell r="F14023">
            <v>43923</v>
          </cell>
          <cell r="G14023">
            <v>44089.632176626466</v>
          </cell>
          <cell r="H14023">
            <v>6.4299757379307287</v>
          </cell>
          <cell r="I14023">
            <v>8.02</v>
          </cell>
        </row>
        <row r="14024">
          <cell r="C14024" t="str">
            <v>Liability</v>
          </cell>
          <cell r="E14024">
            <v>43340</v>
          </cell>
          <cell r="F14024">
            <v>43340</v>
          </cell>
          <cell r="G14024" t="str">
            <v>NA</v>
          </cell>
          <cell r="H14024">
            <v>1.6173244753768201</v>
          </cell>
          <cell r="I14024" t="str">
            <v>NA</v>
          </cell>
        </row>
        <row r="14025">
          <cell r="C14025" t="str">
            <v>Liability</v>
          </cell>
          <cell r="E14025">
            <v>43315</v>
          </cell>
          <cell r="F14025">
            <v>43911</v>
          </cell>
          <cell r="G14025">
            <v>44065.531175950789</v>
          </cell>
          <cell r="H14025">
            <v>3815.3278500592182</v>
          </cell>
          <cell r="I14025">
            <v>4703.95</v>
          </cell>
        </row>
        <row r="14026">
          <cell r="C14026" t="str">
            <v>Liability</v>
          </cell>
          <cell r="E14026">
            <v>43333</v>
          </cell>
          <cell r="F14026">
            <v>43345</v>
          </cell>
          <cell r="G14026" t="str">
            <v>NA</v>
          </cell>
          <cell r="H14026">
            <v>80191.200943612232</v>
          </cell>
          <cell r="I14026" t="str">
            <v>NA</v>
          </cell>
        </row>
        <row r="14027">
          <cell r="C14027" t="str">
            <v>Liability</v>
          </cell>
          <cell r="E14027">
            <v>43332</v>
          </cell>
          <cell r="F14027">
            <v>43537</v>
          </cell>
          <cell r="G14027">
            <v>43614.151650450964</v>
          </cell>
          <cell r="H14027">
            <v>50.172601464318355</v>
          </cell>
          <cell r="I14027">
            <v>0</v>
          </cell>
        </row>
        <row r="14028">
          <cell r="C14028" t="str">
            <v>Liability</v>
          </cell>
          <cell r="E14028">
            <v>43336</v>
          </cell>
          <cell r="F14028">
            <v>43434</v>
          </cell>
          <cell r="G14028">
            <v>43586.378890569249</v>
          </cell>
          <cell r="H14028">
            <v>1.2151813735362926</v>
          </cell>
          <cell r="I14028">
            <v>1.32</v>
          </cell>
        </row>
        <row r="14029">
          <cell r="C14029" t="str">
            <v>Liability</v>
          </cell>
          <cell r="E14029">
            <v>43338</v>
          </cell>
          <cell r="F14029">
            <v>43768</v>
          </cell>
          <cell r="G14029" t="str">
            <v>NA</v>
          </cell>
          <cell r="H14029">
            <v>610.75427402083756</v>
          </cell>
          <cell r="I14029" t="str">
            <v>NA</v>
          </cell>
        </row>
        <row r="14030">
          <cell r="C14030" t="str">
            <v>Liability</v>
          </cell>
          <cell r="E14030">
            <v>43340</v>
          </cell>
          <cell r="F14030">
            <v>44018</v>
          </cell>
          <cell r="G14030">
            <v>44153.177663907853</v>
          </cell>
          <cell r="H14030">
            <v>4.9788904806666354E-2</v>
          </cell>
          <cell r="I14030">
            <v>0.05</v>
          </cell>
        </row>
        <row r="14031">
          <cell r="C14031" t="str">
            <v>Liability</v>
          </cell>
          <cell r="E14031">
            <v>43341</v>
          </cell>
          <cell r="F14031">
            <v>43970</v>
          </cell>
          <cell r="G14031" t="str">
            <v>NA</v>
          </cell>
          <cell r="H14031">
            <v>18705.515384196598</v>
          </cell>
          <cell r="I14031" t="str">
            <v>NA</v>
          </cell>
        </row>
        <row r="14032">
          <cell r="C14032" t="str">
            <v>Liability</v>
          </cell>
          <cell r="E14032">
            <v>43328</v>
          </cell>
          <cell r="F14032">
            <v>43402</v>
          </cell>
          <cell r="G14032" t="str">
            <v>NA</v>
          </cell>
          <cell r="H14032">
            <v>19.133023639080925</v>
          </cell>
          <cell r="I14032" t="str">
            <v>NA</v>
          </cell>
        </row>
        <row r="14033">
          <cell r="C14033" t="str">
            <v>Liability</v>
          </cell>
          <cell r="E14033">
            <v>43341</v>
          </cell>
          <cell r="F14033">
            <v>43906</v>
          </cell>
          <cell r="G14033" t="str">
            <v>NA</v>
          </cell>
          <cell r="H14033">
            <v>54586.299762622017</v>
          </cell>
          <cell r="I14033" t="str">
            <v>NA</v>
          </cell>
        </row>
        <row r="14034">
          <cell r="C14034" t="str">
            <v>Liability</v>
          </cell>
          <cell r="E14034">
            <v>43337</v>
          </cell>
          <cell r="F14034">
            <v>43672</v>
          </cell>
          <cell r="G14034">
            <v>44046.655562337357</v>
          </cell>
          <cell r="H14034">
            <v>241.35403087504932</v>
          </cell>
          <cell r="I14034">
            <v>309.67</v>
          </cell>
        </row>
        <row r="14035">
          <cell r="C14035" t="str">
            <v>Liability</v>
          </cell>
          <cell r="E14035">
            <v>43314</v>
          </cell>
          <cell r="F14035">
            <v>43534</v>
          </cell>
          <cell r="G14035">
            <v>43795.077257127443</v>
          </cell>
          <cell r="H14035">
            <v>32.313709509578359</v>
          </cell>
          <cell r="I14035">
            <v>36.590000000000003</v>
          </cell>
        </row>
        <row r="14036">
          <cell r="C14036" t="str">
            <v>Liability</v>
          </cell>
          <cell r="E14036">
            <v>43325</v>
          </cell>
          <cell r="F14036">
            <v>43388</v>
          </cell>
          <cell r="G14036">
            <v>43865.569293238048</v>
          </cell>
          <cell r="H14036">
            <v>45.703302567972756</v>
          </cell>
          <cell r="I14036">
            <v>51.28</v>
          </cell>
        </row>
        <row r="14037">
          <cell r="C14037" t="str">
            <v>Liability</v>
          </cell>
          <cell r="E14037">
            <v>43366</v>
          </cell>
          <cell r="F14037">
            <v>44002</v>
          </cell>
          <cell r="G14037" t="str">
            <v>NA</v>
          </cell>
          <cell r="H14037">
            <v>9.879880413140528</v>
          </cell>
          <cell r="I14037" t="str">
            <v>NA</v>
          </cell>
        </row>
        <row r="14038">
          <cell r="C14038" t="str">
            <v>Liability</v>
          </cell>
          <cell r="E14038">
            <v>43348</v>
          </cell>
          <cell r="F14038">
            <v>43593</v>
          </cell>
          <cell r="G14038" t="str">
            <v>NA</v>
          </cell>
          <cell r="H14038">
            <v>87.057418841576052</v>
          </cell>
          <cell r="I14038" t="str">
            <v>NA</v>
          </cell>
        </row>
        <row r="14039">
          <cell r="C14039" t="str">
            <v>Liability</v>
          </cell>
          <cell r="E14039">
            <v>43366</v>
          </cell>
          <cell r="F14039">
            <v>43803</v>
          </cell>
          <cell r="G14039" t="str">
            <v>NA</v>
          </cell>
          <cell r="H14039">
            <v>6.7616639477395255</v>
          </cell>
          <cell r="I14039" t="str">
            <v>NA</v>
          </cell>
        </row>
        <row r="14040">
          <cell r="C14040" t="str">
            <v>Liability</v>
          </cell>
          <cell r="E14040">
            <v>43362</v>
          </cell>
          <cell r="F14040">
            <v>43583</v>
          </cell>
          <cell r="G14040" t="str">
            <v>NA</v>
          </cell>
          <cell r="H14040">
            <v>225.52117094968889</v>
          </cell>
          <cell r="I14040" t="str">
            <v>NA</v>
          </cell>
        </row>
        <row r="14041">
          <cell r="C14041" t="str">
            <v>Liability</v>
          </cell>
          <cell r="E14041">
            <v>43345</v>
          </cell>
          <cell r="F14041">
            <v>43518</v>
          </cell>
          <cell r="G14041" t="str">
            <v>NA</v>
          </cell>
          <cell r="H14041">
            <v>465.63451117749327</v>
          </cell>
          <cell r="I14041" t="str">
            <v>NA</v>
          </cell>
        </row>
        <row r="14042">
          <cell r="C14042" t="str">
            <v>Liability</v>
          </cell>
          <cell r="E14042">
            <v>43360</v>
          </cell>
          <cell r="F14042">
            <v>43903</v>
          </cell>
          <cell r="G14042" t="str">
            <v>NA</v>
          </cell>
          <cell r="H14042">
            <v>54396.122485366614</v>
          </cell>
          <cell r="I14042" t="str">
            <v>NA</v>
          </cell>
        </row>
        <row r="14043">
          <cell r="C14043" t="str">
            <v>Liability</v>
          </cell>
          <cell r="E14043">
            <v>43356</v>
          </cell>
          <cell r="F14043">
            <v>43372</v>
          </cell>
          <cell r="G14043" t="str">
            <v>NA</v>
          </cell>
          <cell r="H14043">
            <v>3.731590952925846</v>
          </cell>
          <cell r="I14043" t="str">
            <v>NA</v>
          </cell>
        </row>
        <row r="14044">
          <cell r="C14044" t="str">
            <v>Liability</v>
          </cell>
          <cell r="E14044">
            <v>43358</v>
          </cell>
          <cell r="F14044">
            <v>43907</v>
          </cell>
          <cell r="G14044" t="str">
            <v>NA</v>
          </cell>
          <cell r="H14044">
            <v>3.312293299671988</v>
          </cell>
          <cell r="I14044" t="str">
            <v>NA</v>
          </cell>
        </row>
        <row r="14045">
          <cell r="C14045" t="str">
            <v>Liability</v>
          </cell>
          <cell r="E14045">
            <v>43351</v>
          </cell>
          <cell r="F14045">
            <v>43450</v>
          </cell>
          <cell r="G14045" t="str">
            <v>NA</v>
          </cell>
          <cell r="H14045">
            <v>0.14127099922591432</v>
          </cell>
          <cell r="I14045" t="str">
            <v>NA</v>
          </cell>
        </row>
        <row r="14046">
          <cell r="C14046" t="str">
            <v>Liability</v>
          </cell>
          <cell r="E14046">
            <v>43370</v>
          </cell>
          <cell r="F14046">
            <v>43704</v>
          </cell>
          <cell r="G14046" t="str">
            <v>NA</v>
          </cell>
          <cell r="H14046">
            <v>598.97477111758428</v>
          </cell>
          <cell r="I14046" t="str">
            <v>NA</v>
          </cell>
        </row>
        <row r="14047">
          <cell r="C14047" t="str">
            <v>Liability</v>
          </cell>
          <cell r="E14047">
            <v>43345</v>
          </cell>
          <cell r="F14047">
            <v>43371</v>
          </cell>
          <cell r="G14047" t="str">
            <v>NA</v>
          </cell>
          <cell r="H14047">
            <v>188.00811469765438</v>
          </cell>
          <cell r="I14047" t="str">
            <v>NA</v>
          </cell>
        </row>
        <row r="14048">
          <cell r="C14048" t="str">
            <v>Liability</v>
          </cell>
          <cell r="E14048">
            <v>43365</v>
          </cell>
          <cell r="F14048">
            <v>43681</v>
          </cell>
          <cell r="G14048" t="str">
            <v>NA</v>
          </cell>
          <cell r="H14048">
            <v>415.77473864454595</v>
          </cell>
          <cell r="I14048" t="str">
            <v>NA</v>
          </cell>
        </row>
        <row r="14049">
          <cell r="C14049" t="str">
            <v>Liability</v>
          </cell>
          <cell r="E14049">
            <v>43355</v>
          </cell>
          <cell r="F14049">
            <v>43806</v>
          </cell>
          <cell r="G14049" t="str">
            <v>NA</v>
          </cell>
          <cell r="H14049">
            <v>260.35377712158419</v>
          </cell>
          <cell r="I14049" t="str">
            <v>NA</v>
          </cell>
        </row>
        <row r="14050">
          <cell r="C14050" t="str">
            <v>Liability</v>
          </cell>
          <cell r="E14050">
            <v>43367</v>
          </cell>
          <cell r="F14050">
            <v>43549</v>
          </cell>
          <cell r="G14050" t="str">
            <v>NA</v>
          </cell>
          <cell r="H14050">
            <v>6159.5258611035451</v>
          </cell>
          <cell r="I14050" t="str">
            <v>NA</v>
          </cell>
        </row>
        <row r="14051">
          <cell r="C14051" t="str">
            <v>Liability</v>
          </cell>
          <cell r="E14051">
            <v>43359</v>
          </cell>
          <cell r="F14051">
            <v>44136</v>
          </cell>
          <cell r="G14051" t="str">
            <v>NA</v>
          </cell>
          <cell r="H14051">
            <v>1320.4569098585346</v>
          </cell>
          <cell r="I14051" t="str">
            <v>NA</v>
          </cell>
        </row>
        <row r="14052">
          <cell r="C14052" t="str">
            <v>Liability</v>
          </cell>
          <cell r="E14052">
            <v>43366</v>
          </cell>
          <cell r="F14052">
            <v>43482</v>
          </cell>
          <cell r="G14052">
            <v>43687.731350655544</v>
          </cell>
          <cell r="H14052">
            <v>50007.815748330569</v>
          </cell>
          <cell r="I14052">
            <v>54707</v>
          </cell>
        </row>
        <row r="14053">
          <cell r="C14053" t="str">
            <v>Liability</v>
          </cell>
          <cell r="E14053">
            <v>43357</v>
          </cell>
          <cell r="F14053">
            <v>43426</v>
          </cell>
          <cell r="G14053">
            <v>43730.226671353957</v>
          </cell>
          <cell r="H14053">
            <v>1109.5542499079918</v>
          </cell>
          <cell r="I14053">
            <v>0</v>
          </cell>
        </row>
        <row r="14054">
          <cell r="C14054" t="str">
            <v>Liability</v>
          </cell>
          <cell r="E14054">
            <v>43360</v>
          </cell>
          <cell r="F14054">
            <v>43398</v>
          </cell>
          <cell r="G14054">
            <v>43583.453219813273</v>
          </cell>
          <cell r="H14054">
            <v>921.15032593559727</v>
          </cell>
          <cell r="I14054">
            <v>0</v>
          </cell>
        </row>
        <row r="14055">
          <cell r="C14055" t="str">
            <v>Liability</v>
          </cell>
          <cell r="E14055">
            <v>43355</v>
          </cell>
          <cell r="F14055">
            <v>43516</v>
          </cell>
          <cell r="G14055">
            <v>43943.368512398309</v>
          </cell>
          <cell r="H14055">
            <v>88.211857748369795</v>
          </cell>
          <cell r="I14055">
            <v>112.67</v>
          </cell>
        </row>
        <row r="14056">
          <cell r="C14056" t="str">
            <v>Liability</v>
          </cell>
          <cell r="E14056">
            <v>43373</v>
          </cell>
          <cell r="F14056">
            <v>44162</v>
          </cell>
          <cell r="G14056" t="str">
            <v>NA</v>
          </cell>
          <cell r="H14056">
            <v>1.7196417616118984</v>
          </cell>
          <cell r="I14056" t="str">
            <v>NA</v>
          </cell>
        </row>
        <row r="14057">
          <cell r="C14057" t="str">
            <v>Liability</v>
          </cell>
          <cell r="E14057">
            <v>43345</v>
          </cell>
          <cell r="F14057">
            <v>43917</v>
          </cell>
          <cell r="G14057" t="str">
            <v>NA</v>
          </cell>
          <cell r="H14057">
            <v>14196.776901148833</v>
          </cell>
          <cell r="I14057" t="str">
            <v>NA</v>
          </cell>
        </row>
        <row r="14058">
          <cell r="C14058" t="str">
            <v>Liability</v>
          </cell>
          <cell r="E14058">
            <v>43367</v>
          </cell>
          <cell r="F14058">
            <v>43769</v>
          </cell>
          <cell r="G14058" t="str">
            <v>NA</v>
          </cell>
          <cell r="H14058">
            <v>20.450359858752865</v>
          </cell>
          <cell r="I14058" t="str">
            <v>NA</v>
          </cell>
        </row>
        <row r="14059">
          <cell r="C14059" t="str">
            <v>Liability</v>
          </cell>
          <cell r="E14059">
            <v>43344</v>
          </cell>
          <cell r="F14059">
            <v>43376</v>
          </cell>
          <cell r="G14059">
            <v>43427.430034576435</v>
          </cell>
          <cell r="H14059">
            <v>3.0255348134302702</v>
          </cell>
          <cell r="I14059">
            <v>3.03</v>
          </cell>
        </row>
        <row r="14060">
          <cell r="C14060" t="str">
            <v>Liability</v>
          </cell>
          <cell r="E14060">
            <v>43363</v>
          </cell>
          <cell r="F14060">
            <v>44034</v>
          </cell>
          <cell r="G14060" t="str">
            <v>NA</v>
          </cell>
          <cell r="H14060">
            <v>6.4344438993675652</v>
          </cell>
          <cell r="I14060" t="str">
            <v>NA</v>
          </cell>
        </row>
        <row r="14061">
          <cell r="C14061" t="str">
            <v>Liability</v>
          </cell>
          <cell r="E14061">
            <v>43357</v>
          </cell>
          <cell r="F14061">
            <v>43480</v>
          </cell>
          <cell r="G14061" t="str">
            <v>NA</v>
          </cell>
          <cell r="H14061">
            <v>109.68248237300537</v>
          </cell>
          <cell r="I14061" t="str">
            <v>NA</v>
          </cell>
        </row>
        <row r="14062">
          <cell r="C14062" t="str">
            <v>Liability</v>
          </cell>
          <cell r="E14062">
            <v>43354</v>
          </cell>
          <cell r="F14062">
            <v>43581</v>
          </cell>
          <cell r="G14062" t="str">
            <v>NA</v>
          </cell>
          <cell r="H14062">
            <v>13821.842105331367</v>
          </cell>
          <cell r="I14062" t="str">
            <v>NA</v>
          </cell>
        </row>
        <row r="14063">
          <cell r="C14063" t="str">
            <v>Liability</v>
          </cell>
          <cell r="E14063">
            <v>43369</v>
          </cell>
          <cell r="F14063">
            <v>43924</v>
          </cell>
          <cell r="G14063">
            <v>44159.131029559445</v>
          </cell>
          <cell r="H14063">
            <v>444.47858362998335</v>
          </cell>
          <cell r="I14063">
            <v>530.11</v>
          </cell>
        </row>
        <row r="14064">
          <cell r="C14064" t="str">
            <v>Liability</v>
          </cell>
          <cell r="E14064">
            <v>43369</v>
          </cell>
          <cell r="F14064">
            <v>43585</v>
          </cell>
          <cell r="G14064" t="str">
            <v>NA</v>
          </cell>
          <cell r="H14064">
            <v>150.22668851458488</v>
          </cell>
          <cell r="I14064" t="str">
            <v>NA</v>
          </cell>
        </row>
        <row r="14065">
          <cell r="C14065" t="str">
            <v>Liability</v>
          </cell>
          <cell r="E14065">
            <v>43361</v>
          </cell>
          <cell r="F14065">
            <v>43435</v>
          </cell>
          <cell r="G14065">
            <v>43466.829559140024</v>
          </cell>
          <cell r="H14065">
            <v>1268.9044989090899</v>
          </cell>
          <cell r="I14065">
            <v>1421.03</v>
          </cell>
        </row>
        <row r="14066">
          <cell r="C14066" t="str">
            <v>Liability</v>
          </cell>
          <cell r="E14066">
            <v>43383</v>
          </cell>
          <cell r="F14066">
            <v>43885</v>
          </cell>
          <cell r="G14066" t="str">
            <v>NA</v>
          </cell>
          <cell r="H14066">
            <v>65317.246000768188</v>
          </cell>
          <cell r="I14066" t="str">
            <v>NA</v>
          </cell>
        </row>
        <row r="14067">
          <cell r="C14067" t="str">
            <v>Liability</v>
          </cell>
          <cell r="E14067">
            <v>43398</v>
          </cell>
          <cell r="F14067">
            <v>43533</v>
          </cell>
          <cell r="G14067">
            <v>43619.676495041211</v>
          </cell>
          <cell r="H14067">
            <v>1811.0239297082185</v>
          </cell>
          <cell r="I14067">
            <v>0</v>
          </cell>
        </row>
        <row r="14068">
          <cell r="C14068" t="str">
            <v>Liability</v>
          </cell>
          <cell r="E14068">
            <v>43379</v>
          </cell>
          <cell r="F14068">
            <v>43425</v>
          </cell>
          <cell r="G14068">
            <v>43517.422696660717</v>
          </cell>
          <cell r="H14068">
            <v>178.31661741849902</v>
          </cell>
          <cell r="I14068">
            <v>209.73</v>
          </cell>
        </row>
        <row r="14069">
          <cell r="C14069" t="str">
            <v>Liability</v>
          </cell>
          <cell r="E14069">
            <v>43385</v>
          </cell>
          <cell r="F14069">
            <v>43785</v>
          </cell>
          <cell r="G14069">
            <v>43822.134253293189</v>
          </cell>
          <cell r="H14069">
            <v>341.07142594246955</v>
          </cell>
          <cell r="I14069">
            <v>374.15</v>
          </cell>
        </row>
        <row r="14070">
          <cell r="C14070" t="str">
            <v>Liability</v>
          </cell>
          <cell r="E14070">
            <v>43389</v>
          </cell>
          <cell r="F14070">
            <v>43426</v>
          </cell>
          <cell r="G14070">
            <v>43875.766670740013</v>
          </cell>
          <cell r="H14070">
            <v>3744.5443494507304</v>
          </cell>
          <cell r="I14070">
            <v>5191.54</v>
          </cell>
        </row>
        <row r="14071">
          <cell r="C14071" t="str">
            <v>Liability</v>
          </cell>
          <cell r="E14071">
            <v>43402</v>
          </cell>
          <cell r="F14071">
            <v>43424</v>
          </cell>
          <cell r="G14071" t="str">
            <v>NA</v>
          </cell>
          <cell r="H14071">
            <v>479.75725453743684</v>
          </cell>
          <cell r="I14071" t="str">
            <v>NA</v>
          </cell>
        </row>
        <row r="14072">
          <cell r="C14072" t="str">
            <v>Liability</v>
          </cell>
          <cell r="E14072">
            <v>43390</v>
          </cell>
          <cell r="F14072">
            <v>44128</v>
          </cell>
          <cell r="G14072" t="str">
            <v>NA</v>
          </cell>
          <cell r="H14072">
            <v>8.5738910288988706</v>
          </cell>
          <cell r="I14072" t="str">
            <v>NA</v>
          </cell>
        </row>
        <row r="14073">
          <cell r="C14073" t="str">
            <v>Liability</v>
          </cell>
          <cell r="E14073">
            <v>43383</v>
          </cell>
          <cell r="F14073">
            <v>43451</v>
          </cell>
          <cell r="G14073" t="str">
            <v>NA</v>
          </cell>
          <cell r="H14073">
            <v>1991.299675469729</v>
          </cell>
          <cell r="I14073" t="str">
            <v>NA</v>
          </cell>
        </row>
        <row r="14074">
          <cell r="C14074" t="str">
            <v>Liability</v>
          </cell>
          <cell r="E14074">
            <v>43398</v>
          </cell>
          <cell r="F14074">
            <v>44159</v>
          </cell>
          <cell r="G14074">
            <v>44181.814531307718</v>
          </cell>
          <cell r="H14074">
            <v>1518.9921918359282</v>
          </cell>
          <cell r="I14074">
            <v>1658.29</v>
          </cell>
        </row>
        <row r="14075">
          <cell r="C14075" t="str">
            <v>Liability</v>
          </cell>
          <cell r="E14075">
            <v>43376</v>
          </cell>
          <cell r="F14075">
            <v>43623</v>
          </cell>
          <cell r="G14075">
            <v>44019.500227049117</v>
          </cell>
          <cell r="H14075">
            <v>1033.1861235719605</v>
          </cell>
          <cell r="I14075">
            <v>1131.73</v>
          </cell>
        </row>
        <row r="14076">
          <cell r="C14076" t="str">
            <v>Liability</v>
          </cell>
          <cell r="E14076">
            <v>43384</v>
          </cell>
          <cell r="F14076">
            <v>43595</v>
          </cell>
          <cell r="G14076" t="str">
            <v>NA</v>
          </cell>
          <cell r="H14076">
            <v>1323.3624745703078</v>
          </cell>
          <cell r="I14076" t="str">
            <v>NA</v>
          </cell>
        </row>
        <row r="14077">
          <cell r="C14077" t="str">
            <v>Liability</v>
          </cell>
          <cell r="E14077">
            <v>43375</v>
          </cell>
          <cell r="F14077">
            <v>43393</v>
          </cell>
          <cell r="G14077" t="str">
            <v>NA</v>
          </cell>
          <cell r="H14077">
            <v>740.12227616916334</v>
          </cell>
          <cell r="I14077" t="str">
            <v>NA</v>
          </cell>
        </row>
        <row r="14078">
          <cell r="C14078" t="str">
            <v>Liability</v>
          </cell>
          <cell r="E14078">
            <v>43394</v>
          </cell>
          <cell r="F14078">
            <v>43573</v>
          </cell>
          <cell r="G14078">
            <v>43605.825823635721</v>
          </cell>
          <cell r="H14078">
            <v>21.291663689054811</v>
          </cell>
          <cell r="I14078">
            <v>22.18</v>
          </cell>
        </row>
        <row r="14079">
          <cell r="C14079" t="str">
            <v>Liability</v>
          </cell>
          <cell r="E14079">
            <v>43382</v>
          </cell>
          <cell r="F14079">
            <v>43684</v>
          </cell>
          <cell r="G14079" t="str">
            <v>NA</v>
          </cell>
          <cell r="H14079">
            <v>38.814536282295919</v>
          </cell>
          <cell r="I14079" t="str">
            <v>NA</v>
          </cell>
        </row>
        <row r="14080">
          <cell r="C14080" t="str">
            <v>Liability</v>
          </cell>
          <cell r="E14080">
            <v>43377</v>
          </cell>
          <cell r="F14080">
            <v>44012</v>
          </cell>
          <cell r="G14080" t="str">
            <v>NA</v>
          </cell>
          <cell r="H14080">
            <v>30.501240652077211</v>
          </cell>
          <cell r="I14080" t="str">
            <v>NA</v>
          </cell>
        </row>
        <row r="14081">
          <cell r="C14081" t="str">
            <v>Liability</v>
          </cell>
          <cell r="E14081">
            <v>43392</v>
          </cell>
          <cell r="F14081">
            <v>43698</v>
          </cell>
          <cell r="G14081">
            <v>44121.808669624377</v>
          </cell>
          <cell r="H14081">
            <v>224.4988086798104</v>
          </cell>
          <cell r="I14081">
            <v>250.05</v>
          </cell>
        </row>
        <row r="14082">
          <cell r="C14082" t="str">
            <v>Liability</v>
          </cell>
          <cell r="E14082">
            <v>43384</v>
          </cell>
          <cell r="F14082">
            <v>44041</v>
          </cell>
          <cell r="G14082" t="str">
            <v>NA</v>
          </cell>
          <cell r="H14082">
            <v>91.358369781812129</v>
          </cell>
          <cell r="I14082" t="str">
            <v>NA</v>
          </cell>
        </row>
        <row r="14083">
          <cell r="C14083" t="str">
            <v>Liability</v>
          </cell>
          <cell r="E14083">
            <v>43393</v>
          </cell>
          <cell r="F14083">
            <v>43462</v>
          </cell>
          <cell r="G14083" t="str">
            <v>NA</v>
          </cell>
          <cell r="H14083">
            <v>8.1075526873329995</v>
          </cell>
          <cell r="I14083" t="str">
            <v>NA</v>
          </cell>
        </row>
        <row r="14084">
          <cell r="C14084" t="str">
            <v>Liability</v>
          </cell>
          <cell r="E14084">
            <v>43393</v>
          </cell>
          <cell r="F14084">
            <v>43774</v>
          </cell>
          <cell r="G14084" t="str">
            <v>NA</v>
          </cell>
          <cell r="H14084">
            <v>4.8905700931701164</v>
          </cell>
          <cell r="I14084" t="str">
            <v>NA</v>
          </cell>
        </row>
        <row r="14085">
          <cell r="C14085" t="str">
            <v>Liability</v>
          </cell>
          <cell r="E14085">
            <v>43395</v>
          </cell>
          <cell r="F14085">
            <v>44009</v>
          </cell>
          <cell r="G14085" t="str">
            <v>NA</v>
          </cell>
          <cell r="H14085">
            <v>684.38174995538088</v>
          </cell>
          <cell r="I14085" t="str">
            <v>NA</v>
          </cell>
        </row>
        <row r="14086">
          <cell r="C14086" t="str">
            <v>Liability</v>
          </cell>
          <cell r="E14086">
            <v>43416</v>
          </cell>
          <cell r="F14086">
            <v>43700</v>
          </cell>
          <cell r="G14086" t="str">
            <v>NA</v>
          </cell>
          <cell r="H14086">
            <v>6.7148547691433951</v>
          </cell>
          <cell r="I14086" t="str">
            <v>NA</v>
          </cell>
        </row>
        <row r="14087">
          <cell r="C14087" t="str">
            <v>Liability</v>
          </cell>
          <cell r="E14087">
            <v>43408</v>
          </cell>
          <cell r="F14087">
            <v>43703</v>
          </cell>
          <cell r="G14087">
            <v>43962.300545926846</v>
          </cell>
          <cell r="H14087">
            <v>776.3293227295211</v>
          </cell>
          <cell r="I14087">
            <v>895.38</v>
          </cell>
        </row>
        <row r="14088">
          <cell r="C14088" t="str">
            <v>Liability</v>
          </cell>
          <cell r="E14088">
            <v>43406</v>
          </cell>
          <cell r="F14088">
            <v>43419</v>
          </cell>
          <cell r="G14088">
            <v>43918.095190958687</v>
          </cell>
          <cell r="H14088">
            <v>477.38097715250404</v>
          </cell>
          <cell r="I14088">
            <v>526.62</v>
          </cell>
        </row>
        <row r="14089">
          <cell r="C14089" t="str">
            <v>Liability</v>
          </cell>
          <cell r="E14089">
            <v>43427</v>
          </cell>
          <cell r="F14089">
            <v>43683</v>
          </cell>
          <cell r="G14089">
            <v>43873.315933798774</v>
          </cell>
          <cell r="H14089">
            <v>13987.21064239754</v>
          </cell>
          <cell r="I14089">
            <v>16745.11</v>
          </cell>
        </row>
        <row r="14090">
          <cell r="C14090" t="str">
            <v>Liability</v>
          </cell>
          <cell r="E14090">
            <v>43421</v>
          </cell>
          <cell r="F14090">
            <v>43434</v>
          </cell>
          <cell r="G14090" t="str">
            <v>NA</v>
          </cell>
          <cell r="H14090">
            <v>17.330512405229971</v>
          </cell>
          <cell r="I14090" t="str">
            <v>NA</v>
          </cell>
        </row>
        <row r="14091">
          <cell r="C14091" t="str">
            <v>Liability</v>
          </cell>
          <cell r="E14091">
            <v>43432</v>
          </cell>
          <cell r="F14091">
            <v>43854</v>
          </cell>
          <cell r="G14091">
            <v>43856.340116429012</v>
          </cell>
          <cell r="H14091">
            <v>199.27500769595278</v>
          </cell>
          <cell r="I14091">
            <v>210.63</v>
          </cell>
        </row>
        <row r="14092">
          <cell r="C14092" t="str">
            <v>Liability</v>
          </cell>
          <cell r="E14092">
            <v>43429</v>
          </cell>
          <cell r="F14092">
            <v>43661</v>
          </cell>
          <cell r="G14092" t="str">
            <v>NA</v>
          </cell>
          <cell r="H14092">
            <v>40.463370507557038</v>
          </cell>
          <cell r="I14092" t="str">
            <v>NA</v>
          </cell>
        </row>
        <row r="14093">
          <cell r="C14093" t="str">
            <v>Liability</v>
          </cell>
          <cell r="E14093">
            <v>43409</v>
          </cell>
          <cell r="F14093">
            <v>43921</v>
          </cell>
          <cell r="G14093" t="str">
            <v>NA</v>
          </cell>
          <cell r="H14093">
            <v>1.7262139513093333</v>
          </cell>
          <cell r="I14093" t="str">
            <v>NA</v>
          </cell>
        </row>
        <row r="14094">
          <cell r="C14094" t="str">
            <v>Liability</v>
          </cell>
          <cell r="E14094">
            <v>43413</v>
          </cell>
          <cell r="F14094">
            <v>43829</v>
          </cell>
          <cell r="G14094" t="str">
            <v>NA</v>
          </cell>
          <cell r="H14094">
            <v>334.49684020477395</v>
          </cell>
          <cell r="I14094" t="str">
            <v>NA</v>
          </cell>
        </row>
        <row r="14095">
          <cell r="C14095" t="str">
            <v>Liability</v>
          </cell>
          <cell r="E14095">
            <v>43413</v>
          </cell>
          <cell r="F14095">
            <v>43471</v>
          </cell>
          <cell r="G14095" t="str">
            <v>NA</v>
          </cell>
          <cell r="H14095">
            <v>1770.5180616202908</v>
          </cell>
          <cell r="I14095" t="str">
            <v>NA</v>
          </cell>
        </row>
        <row r="14096">
          <cell r="C14096" t="str">
            <v>Liability</v>
          </cell>
          <cell r="E14096">
            <v>43422</v>
          </cell>
          <cell r="F14096">
            <v>43522</v>
          </cell>
          <cell r="G14096" t="str">
            <v>NA</v>
          </cell>
          <cell r="H14096">
            <v>2573.8828336130605</v>
          </cell>
          <cell r="I14096" t="str">
            <v>NA</v>
          </cell>
        </row>
        <row r="14097">
          <cell r="C14097" t="str">
            <v>Liability</v>
          </cell>
          <cell r="E14097">
            <v>43423</v>
          </cell>
          <cell r="F14097">
            <v>44168</v>
          </cell>
          <cell r="G14097" t="str">
            <v>NA</v>
          </cell>
          <cell r="H14097">
            <v>946.73057017173528</v>
          </cell>
          <cell r="I14097" t="str">
            <v>NA</v>
          </cell>
        </row>
        <row r="14098">
          <cell r="C14098" t="str">
            <v>Liability</v>
          </cell>
          <cell r="E14098">
            <v>43423</v>
          </cell>
          <cell r="F14098">
            <v>43583</v>
          </cell>
          <cell r="G14098">
            <v>43790.966635230579</v>
          </cell>
          <cell r="H14098">
            <v>483.28991482134683</v>
          </cell>
          <cell r="I14098">
            <v>523.55999999999995</v>
          </cell>
        </row>
        <row r="14099">
          <cell r="C14099" t="str">
            <v>Liability</v>
          </cell>
          <cell r="E14099">
            <v>43431</v>
          </cell>
          <cell r="F14099">
            <v>43576</v>
          </cell>
          <cell r="G14099">
            <v>43611.708637832358</v>
          </cell>
          <cell r="H14099">
            <v>37.70092819495521</v>
          </cell>
          <cell r="I14099">
            <v>43.65</v>
          </cell>
        </row>
        <row r="14100">
          <cell r="C14100" t="str">
            <v>Liability</v>
          </cell>
          <cell r="E14100">
            <v>43429</v>
          </cell>
          <cell r="F14100">
            <v>43741</v>
          </cell>
          <cell r="G14100" t="str">
            <v>NA</v>
          </cell>
          <cell r="H14100">
            <v>34.045470300390832</v>
          </cell>
          <cell r="I14100" t="str">
            <v>NA</v>
          </cell>
        </row>
        <row r="14101">
          <cell r="C14101" t="str">
            <v>Liability</v>
          </cell>
          <cell r="E14101">
            <v>43409</v>
          </cell>
          <cell r="F14101">
            <v>43417</v>
          </cell>
          <cell r="G14101" t="str">
            <v>NA</v>
          </cell>
          <cell r="H14101">
            <v>3.6430597739759447</v>
          </cell>
          <cell r="I14101" t="str">
            <v>NA</v>
          </cell>
        </row>
        <row r="14102">
          <cell r="C14102" t="str">
            <v>Liability</v>
          </cell>
          <cell r="E14102">
            <v>43430</v>
          </cell>
          <cell r="F14102">
            <v>43898</v>
          </cell>
          <cell r="G14102" t="str">
            <v>NA</v>
          </cell>
          <cell r="H14102">
            <v>17724.457577822795</v>
          </cell>
          <cell r="I14102" t="str">
            <v>NA</v>
          </cell>
        </row>
        <row r="14103">
          <cell r="C14103" t="str">
            <v>Liability</v>
          </cell>
          <cell r="E14103">
            <v>43421</v>
          </cell>
          <cell r="F14103">
            <v>43682</v>
          </cell>
          <cell r="G14103" t="str">
            <v>NA</v>
          </cell>
          <cell r="H14103">
            <v>193778.28909226577</v>
          </cell>
          <cell r="I14103" t="str">
            <v>NA</v>
          </cell>
        </row>
        <row r="14104">
          <cell r="C14104" t="str">
            <v>Liability</v>
          </cell>
          <cell r="E14104">
            <v>43427</v>
          </cell>
          <cell r="F14104">
            <v>43531</v>
          </cell>
          <cell r="G14104" t="str">
            <v>NA</v>
          </cell>
          <cell r="H14104">
            <v>13.620438666873149</v>
          </cell>
          <cell r="I14104" t="str">
            <v>NA</v>
          </cell>
        </row>
        <row r="14105">
          <cell r="C14105" t="str">
            <v>Liability</v>
          </cell>
          <cell r="E14105">
            <v>43422</v>
          </cell>
          <cell r="F14105">
            <v>43555</v>
          </cell>
          <cell r="G14105">
            <v>44048.935538442602</v>
          </cell>
          <cell r="H14105">
            <v>32.449829891765305</v>
          </cell>
          <cell r="I14105">
            <v>35.869999999999997</v>
          </cell>
        </row>
        <row r="14106">
          <cell r="C14106" t="str">
            <v>Liability</v>
          </cell>
          <cell r="E14106">
            <v>43408</v>
          </cell>
          <cell r="F14106">
            <v>43477</v>
          </cell>
          <cell r="G14106">
            <v>44178.749970415323</v>
          </cell>
          <cell r="H14106">
            <v>216.66566137371464</v>
          </cell>
          <cell r="I14106">
            <v>226.92</v>
          </cell>
        </row>
        <row r="14107">
          <cell r="C14107" t="str">
            <v>Liability</v>
          </cell>
          <cell r="E14107">
            <v>43420</v>
          </cell>
          <cell r="F14107">
            <v>44046</v>
          </cell>
          <cell r="G14107" t="str">
            <v>NA</v>
          </cell>
          <cell r="H14107">
            <v>37.251073034347172</v>
          </cell>
          <cell r="I14107" t="str">
            <v>NA</v>
          </cell>
        </row>
        <row r="14108">
          <cell r="C14108" t="str">
            <v>Liability</v>
          </cell>
          <cell r="E14108">
            <v>43413</v>
          </cell>
          <cell r="F14108">
            <v>43472</v>
          </cell>
          <cell r="G14108">
            <v>44046.536569152275</v>
          </cell>
          <cell r="H14108">
            <v>49650.390992533947</v>
          </cell>
          <cell r="I14108">
            <v>0</v>
          </cell>
        </row>
        <row r="14109">
          <cell r="C14109" t="str">
            <v>Liability</v>
          </cell>
          <cell r="E14109">
            <v>43408</v>
          </cell>
          <cell r="F14109">
            <v>43725</v>
          </cell>
          <cell r="G14109" t="str">
            <v>NA</v>
          </cell>
          <cell r="H14109">
            <v>3391.0585660265251</v>
          </cell>
          <cell r="I14109" t="str">
            <v>NA</v>
          </cell>
        </row>
        <row r="14110">
          <cell r="C14110" t="str">
            <v>Liability</v>
          </cell>
          <cell r="E14110">
            <v>43448</v>
          </cell>
          <cell r="F14110">
            <v>43742</v>
          </cell>
          <cell r="G14110" t="str">
            <v>NA</v>
          </cell>
          <cell r="H14110">
            <v>282.93354294628494</v>
          </cell>
          <cell r="I14110" t="str">
            <v>NA</v>
          </cell>
        </row>
        <row r="14111">
          <cell r="C14111" t="str">
            <v>Liability</v>
          </cell>
          <cell r="E14111">
            <v>43451</v>
          </cell>
          <cell r="F14111">
            <v>43521</v>
          </cell>
          <cell r="G14111">
            <v>44029.349010647151</v>
          </cell>
          <cell r="H14111">
            <v>2767.1702874396838</v>
          </cell>
          <cell r="I14111">
            <v>3669.4</v>
          </cell>
        </row>
        <row r="14112">
          <cell r="C14112" t="str">
            <v>Liability</v>
          </cell>
          <cell r="E14112">
            <v>43445</v>
          </cell>
          <cell r="F14112">
            <v>43736</v>
          </cell>
          <cell r="G14112" t="str">
            <v>NA</v>
          </cell>
          <cell r="H14112">
            <v>4542.5811273304253</v>
          </cell>
          <cell r="I14112" t="str">
            <v>NA</v>
          </cell>
        </row>
        <row r="14113">
          <cell r="C14113" t="str">
            <v>Liability</v>
          </cell>
          <cell r="E14113">
            <v>43435</v>
          </cell>
          <cell r="F14113">
            <v>43753</v>
          </cell>
          <cell r="G14113">
            <v>43856.688417677091</v>
          </cell>
          <cell r="H14113">
            <v>58.27531141554293</v>
          </cell>
          <cell r="I14113">
            <v>69.400000000000006</v>
          </cell>
        </row>
        <row r="14114">
          <cell r="C14114" t="str">
            <v>Liability</v>
          </cell>
          <cell r="E14114">
            <v>43461</v>
          </cell>
          <cell r="F14114">
            <v>43675</v>
          </cell>
          <cell r="G14114" t="str">
            <v>NA</v>
          </cell>
          <cell r="H14114">
            <v>43.594577193312254</v>
          </cell>
          <cell r="I14114" t="str">
            <v>NA</v>
          </cell>
        </row>
        <row r="14115">
          <cell r="C14115" t="str">
            <v>Liability</v>
          </cell>
          <cell r="E14115">
            <v>43436</v>
          </cell>
          <cell r="F14115">
            <v>43731</v>
          </cell>
          <cell r="G14115" t="str">
            <v>NA</v>
          </cell>
          <cell r="H14115">
            <v>13.592929458471955</v>
          </cell>
          <cell r="I14115" t="str">
            <v>NA</v>
          </cell>
        </row>
        <row r="14116">
          <cell r="C14116" t="str">
            <v>Liability</v>
          </cell>
          <cell r="E14116">
            <v>43437</v>
          </cell>
          <cell r="F14116">
            <v>43643</v>
          </cell>
          <cell r="G14116">
            <v>43827.032393592322</v>
          </cell>
          <cell r="H14116">
            <v>235.68088366289894</v>
          </cell>
          <cell r="I14116">
            <v>274.35000000000002</v>
          </cell>
        </row>
        <row r="14117">
          <cell r="C14117" t="str">
            <v>Liability</v>
          </cell>
          <cell r="E14117">
            <v>43465</v>
          </cell>
          <cell r="F14117">
            <v>43466</v>
          </cell>
          <cell r="G14117">
            <v>44080.468481608834</v>
          </cell>
          <cell r="H14117">
            <v>4.0650266767684774E-2</v>
          </cell>
          <cell r="I14117">
            <v>0.05</v>
          </cell>
        </row>
        <row r="14118">
          <cell r="C14118" t="str">
            <v>Liability</v>
          </cell>
          <cell r="E14118">
            <v>43447</v>
          </cell>
          <cell r="F14118">
            <v>43467</v>
          </cell>
          <cell r="G14118">
            <v>43983.540092287367</v>
          </cell>
          <cell r="H14118">
            <v>3580.7319259199585</v>
          </cell>
          <cell r="I14118">
            <v>4442.99</v>
          </cell>
        </row>
        <row r="14119">
          <cell r="C14119" t="str">
            <v>Liability</v>
          </cell>
          <cell r="E14119">
            <v>43452</v>
          </cell>
          <cell r="F14119">
            <v>43864</v>
          </cell>
          <cell r="G14119" t="str">
            <v>NA</v>
          </cell>
          <cell r="H14119">
            <v>1081.0987914860129</v>
          </cell>
          <cell r="I14119" t="str">
            <v>NA</v>
          </cell>
        </row>
        <row r="14120">
          <cell r="C14120" t="str">
            <v>Liability</v>
          </cell>
          <cell r="E14120">
            <v>43440</v>
          </cell>
          <cell r="F14120">
            <v>44163</v>
          </cell>
          <cell r="G14120" t="str">
            <v>NA</v>
          </cell>
          <cell r="H14120">
            <v>130.00253861440248</v>
          </cell>
          <cell r="I14120" t="str">
            <v>NA</v>
          </cell>
        </row>
        <row r="14121">
          <cell r="C14121" t="str">
            <v>Liability</v>
          </cell>
          <cell r="E14121">
            <v>43462</v>
          </cell>
          <cell r="F14121">
            <v>43527</v>
          </cell>
          <cell r="G14121" t="str">
            <v>NA</v>
          </cell>
          <cell r="H14121">
            <v>54.828770472651343</v>
          </cell>
          <cell r="I14121" t="str">
            <v>NA</v>
          </cell>
        </row>
        <row r="14122">
          <cell r="C14122" t="str">
            <v>Liability</v>
          </cell>
          <cell r="E14122">
            <v>43446</v>
          </cell>
          <cell r="F14122">
            <v>43617</v>
          </cell>
          <cell r="G14122" t="str">
            <v>NA</v>
          </cell>
          <cell r="H14122">
            <v>230.89649057439848</v>
          </cell>
          <cell r="I14122" t="str">
            <v>NA</v>
          </cell>
        </row>
        <row r="14123">
          <cell r="C14123" t="str">
            <v>Liability</v>
          </cell>
          <cell r="E14123">
            <v>43462</v>
          </cell>
          <cell r="F14123">
            <v>43648</v>
          </cell>
          <cell r="G14123">
            <v>44058.689508222829</v>
          </cell>
          <cell r="H14123">
            <v>65.294403592331392</v>
          </cell>
          <cell r="I14123">
            <v>75.930000000000007</v>
          </cell>
        </row>
        <row r="14124">
          <cell r="C14124" t="str">
            <v>Liability</v>
          </cell>
          <cell r="E14124">
            <v>43452</v>
          </cell>
          <cell r="F14124">
            <v>43862</v>
          </cell>
          <cell r="G14124" t="str">
            <v>NA</v>
          </cell>
          <cell r="H14124">
            <v>709.69209070235559</v>
          </cell>
          <cell r="I14124" t="str">
            <v>NA</v>
          </cell>
        </row>
        <row r="14125">
          <cell r="C14125" t="str">
            <v>Liability</v>
          </cell>
          <cell r="E14125">
            <v>43448</v>
          </cell>
          <cell r="F14125">
            <v>43619</v>
          </cell>
          <cell r="G14125" t="str">
            <v>NA</v>
          </cell>
          <cell r="H14125">
            <v>194.15922956874985</v>
          </cell>
          <cell r="I14125" t="str">
            <v>NA</v>
          </cell>
        </row>
        <row r="14126">
          <cell r="C14126" t="str">
            <v>Liability</v>
          </cell>
          <cell r="E14126">
            <v>43463</v>
          </cell>
          <cell r="F14126">
            <v>44064</v>
          </cell>
          <cell r="G14126" t="str">
            <v>NA</v>
          </cell>
          <cell r="H14126">
            <v>1247.694597913219</v>
          </cell>
          <cell r="I14126" t="str">
            <v>NA</v>
          </cell>
        </row>
        <row r="14127">
          <cell r="C14127" t="str">
            <v>Liability</v>
          </cell>
          <cell r="E14127">
            <v>43470</v>
          </cell>
          <cell r="F14127">
            <v>44009</v>
          </cell>
          <cell r="G14127" t="str">
            <v>NA</v>
          </cell>
          <cell r="H14127">
            <v>10204.494929452985</v>
          </cell>
          <cell r="I14127" t="str">
            <v>NA</v>
          </cell>
        </row>
        <row r="14128">
          <cell r="C14128" t="str">
            <v>Liability</v>
          </cell>
          <cell r="E14128">
            <v>43493</v>
          </cell>
          <cell r="F14128">
            <v>43872</v>
          </cell>
          <cell r="G14128" t="str">
            <v>NA</v>
          </cell>
          <cell r="H14128">
            <v>498.9931920327133</v>
          </cell>
          <cell r="I14128" t="str">
            <v>NA</v>
          </cell>
        </row>
        <row r="14129">
          <cell r="C14129" t="str">
            <v>Liability</v>
          </cell>
          <cell r="E14129">
            <v>43472</v>
          </cell>
          <cell r="F14129">
            <v>43719</v>
          </cell>
          <cell r="G14129" t="str">
            <v>NA</v>
          </cell>
          <cell r="H14129">
            <v>96.630845564350409</v>
          </cell>
          <cell r="I14129" t="str">
            <v>NA</v>
          </cell>
        </row>
        <row r="14130">
          <cell r="C14130" t="str">
            <v>Liability</v>
          </cell>
          <cell r="E14130">
            <v>43480</v>
          </cell>
          <cell r="F14130">
            <v>43782</v>
          </cell>
          <cell r="G14130" t="str">
            <v>NA</v>
          </cell>
          <cell r="H14130">
            <v>7.0483312352538876</v>
          </cell>
          <cell r="I14130" t="str">
            <v>NA</v>
          </cell>
        </row>
        <row r="14131">
          <cell r="C14131" t="str">
            <v>Liability</v>
          </cell>
          <cell r="E14131">
            <v>43481</v>
          </cell>
          <cell r="F14131">
            <v>44133</v>
          </cell>
          <cell r="G14131" t="str">
            <v>NA</v>
          </cell>
          <cell r="H14131">
            <v>0.74015169875328268</v>
          </cell>
          <cell r="I14131" t="str">
            <v>NA</v>
          </cell>
        </row>
        <row r="14132">
          <cell r="C14132" t="str">
            <v>Liability</v>
          </cell>
          <cell r="E14132">
            <v>43475</v>
          </cell>
          <cell r="F14132">
            <v>43943</v>
          </cell>
          <cell r="G14132" t="str">
            <v>NA</v>
          </cell>
          <cell r="H14132">
            <v>102.50404725416668</v>
          </cell>
          <cell r="I14132" t="str">
            <v>NA</v>
          </cell>
        </row>
        <row r="14133">
          <cell r="C14133" t="str">
            <v>Liability</v>
          </cell>
          <cell r="E14133">
            <v>43479</v>
          </cell>
          <cell r="F14133">
            <v>43737</v>
          </cell>
          <cell r="G14133">
            <v>43847.569950617253</v>
          </cell>
          <cell r="H14133">
            <v>5046.6326457637633</v>
          </cell>
          <cell r="I14133">
            <v>5315.98</v>
          </cell>
        </row>
        <row r="14134">
          <cell r="C14134" t="str">
            <v>Liability</v>
          </cell>
          <cell r="E14134">
            <v>43475</v>
          </cell>
          <cell r="F14134">
            <v>44183</v>
          </cell>
          <cell r="G14134" t="str">
            <v>NA</v>
          </cell>
          <cell r="H14134">
            <v>134.49400304366881</v>
          </cell>
          <cell r="I14134" t="str">
            <v>NA</v>
          </cell>
        </row>
        <row r="14135">
          <cell r="C14135" t="str">
            <v>Liability</v>
          </cell>
          <cell r="E14135">
            <v>43472</v>
          </cell>
          <cell r="F14135">
            <v>43527</v>
          </cell>
          <cell r="G14135" t="str">
            <v>NA</v>
          </cell>
          <cell r="H14135">
            <v>444.7792830705277</v>
          </cell>
          <cell r="I14135" t="str">
            <v>NA</v>
          </cell>
        </row>
        <row r="14136">
          <cell r="C14136" t="str">
            <v>Liability</v>
          </cell>
          <cell r="E14136">
            <v>43476</v>
          </cell>
          <cell r="F14136">
            <v>43928</v>
          </cell>
          <cell r="G14136" t="str">
            <v>NA</v>
          </cell>
          <cell r="H14136">
            <v>742.90204399466506</v>
          </cell>
          <cell r="I14136" t="str">
            <v>NA</v>
          </cell>
        </row>
        <row r="14137">
          <cell r="C14137" t="str">
            <v>Liability</v>
          </cell>
          <cell r="E14137">
            <v>43491</v>
          </cell>
          <cell r="F14137">
            <v>43981</v>
          </cell>
          <cell r="G14137" t="str">
            <v>NA</v>
          </cell>
          <cell r="H14137">
            <v>1184.9540335907518</v>
          </cell>
          <cell r="I14137" t="str">
            <v>NA</v>
          </cell>
        </row>
        <row r="14138">
          <cell r="C14138" t="str">
            <v>Liability</v>
          </cell>
          <cell r="E14138">
            <v>43472</v>
          </cell>
          <cell r="F14138">
            <v>43574</v>
          </cell>
          <cell r="G14138">
            <v>43613.944064109251</v>
          </cell>
          <cell r="H14138">
            <v>4.7795660253410102</v>
          </cell>
          <cell r="I14138">
            <v>4.78</v>
          </cell>
        </row>
        <row r="14139">
          <cell r="C14139" t="str">
            <v>Liability</v>
          </cell>
          <cell r="E14139">
            <v>43471</v>
          </cell>
          <cell r="F14139">
            <v>43474</v>
          </cell>
          <cell r="G14139">
            <v>43614.582582276096</v>
          </cell>
          <cell r="H14139">
            <v>85.2196669195054</v>
          </cell>
          <cell r="I14139">
            <v>85.22</v>
          </cell>
        </row>
        <row r="14140">
          <cell r="C14140" t="str">
            <v>Liability</v>
          </cell>
          <cell r="E14140">
            <v>43479</v>
          </cell>
          <cell r="F14140">
            <v>43492</v>
          </cell>
          <cell r="G14140">
            <v>43552.759753006496</v>
          </cell>
          <cell r="H14140">
            <v>3.8568359395883398</v>
          </cell>
          <cell r="I14140">
            <v>3.86</v>
          </cell>
        </row>
        <row r="14141">
          <cell r="C14141" t="str">
            <v>Liability</v>
          </cell>
          <cell r="E14141">
            <v>43484</v>
          </cell>
          <cell r="F14141">
            <v>43663</v>
          </cell>
          <cell r="G14141">
            <v>43750.752682819882</v>
          </cell>
          <cell r="H14141">
            <v>11890.9094237029</v>
          </cell>
          <cell r="I14141">
            <v>11890.91</v>
          </cell>
        </row>
        <row r="14142">
          <cell r="C14142" t="str">
            <v>Liability</v>
          </cell>
          <cell r="E14142">
            <v>43469</v>
          </cell>
          <cell r="F14142">
            <v>43562</v>
          </cell>
          <cell r="G14142" t="str">
            <v>NA</v>
          </cell>
          <cell r="H14142">
            <v>8.1714812340477057</v>
          </cell>
          <cell r="I14142" t="str">
            <v>NA</v>
          </cell>
        </row>
        <row r="14143">
          <cell r="C14143" t="str">
            <v>Liability</v>
          </cell>
          <cell r="E14143">
            <v>43493</v>
          </cell>
          <cell r="F14143">
            <v>43656</v>
          </cell>
          <cell r="G14143" t="str">
            <v>NA</v>
          </cell>
          <cell r="H14143">
            <v>77.654892605335164</v>
          </cell>
          <cell r="I14143" t="str">
            <v>NA</v>
          </cell>
        </row>
        <row r="14144">
          <cell r="C14144" t="str">
            <v>Liability</v>
          </cell>
          <cell r="E14144">
            <v>43472</v>
          </cell>
          <cell r="F14144">
            <v>43652</v>
          </cell>
          <cell r="G14144">
            <v>43799.629421237565</v>
          </cell>
          <cell r="H14144">
            <v>1358.83814156522</v>
          </cell>
          <cell r="I14144">
            <v>1358.84</v>
          </cell>
        </row>
        <row r="14145">
          <cell r="C14145" t="str">
            <v>Liability</v>
          </cell>
          <cell r="E14145">
            <v>43519</v>
          </cell>
          <cell r="F14145">
            <v>43557</v>
          </cell>
          <cell r="G14145">
            <v>43843.822885800153</v>
          </cell>
          <cell r="H14145">
            <v>0.26095698242630855</v>
          </cell>
          <cell r="I14145">
            <v>0.27</v>
          </cell>
        </row>
        <row r="14146">
          <cell r="C14146" t="str">
            <v>Liability</v>
          </cell>
          <cell r="E14146">
            <v>43520</v>
          </cell>
          <cell r="F14146">
            <v>43712</v>
          </cell>
          <cell r="G14146" t="str">
            <v>NA</v>
          </cell>
          <cell r="H14146">
            <v>1027.8537204586846</v>
          </cell>
          <cell r="I14146" t="str">
            <v>NA</v>
          </cell>
        </row>
        <row r="14147">
          <cell r="C14147" t="str">
            <v>Liability</v>
          </cell>
          <cell r="E14147">
            <v>43519</v>
          </cell>
          <cell r="F14147">
            <v>43641</v>
          </cell>
          <cell r="G14147" t="str">
            <v>NA</v>
          </cell>
          <cell r="H14147">
            <v>21.107393543120189</v>
          </cell>
          <cell r="I14147" t="str">
            <v>NA</v>
          </cell>
        </row>
        <row r="14148">
          <cell r="C14148" t="str">
            <v>Liability</v>
          </cell>
          <cell r="E14148">
            <v>43520</v>
          </cell>
          <cell r="F14148">
            <v>43826</v>
          </cell>
          <cell r="G14148" t="str">
            <v>NA</v>
          </cell>
          <cell r="H14148">
            <v>37.3049210920055</v>
          </cell>
          <cell r="I14148" t="str">
            <v>NA</v>
          </cell>
        </row>
        <row r="14149">
          <cell r="C14149" t="str">
            <v>Liability</v>
          </cell>
          <cell r="E14149">
            <v>43504</v>
          </cell>
          <cell r="F14149">
            <v>43966</v>
          </cell>
          <cell r="G14149">
            <v>44102.400001390321</v>
          </cell>
          <cell r="H14149">
            <v>930.02560937857595</v>
          </cell>
          <cell r="I14149">
            <v>1054.18</v>
          </cell>
        </row>
        <row r="14150">
          <cell r="C14150" t="str">
            <v>Liability</v>
          </cell>
          <cell r="E14150">
            <v>43498</v>
          </cell>
          <cell r="F14150">
            <v>43770</v>
          </cell>
          <cell r="G14150">
            <v>44000.348105609941</v>
          </cell>
          <cell r="H14150">
            <v>7.3333609559589039</v>
          </cell>
          <cell r="I14150">
            <v>7.8</v>
          </cell>
        </row>
        <row r="14151">
          <cell r="C14151" t="str">
            <v>Liability</v>
          </cell>
          <cell r="E14151">
            <v>43520</v>
          </cell>
          <cell r="F14151">
            <v>43953</v>
          </cell>
          <cell r="G14151" t="str">
            <v>NA</v>
          </cell>
          <cell r="H14151">
            <v>9.4056106937688426</v>
          </cell>
          <cell r="I14151" t="str">
            <v>NA</v>
          </cell>
        </row>
        <row r="14152">
          <cell r="C14152" t="str">
            <v>Liability</v>
          </cell>
          <cell r="E14152">
            <v>43523</v>
          </cell>
          <cell r="F14152">
            <v>43663</v>
          </cell>
          <cell r="G14152" t="str">
            <v>NA</v>
          </cell>
          <cell r="H14152">
            <v>389.840758712926</v>
          </cell>
          <cell r="I14152" t="str">
            <v>NA</v>
          </cell>
        </row>
        <row r="14153">
          <cell r="C14153" t="str">
            <v>Liability</v>
          </cell>
          <cell r="E14153">
            <v>43509</v>
          </cell>
          <cell r="F14153">
            <v>43726</v>
          </cell>
          <cell r="G14153" t="str">
            <v>NA</v>
          </cell>
          <cell r="H14153">
            <v>306.96407240353682</v>
          </cell>
          <cell r="I14153" t="str">
            <v>NA</v>
          </cell>
        </row>
        <row r="14154">
          <cell r="C14154" t="str">
            <v>Liability</v>
          </cell>
          <cell r="E14154">
            <v>43510</v>
          </cell>
          <cell r="F14154">
            <v>43757</v>
          </cell>
          <cell r="G14154">
            <v>43833.033111802615</v>
          </cell>
          <cell r="H14154">
            <v>3.7590192837277336</v>
          </cell>
          <cell r="I14154">
            <v>0</v>
          </cell>
        </row>
        <row r="14155">
          <cell r="C14155" t="str">
            <v>Liability</v>
          </cell>
          <cell r="E14155">
            <v>43501</v>
          </cell>
          <cell r="F14155">
            <v>43818</v>
          </cell>
          <cell r="G14155" t="str">
            <v>NA</v>
          </cell>
          <cell r="H14155">
            <v>11725.031103438907</v>
          </cell>
          <cell r="I14155" t="str">
            <v>NA</v>
          </cell>
        </row>
        <row r="14156">
          <cell r="C14156" t="str">
            <v>Liability</v>
          </cell>
          <cell r="E14156">
            <v>43498</v>
          </cell>
          <cell r="F14156">
            <v>43522</v>
          </cell>
          <cell r="G14156" t="str">
            <v>NA</v>
          </cell>
          <cell r="H14156">
            <v>396.36308522210038</v>
          </cell>
          <cell r="I14156" t="str">
            <v>NA</v>
          </cell>
        </row>
        <row r="14157">
          <cell r="C14157" t="str">
            <v>Liability</v>
          </cell>
          <cell r="E14157">
            <v>43508</v>
          </cell>
          <cell r="F14157">
            <v>43541</v>
          </cell>
          <cell r="G14157">
            <v>43763.202355793037</v>
          </cell>
          <cell r="H14157">
            <v>40.963661364322803</v>
          </cell>
          <cell r="I14157">
            <v>40.96</v>
          </cell>
        </row>
        <row r="14158">
          <cell r="C14158" t="str">
            <v>Liability</v>
          </cell>
          <cell r="E14158">
            <v>43499</v>
          </cell>
          <cell r="F14158">
            <v>43688</v>
          </cell>
          <cell r="G14158" t="str">
            <v>NA</v>
          </cell>
          <cell r="H14158">
            <v>1086.9653148372058</v>
          </cell>
          <cell r="I14158" t="str">
            <v>NA</v>
          </cell>
        </row>
        <row r="14159">
          <cell r="C14159" t="str">
            <v>Liability</v>
          </cell>
          <cell r="E14159">
            <v>43503</v>
          </cell>
          <cell r="F14159">
            <v>43775</v>
          </cell>
          <cell r="G14159" t="str">
            <v>NA</v>
          </cell>
          <cell r="H14159">
            <v>591.92286787966304</v>
          </cell>
          <cell r="I14159" t="str">
            <v>NA</v>
          </cell>
        </row>
        <row r="14160">
          <cell r="C14160" t="str">
            <v>Liability</v>
          </cell>
          <cell r="E14160">
            <v>43509</v>
          </cell>
          <cell r="F14160">
            <v>43731</v>
          </cell>
          <cell r="G14160">
            <v>44012.357381087146</v>
          </cell>
          <cell r="H14160">
            <v>595.61276748730506</v>
          </cell>
          <cell r="I14160">
            <v>688.58</v>
          </cell>
        </row>
        <row r="14161">
          <cell r="C14161" t="str">
            <v>Liability</v>
          </cell>
          <cell r="E14161">
            <v>43504</v>
          </cell>
          <cell r="F14161">
            <v>43809</v>
          </cell>
          <cell r="G14161">
            <v>44128.98869033852</v>
          </cell>
          <cell r="H14161">
            <v>387.30041383842433</v>
          </cell>
          <cell r="I14161">
            <v>470.9</v>
          </cell>
        </row>
        <row r="14162">
          <cell r="C14162" t="str">
            <v>Liability</v>
          </cell>
          <cell r="E14162">
            <v>43508</v>
          </cell>
          <cell r="F14162">
            <v>43875</v>
          </cell>
          <cell r="G14162" t="str">
            <v>NA</v>
          </cell>
          <cell r="H14162">
            <v>715.00012152507622</v>
          </cell>
          <cell r="I14162" t="str">
            <v>NA</v>
          </cell>
        </row>
        <row r="14163">
          <cell r="C14163" t="str">
            <v>Liability</v>
          </cell>
          <cell r="E14163">
            <v>43516</v>
          </cell>
          <cell r="F14163">
            <v>43577</v>
          </cell>
          <cell r="G14163">
            <v>44101.82351777736</v>
          </cell>
          <cell r="H14163">
            <v>5690.0609673277722</v>
          </cell>
          <cell r="I14163">
            <v>6176.41</v>
          </cell>
        </row>
        <row r="14164">
          <cell r="C14164" t="str">
            <v>Liability</v>
          </cell>
          <cell r="E14164">
            <v>43508</v>
          </cell>
          <cell r="F14164">
            <v>43553</v>
          </cell>
          <cell r="G14164">
            <v>43857.833987072467</v>
          </cell>
          <cell r="H14164">
            <v>122.50974455324697</v>
          </cell>
          <cell r="I14164">
            <v>135.16</v>
          </cell>
        </row>
        <row r="14165">
          <cell r="C14165" t="str">
            <v>Liability</v>
          </cell>
          <cell r="E14165">
            <v>43501</v>
          </cell>
          <cell r="F14165">
            <v>43918</v>
          </cell>
          <cell r="G14165" t="str">
            <v>NA</v>
          </cell>
          <cell r="H14165">
            <v>1821.8273455428427</v>
          </cell>
          <cell r="I14165" t="str">
            <v>NA</v>
          </cell>
        </row>
        <row r="14166">
          <cell r="C14166" t="str">
            <v>Liability</v>
          </cell>
          <cell r="E14166">
            <v>43506</v>
          </cell>
          <cell r="F14166">
            <v>43571</v>
          </cell>
          <cell r="G14166" t="str">
            <v>NA</v>
          </cell>
          <cell r="H14166">
            <v>43.876671320829814</v>
          </cell>
          <cell r="I14166" t="str">
            <v>NA</v>
          </cell>
        </row>
        <row r="14167">
          <cell r="C14167" t="str">
            <v>Liability</v>
          </cell>
          <cell r="E14167">
            <v>43510</v>
          </cell>
          <cell r="F14167">
            <v>43561</v>
          </cell>
          <cell r="G14167" t="str">
            <v>NA</v>
          </cell>
          <cell r="H14167">
            <v>867.08279463170038</v>
          </cell>
          <cell r="I14167" t="str">
            <v>NA</v>
          </cell>
        </row>
        <row r="14168">
          <cell r="C14168" t="str">
            <v>Liability</v>
          </cell>
          <cell r="E14168">
            <v>43507</v>
          </cell>
          <cell r="F14168">
            <v>43571</v>
          </cell>
          <cell r="G14168">
            <v>43576.940462328668</v>
          </cell>
          <cell r="H14168">
            <v>49.943981663686202</v>
          </cell>
          <cell r="I14168">
            <v>49.94</v>
          </cell>
        </row>
        <row r="14169">
          <cell r="C14169" t="str">
            <v>Liability</v>
          </cell>
          <cell r="E14169">
            <v>43538</v>
          </cell>
          <cell r="F14169">
            <v>43599</v>
          </cell>
          <cell r="G14169" t="str">
            <v>NA</v>
          </cell>
          <cell r="H14169">
            <v>1792.1069237546747</v>
          </cell>
          <cell r="I14169" t="str">
            <v>NA</v>
          </cell>
        </row>
        <row r="14170">
          <cell r="C14170" t="str">
            <v>Liability</v>
          </cell>
          <cell r="E14170">
            <v>43550</v>
          </cell>
          <cell r="F14170">
            <v>43745</v>
          </cell>
          <cell r="G14170">
            <v>44084.83021055485</v>
          </cell>
          <cell r="H14170">
            <v>941.39253307391027</v>
          </cell>
          <cell r="I14170">
            <v>1062.79</v>
          </cell>
        </row>
        <row r="14171">
          <cell r="C14171" t="str">
            <v>Liability</v>
          </cell>
          <cell r="E14171">
            <v>43543</v>
          </cell>
          <cell r="F14171">
            <v>43887</v>
          </cell>
          <cell r="G14171">
            <v>44151.551065690233</v>
          </cell>
          <cell r="H14171">
            <v>265.27430605785844</v>
          </cell>
          <cell r="I14171">
            <v>275.39</v>
          </cell>
        </row>
        <row r="14172">
          <cell r="C14172" t="str">
            <v>Liability</v>
          </cell>
          <cell r="E14172">
            <v>43539</v>
          </cell>
          <cell r="F14172">
            <v>44083</v>
          </cell>
          <cell r="G14172" t="str">
            <v>NA</v>
          </cell>
          <cell r="H14172">
            <v>327.66345223754399</v>
          </cell>
          <cell r="I14172" t="str">
            <v>NA</v>
          </cell>
        </row>
        <row r="14173">
          <cell r="C14173" t="str">
            <v>Liability</v>
          </cell>
          <cell r="E14173">
            <v>43551</v>
          </cell>
          <cell r="F14173">
            <v>44141</v>
          </cell>
          <cell r="G14173" t="str">
            <v>NA</v>
          </cell>
          <cell r="H14173">
            <v>0.23247117791459104</v>
          </cell>
          <cell r="I14173" t="str">
            <v>NA</v>
          </cell>
        </row>
        <row r="14174">
          <cell r="C14174" t="str">
            <v>Liability</v>
          </cell>
          <cell r="E14174">
            <v>43549</v>
          </cell>
          <cell r="F14174">
            <v>44030</v>
          </cell>
          <cell r="G14174" t="str">
            <v>NA</v>
          </cell>
          <cell r="H14174">
            <v>665.28451890080748</v>
          </cell>
          <cell r="I14174" t="str">
            <v>NA</v>
          </cell>
        </row>
        <row r="14175">
          <cell r="C14175" t="str">
            <v>Liability</v>
          </cell>
          <cell r="E14175">
            <v>43552</v>
          </cell>
          <cell r="F14175">
            <v>44170</v>
          </cell>
          <cell r="G14175" t="str">
            <v>NA</v>
          </cell>
          <cell r="H14175">
            <v>444.29124002417831</v>
          </cell>
          <cell r="I14175" t="str">
            <v>NA</v>
          </cell>
        </row>
        <row r="14176">
          <cell r="C14176" t="str">
            <v>Liability</v>
          </cell>
          <cell r="E14176">
            <v>43544</v>
          </cell>
          <cell r="F14176">
            <v>44182</v>
          </cell>
          <cell r="G14176" t="str">
            <v>NA</v>
          </cell>
          <cell r="H14176">
            <v>138.13124806621732</v>
          </cell>
          <cell r="I14176" t="str">
            <v>NA</v>
          </cell>
        </row>
        <row r="14177">
          <cell r="C14177" t="str">
            <v>Liability</v>
          </cell>
          <cell r="E14177">
            <v>43528</v>
          </cell>
          <cell r="F14177">
            <v>43976</v>
          </cell>
          <cell r="G14177" t="str">
            <v>NA</v>
          </cell>
          <cell r="H14177">
            <v>1470.3348487567014</v>
          </cell>
          <cell r="I14177" t="str">
            <v>NA</v>
          </cell>
        </row>
        <row r="14178">
          <cell r="C14178" t="str">
            <v>Liability</v>
          </cell>
          <cell r="E14178">
            <v>43553</v>
          </cell>
          <cell r="F14178">
            <v>43863</v>
          </cell>
          <cell r="G14178" t="str">
            <v>NA</v>
          </cell>
          <cell r="H14178">
            <v>35.047440496599577</v>
          </cell>
          <cell r="I14178" t="str">
            <v>NA</v>
          </cell>
        </row>
        <row r="14179">
          <cell r="C14179" t="str">
            <v>Liability</v>
          </cell>
          <cell r="E14179">
            <v>43545</v>
          </cell>
          <cell r="F14179">
            <v>43716</v>
          </cell>
          <cell r="G14179">
            <v>43739.941139821989</v>
          </cell>
          <cell r="H14179">
            <v>501.767882269496</v>
          </cell>
          <cell r="I14179">
            <v>501.77</v>
          </cell>
        </row>
        <row r="14180">
          <cell r="C14180" t="str">
            <v>Liability</v>
          </cell>
          <cell r="E14180">
            <v>43548</v>
          </cell>
          <cell r="F14180">
            <v>43686</v>
          </cell>
          <cell r="G14180">
            <v>43925.365494993333</v>
          </cell>
          <cell r="H14180">
            <v>37.465732628324943</v>
          </cell>
          <cell r="I14180">
            <v>39.75</v>
          </cell>
        </row>
        <row r="14181">
          <cell r="C14181" t="str">
            <v>Liability</v>
          </cell>
          <cell r="E14181">
            <v>43551</v>
          </cell>
          <cell r="F14181">
            <v>43831</v>
          </cell>
          <cell r="G14181" t="str">
            <v>NA</v>
          </cell>
          <cell r="H14181">
            <v>20.4135672755678</v>
          </cell>
          <cell r="I14181" t="str">
            <v>NA</v>
          </cell>
        </row>
        <row r="14182">
          <cell r="C14182" t="str">
            <v>Liability</v>
          </cell>
          <cell r="E14182">
            <v>43531</v>
          </cell>
          <cell r="F14182">
            <v>43632</v>
          </cell>
          <cell r="G14182">
            <v>43793.040995553878</v>
          </cell>
          <cell r="H14182">
            <v>0.466499917471701</v>
          </cell>
          <cell r="I14182">
            <v>0.47</v>
          </cell>
        </row>
        <row r="14183">
          <cell r="C14183" t="str">
            <v>Liability</v>
          </cell>
          <cell r="E14183">
            <v>43527</v>
          </cell>
          <cell r="F14183">
            <v>43719</v>
          </cell>
          <cell r="G14183">
            <v>43978.734024012272</v>
          </cell>
          <cell r="H14183">
            <v>154.40739645219693</v>
          </cell>
          <cell r="I14183">
            <v>158.22999999999999</v>
          </cell>
        </row>
        <row r="14184">
          <cell r="C14184" t="str">
            <v>Liability</v>
          </cell>
          <cell r="E14184">
            <v>43536</v>
          </cell>
          <cell r="F14184">
            <v>43664</v>
          </cell>
          <cell r="G14184" t="str">
            <v>NA</v>
          </cell>
          <cell r="H14184">
            <v>242.16740904955469</v>
          </cell>
          <cell r="I14184" t="str">
            <v>NA</v>
          </cell>
        </row>
        <row r="14185">
          <cell r="C14185" t="str">
            <v>Liability</v>
          </cell>
          <cell r="E14185">
            <v>43552</v>
          </cell>
          <cell r="F14185">
            <v>44117</v>
          </cell>
          <cell r="G14185" t="str">
            <v>NA</v>
          </cell>
          <cell r="H14185">
            <v>35496.440660519969</v>
          </cell>
          <cell r="I14185" t="str">
            <v>NA</v>
          </cell>
        </row>
        <row r="14186">
          <cell r="C14186" t="str">
            <v>Liability</v>
          </cell>
          <cell r="E14186">
            <v>43545</v>
          </cell>
          <cell r="F14186">
            <v>43802</v>
          </cell>
          <cell r="G14186">
            <v>44131.330045892508</v>
          </cell>
          <cell r="H14186">
            <v>19308.145808728932</v>
          </cell>
          <cell r="I14186">
            <v>21070.09</v>
          </cell>
        </row>
        <row r="14187">
          <cell r="C14187" t="str">
            <v>Liability</v>
          </cell>
          <cell r="E14187">
            <v>43540</v>
          </cell>
          <cell r="F14187">
            <v>43617</v>
          </cell>
          <cell r="G14187" t="str">
            <v>NA</v>
          </cell>
          <cell r="H14187">
            <v>795.34000764264397</v>
          </cell>
          <cell r="I14187" t="str">
            <v>NA</v>
          </cell>
        </row>
        <row r="14188">
          <cell r="C14188" t="str">
            <v>Liability</v>
          </cell>
          <cell r="E14188">
            <v>43540</v>
          </cell>
          <cell r="F14188">
            <v>43646</v>
          </cell>
          <cell r="G14188" t="str">
            <v>NA</v>
          </cell>
          <cell r="H14188">
            <v>386.57129879982318</v>
          </cell>
          <cell r="I14188" t="str">
            <v>NA</v>
          </cell>
        </row>
        <row r="14189">
          <cell r="C14189" t="str">
            <v>Liability</v>
          </cell>
          <cell r="E14189">
            <v>43534</v>
          </cell>
          <cell r="F14189">
            <v>43990</v>
          </cell>
          <cell r="G14189" t="str">
            <v>NA</v>
          </cell>
          <cell r="H14189">
            <v>9.1883093473312378</v>
          </cell>
          <cell r="I14189" t="str">
            <v>NA</v>
          </cell>
        </row>
        <row r="14190">
          <cell r="C14190" t="str">
            <v>Liability</v>
          </cell>
          <cell r="E14190">
            <v>43553</v>
          </cell>
          <cell r="F14190">
            <v>43671</v>
          </cell>
          <cell r="G14190">
            <v>43881.534196526016</v>
          </cell>
          <cell r="H14190">
            <v>96.191360869155361</v>
          </cell>
          <cell r="I14190">
            <v>113.51</v>
          </cell>
        </row>
        <row r="14191">
          <cell r="C14191" t="str">
            <v>Liability</v>
          </cell>
          <cell r="E14191">
            <v>43551</v>
          </cell>
          <cell r="F14191">
            <v>43624</v>
          </cell>
          <cell r="G14191" t="str">
            <v>NA</v>
          </cell>
          <cell r="H14191">
            <v>16.83265143560293</v>
          </cell>
          <cell r="I14191" t="str">
            <v>NA</v>
          </cell>
        </row>
        <row r="14192">
          <cell r="C14192" t="str">
            <v>Liability</v>
          </cell>
          <cell r="E14192">
            <v>43541</v>
          </cell>
          <cell r="F14192">
            <v>43564</v>
          </cell>
          <cell r="G14192" t="str">
            <v>NA</v>
          </cell>
          <cell r="H14192">
            <v>285.11045348278179</v>
          </cell>
          <cell r="I14192" t="str">
            <v>NA</v>
          </cell>
        </row>
        <row r="14193">
          <cell r="C14193" t="str">
            <v>Liability</v>
          </cell>
          <cell r="E14193">
            <v>43533</v>
          </cell>
          <cell r="F14193">
            <v>43597</v>
          </cell>
          <cell r="G14193">
            <v>43872.539093190622</v>
          </cell>
          <cell r="H14193">
            <v>10.561317503786126</v>
          </cell>
          <cell r="I14193">
            <v>11.2</v>
          </cell>
        </row>
        <row r="14194">
          <cell r="C14194" t="str">
            <v>Liability</v>
          </cell>
          <cell r="E14194">
            <v>43538</v>
          </cell>
          <cell r="F14194">
            <v>43635</v>
          </cell>
          <cell r="G14194" t="str">
            <v>NA</v>
          </cell>
          <cell r="H14194">
            <v>5.9873259554126372</v>
          </cell>
          <cell r="I14194" t="str">
            <v>NA</v>
          </cell>
        </row>
        <row r="14195">
          <cell r="C14195" t="str">
            <v>Liability</v>
          </cell>
          <cell r="E14195">
            <v>43549</v>
          </cell>
          <cell r="F14195">
            <v>43556</v>
          </cell>
          <cell r="G14195" t="str">
            <v>NA</v>
          </cell>
          <cell r="H14195">
            <v>817.13538346784446</v>
          </cell>
          <cell r="I14195" t="str">
            <v>NA</v>
          </cell>
        </row>
        <row r="14196">
          <cell r="C14196" t="str">
            <v>Liability</v>
          </cell>
          <cell r="E14196">
            <v>43572</v>
          </cell>
          <cell r="F14196">
            <v>43590</v>
          </cell>
          <cell r="G14196">
            <v>43634.277432347139</v>
          </cell>
          <cell r="H14196">
            <v>199.34999353050301</v>
          </cell>
          <cell r="I14196">
            <v>199.35</v>
          </cell>
        </row>
        <row r="14197">
          <cell r="C14197" t="str">
            <v>Liability</v>
          </cell>
          <cell r="E14197">
            <v>43569</v>
          </cell>
          <cell r="F14197">
            <v>43633</v>
          </cell>
          <cell r="G14197">
            <v>43886.027655119251</v>
          </cell>
          <cell r="H14197">
            <v>1.1824416840966756</v>
          </cell>
          <cell r="I14197">
            <v>1.25</v>
          </cell>
        </row>
        <row r="14198">
          <cell r="C14198" t="str">
            <v>Liability</v>
          </cell>
          <cell r="E14198">
            <v>43580</v>
          </cell>
          <cell r="F14198">
            <v>43668</v>
          </cell>
          <cell r="G14198" t="str">
            <v>NA</v>
          </cell>
          <cell r="H14198">
            <v>1598.7936920415309</v>
          </cell>
          <cell r="I14198" t="str">
            <v>NA</v>
          </cell>
        </row>
        <row r="14199">
          <cell r="C14199" t="str">
            <v>Liability</v>
          </cell>
          <cell r="E14199">
            <v>43565</v>
          </cell>
          <cell r="F14199">
            <v>44130</v>
          </cell>
          <cell r="G14199" t="str">
            <v>NA</v>
          </cell>
          <cell r="H14199">
            <v>60507.196484099462</v>
          </cell>
          <cell r="I14199" t="str">
            <v>NA</v>
          </cell>
        </row>
        <row r="14200">
          <cell r="C14200" t="str">
            <v>Liability</v>
          </cell>
          <cell r="E14200">
            <v>43565</v>
          </cell>
          <cell r="F14200">
            <v>43639</v>
          </cell>
          <cell r="G14200" t="str">
            <v>NA</v>
          </cell>
          <cell r="H14200">
            <v>92.62449921774315</v>
          </cell>
          <cell r="I14200" t="str">
            <v>NA</v>
          </cell>
        </row>
        <row r="14201">
          <cell r="C14201" t="str">
            <v>Liability</v>
          </cell>
          <cell r="E14201">
            <v>43561</v>
          </cell>
          <cell r="F14201">
            <v>44190</v>
          </cell>
          <cell r="G14201" t="str">
            <v>NA</v>
          </cell>
          <cell r="H14201">
            <v>1428.8649818476581</v>
          </cell>
          <cell r="I14201" t="str">
            <v>NA</v>
          </cell>
        </row>
        <row r="14202">
          <cell r="C14202" t="str">
            <v>Liability</v>
          </cell>
          <cell r="E14202">
            <v>43580</v>
          </cell>
          <cell r="F14202">
            <v>43616</v>
          </cell>
          <cell r="G14202">
            <v>43832.409255972765</v>
          </cell>
          <cell r="H14202">
            <v>2439.1907857684137</v>
          </cell>
          <cell r="I14202">
            <v>2741.46</v>
          </cell>
        </row>
        <row r="14203">
          <cell r="C14203" t="str">
            <v>Liability</v>
          </cell>
          <cell r="E14203">
            <v>43567</v>
          </cell>
          <cell r="F14203">
            <v>43674</v>
          </cell>
          <cell r="G14203" t="str">
            <v>NA</v>
          </cell>
          <cell r="H14203">
            <v>1458.5474509222713</v>
          </cell>
          <cell r="I14203" t="str">
            <v>NA</v>
          </cell>
        </row>
        <row r="14204">
          <cell r="C14204" t="str">
            <v>Liability</v>
          </cell>
          <cell r="E14204">
            <v>43560</v>
          </cell>
          <cell r="F14204">
            <v>43841</v>
          </cell>
          <cell r="G14204" t="str">
            <v>NA</v>
          </cell>
          <cell r="H14204">
            <v>25.29884901942939</v>
          </cell>
          <cell r="I14204" t="str">
            <v>NA</v>
          </cell>
        </row>
        <row r="14205">
          <cell r="C14205" t="str">
            <v>Liability</v>
          </cell>
          <cell r="E14205">
            <v>43561</v>
          </cell>
          <cell r="F14205">
            <v>43768</v>
          </cell>
          <cell r="G14205" t="str">
            <v>NA</v>
          </cell>
          <cell r="H14205">
            <v>116.24591850621826</v>
          </cell>
          <cell r="I14205" t="str">
            <v>NA</v>
          </cell>
        </row>
        <row r="14206">
          <cell r="C14206" t="str">
            <v>Liability</v>
          </cell>
          <cell r="E14206">
            <v>43572</v>
          </cell>
          <cell r="F14206">
            <v>43825</v>
          </cell>
          <cell r="G14206" t="str">
            <v>NA</v>
          </cell>
          <cell r="H14206">
            <v>241325.97317323578</v>
          </cell>
          <cell r="I14206" t="str">
            <v>NA</v>
          </cell>
        </row>
        <row r="14207">
          <cell r="C14207" t="str">
            <v>Liability</v>
          </cell>
          <cell r="E14207">
            <v>43556</v>
          </cell>
          <cell r="F14207">
            <v>43620</v>
          </cell>
          <cell r="G14207">
            <v>43787.985074653887</v>
          </cell>
          <cell r="H14207">
            <v>6694.3301815405202</v>
          </cell>
          <cell r="I14207">
            <v>6694.33</v>
          </cell>
        </row>
        <row r="14208">
          <cell r="C14208" t="str">
            <v>Liability</v>
          </cell>
          <cell r="E14208">
            <v>43557</v>
          </cell>
          <cell r="F14208">
            <v>43567</v>
          </cell>
          <cell r="G14208" t="str">
            <v>NA</v>
          </cell>
          <cell r="H14208">
            <v>758.99751492771827</v>
          </cell>
          <cell r="I14208" t="str">
            <v>NA</v>
          </cell>
        </row>
        <row r="14209">
          <cell r="C14209" t="str">
            <v>Liability</v>
          </cell>
          <cell r="E14209">
            <v>43557</v>
          </cell>
          <cell r="F14209">
            <v>43760</v>
          </cell>
          <cell r="G14209">
            <v>44174.408895371518</v>
          </cell>
          <cell r="H14209">
            <v>164.88196757980867</v>
          </cell>
          <cell r="I14209">
            <v>183.87</v>
          </cell>
        </row>
        <row r="14210">
          <cell r="C14210" t="str">
            <v>Liability</v>
          </cell>
          <cell r="E14210">
            <v>43573</v>
          </cell>
          <cell r="F14210">
            <v>44194</v>
          </cell>
          <cell r="G14210" t="str">
            <v>NA</v>
          </cell>
          <cell r="H14210">
            <v>326.02082051205468</v>
          </cell>
          <cell r="I14210" t="str">
            <v>NA</v>
          </cell>
        </row>
        <row r="14211">
          <cell r="C14211" t="str">
            <v>Liability</v>
          </cell>
          <cell r="E14211">
            <v>43575</v>
          </cell>
          <cell r="F14211">
            <v>44102</v>
          </cell>
          <cell r="G14211" t="str">
            <v>NA</v>
          </cell>
          <cell r="H14211">
            <v>10490.472503425672</v>
          </cell>
          <cell r="I14211" t="str">
            <v>NA</v>
          </cell>
        </row>
        <row r="14212">
          <cell r="C14212" t="str">
            <v>Liability</v>
          </cell>
          <cell r="E14212">
            <v>43573</v>
          </cell>
          <cell r="F14212">
            <v>43660</v>
          </cell>
          <cell r="G14212">
            <v>44088.587776079068</v>
          </cell>
          <cell r="H14212">
            <v>12.128061991436015</v>
          </cell>
          <cell r="I14212">
            <v>13.19</v>
          </cell>
        </row>
        <row r="14213">
          <cell r="C14213" t="str">
            <v>Liability</v>
          </cell>
          <cell r="E14213">
            <v>43564</v>
          </cell>
          <cell r="F14213">
            <v>43603</v>
          </cell>
          <cell r="G14213">
            <v>44060.553581695822</v>
          </cell>
          <cell r="H14213">
            <v>404.38448885748693</v>
          </cell>
          <cell r="I14213">
            <v>468.44</v>
          </cell>
        </row>
        <row r="14214">
          <cell r="C14214" t="str">
            <v>Liability</v>
          </cell>
          <cell r="E14214">
            <v>43570</v>
          </cell>
          <cell r="F14214">
            <v>43814</v>
          </cell>
          <cell r="G14214" t="str">
            <v>NA</v>
          </cell>
          <cell r="H14214">
            <v>3320.9141598484639</v>
          </cell>
          <cell r="I14214" t="str">
            <v>NA</v>
          </cell>
        </row>
        <row r="14215">
          <cell r="C14215" t="str">
            <v>Liability</v>
          </cell>
          <cell r="E14215">
            <v>43571</v>
          </cell>
          <cell r="F14215">
            <v>43811</v>
          </cell>
          <cell r="G14215" t="str">
            <v>NA</v>
          </cell>
          <cell r="H14215">
            <v>26.832484785376835</v>
          </cell>
          <cell r="I14215" t="str">
            <v>NA</v>
          </cell>
        </row>
        <row r="14216">
          <cell r="C14216" t="str">
            <v>Liability</v>
          </cell>
          <cell r="E14216">
            <v>43572</v>
          </cell>
          <cell r="F14216">
            <v>43652</v>
          </cell>
          <cell r="G14216" t="str">
            <v>NA</v>
          </cell>
          <cell r="H14216">
            <v>329.42804282792821</v>
          </cell>
          <cell r="I14216" t="str">
            <v>NA</v>
          </cell>
        </row>
        <row r="14217">
          <cell r="C14217" t="str">
            <v>Liability</v>
          </cell>
          <cell r="E14217">
            <v>43560</v>
          </cell>
          <cell r="F14217">
            <v>43828</v>
          </cell>
          <cell r="G14217" t="str">
            <v>NA</v>
          </cell>
          <cell r="H14217">
            <v>38.757147158123416</v>
          </cell>
          <cell r="I14217" t="str">
            <v>NA</v>
          </cell>
        </row>
        <row r="14218">
          <cell r="C14218" t="str">
            <v>Liability</v>
          </cell>
          <cell r="E14218">
            <v>43584</v>
          </cell>
          <cell r="F14218">
            <v>43682</v>
          </cell>
          <cell r="G14218" t="str">
            <v>NA</v>
          </cell>
          <cell r="H14218">
            <v>3.8934364000306445</v>
          </cell>
          <cell r="I14218" t="str">
            <v>NA</v>
          </cell>
        </row>
        <row r="14219">
          <cell r="C14219" t="str">
            <v>Liability</v>
          </cell>
          <cell r="E14219">
            <v>43576</v>
          </cell>
          <cell r="F14219">
            <v>43579</v>
          </cell>
          <cell r="G14219" t="str">
            <v>NA</v>
          </cell>
          <cell r="H14219">
            <v>8.5024932173457497</v>
          </cell>
          <cell r="I14219" t="str">
            <v>NA</v>
          </cell>
        </row>
        <row r="14220">
          <cell r="C14220" t="str">
            <v>Liability</v>
          </cell>
          <cell r="E14220">
            <v>43586</v>
          </cell>
          <cell r="F14220">
            <v>43666</v>
          </cell>
          <cell r="G14220" t="str">
            <v>NA</v>
          </cell>
          <cell r="H14220">
            <v>94.200181074002103</v>
          </cell>
          <cell r="I14220" t="str">
            <v>NA</v>
          </cell>
        </row>
        <row r="14221">
          <cell r="C14221" t="str">
            <v>Liability</v>
          </cell>
          <cell r="E14221">
            <v>43590</v>
          </cell>
          <cell r="F14221">
            <v>43982</v>
          </cell>
          <cell r="G14221">
            <v>44190.127550561643</v>
          </cell>
          <cell r="H14221">
            <v>3.6026774748442585</v>
          </cell>
          <cell r="I14221">
            <v>0</v>
          </cell>
        </row>
        <row r="14222">
          <cell r="C14222" t="str">
            <v>Liability</v>
          </cell>
          <cell r="E14222">
            <v>43614</v>
          </cell>
          <cell r="F14222">
            <v>43845</v>
          </cell>
          <cell r="G14222" t="str">
            <v>NA</v>
          </cell>
          <cell r="H14222">
            <v>77.337520340624991</v>
          </cell>
          <cell r="I14222" t="str">
            <v>NA</v>
          </cell>
        </row>
        <row r="14223">
          <cell r="C14223" t="str">
            <v>Liability</v>
          </cell>
          <cell r="E14223">
            <v>43614</v>
          </cell>
          <cell r="F14223">
            <v>43703</v>
          </cell>
          <cell r="G14223">
            <v>44019.954497760955</v>
          </cell>
          <cell r="H14223">
            <v>471.67750650576568</v>
          </cell>
          <cell r="I14223">
            <v>0</v>
          </cell>
        </row>
        <row r="14224">
          <cell r="C14224" t="str">
            <v>Liability</v>
          </cell>
          <cell r="E14224">
            <v>43606</v>
          </cell>
          <cell r="F14224">
            <v>44023</v>
          </cell>
          <cell r="G14224" t="str">
            <v>NA</v>
          </cell>
          <cell r="H14224">
            <v>0.46925200753114688</v>
          </cell>
          <cell r="I14224" t="str">
            <v>NA</v>
          </cell>
        </row>
        <row r="14225">
          <cell r="C14225" t="str">
            <v>Liability</v>
          </cell>
          <cell r="E14225">
            <v>43601</v>
          </cell>
          <cell r="F14225">
            <v>43626</v>
          </cell>
          <cell r="G14225" t="str">
            <v>NA</v>
          </cell>
          <cell r="H14225">
            <v>1555.8511310969295</v>
          </cell>
          <cell r="I14225" t="str">
            <v>NA</v>
          </cell>
        </row>
        <row r="14226">
          <cell r="C14226" t="str">
            <v>Liability</v>
          </cell>
          <cell r="E14226">
            <v>43602</v>
          </cell>
          <cell r="F14226">
            <v>43785</v>
          </cell>
          <cell r="G14226">
            <v>44054.82541005798</v>
          </cell>
          <cell r="H14226">
            <v>96.822246515014086</v>
          </cell>
          <cell r="I14226">
            <v>105.2</v>
          </cell>
        </row>
        <row r="14227">
          <cell r="C14227" t="str">
            <v>Liability</v>
          </cell>
          <cell r="E14227">
            <v>43600</v>
          </cell>
          <cell r="F14227">
            <v>44010</v>
          </cell>
          <cell r="G14227" t="str">
            <v>NA</v>
          </cell>
          <cell r="H14227">
            <v>2445.7942604718301</v>
          </cell>
          <cell r="I14227" t="str">
            <v>NA</v>
          </cell>
        </row>
        <row r="14228">
          <cell r="C14228" t="str">
            <v>Liability</v>
          </cell>
          <cell r="E14228">
            <v>43614</v>
          </cell>
          <cell r="F14228">
            <v>43676</v>
          </cell>
          <cell r="G14228">
            <v>43761.067519110431</v>
          </cell>
          <cell r="H14228">
            <v>2.3581414173973601</v>
          </cell>
          <cell r="I14228">
            <v>2.36</v>
          </cell>
        </row>
        <row r="14229">
          <cell r="C14229" t="str">
            <v>Liability</v>
          </cell>
          <cell r="E14229">
            <v>43610</v>
          </cell>
          <cell r="F14229">
            <v>43858</v>
          </cell>
          <cell r="G14229" t="str">
            <v>NA</v>
          </cell>
          <cell r="H14229">
            <v>979.15824713328084</v>
          </cell>
          <cell r="I14229" t="str">
            <v>NA</v>
          </cell>
        </row>
        <row r="14230">
          <cell r="C14230" t="str">
            <v>Liability</v>
          </cell>
          <cell r="E14230">
            <v>43615</v>
          </cell>
          <cell r="F14230">
            <v>43967</v>
          </cell>
          <cell r="G14230">
            <v>44089.641976732571</v>
          </cell>
          <cell r="H14230">
            <v>549.52859416728688</v>
          </cell>
          <cell r="I14230">
            <v>590.33000000000004</v>
          </cell>
        </row>
        <row r="14231">
          <cell r="C14231" t="str">
            <v>Liability</v>
          </cell>
          <cell r="E14231">
            <v>43613</v>
          </cell>
          <cell r="F14231">
            <v>43966</v>
          </cell>
          <cell r="G14231" t="str">
            <v>NA</v>
          </cell>
          <cell r="H14231">
            <v>30670.145388823246</v>
          </cell>
          <cell r="I14231" t="str">
            <v>NA</v>
          </cell>
        </row>
        <row r="14232">
          <cell r="C14232" t="str">
            <v>Liability</v>
          </cell>
          <cell r="E14232">
            <v>43616</v>
          </cell>
          <cell r="F14232">
            <v>43743</v>
          </cell>
          <cell r="G14232" t="str">
            <v>NA</v>
          </cell>
          <cell r="H14232">
            <v>170.67589947565304</v>
          </cell>
          <cell r="I14232" t="str">
            <v>NA</v>
          </cell>
        </row>
        <row r="14233">
          <cell r="C14233" t="str">
            <v>Liability</v>
          </cell>
          <cell r="E14233">
            <v>43599</v>
          </cell>
          <cell r="F14233">
            <v>44146</v>
          </cell>
          <cell r="G14233" t="str">
            <v>NA</v>
          </cell>
          <cell r="H14233">
            <v>620.75215669033207</v>
          </cell>
          <cell r="I14233" t="str">
            <v>NA</v>
          </cell>
        </row>
        <row r="14234">
          <cell r="C14234" t="str">
            <v>Liability</v>
          </cell>
          <cell r="E14234">
            <v>43598</v>
          </cell>
          <cell r="F14234">
            <v>43951</v>
          </cell>
          <cell r="G14234">
            <v>43994.349195212344</v>
          </cell>
          <cell r="H14234">
            <v>6847.5496755529293</v>
          </cell>
          <cell r="I14234">
            <v>7388.32</v>
          </cell>
        </row>
        <row r="14235">
          <cell r="C14235" t="str">
            <v>Liability</v>
          </cell>
          <cell r="E14235">
            <v>43614</v>
          </cell>
          <cell r="F14235">
            <v>44083</v>
          </cell>
          <cell r="G14235">
            <v>44100.449952973628</v>
          </cell>
          <cell r="H14235">
            <v>647.63290595208082</v>
          </cell>
          <cell r="I14235">
            <v>741.91</v>
          </cell>
        </row>
        <row r="14236">
          <cell r="C14236" t="str">
            <v>Liability</v>
          </cell>
          <cell r="E14236">
            <v>43606</v>
          </cell>
          <cell r="F14236">
            <v>43632</v>
          </cell>
          <cell r="G14236" t="str">
            <v>NA</v>
          </cell>
          <cell r="H14236">
            <v>659.35412371174266</v>
          </cell>
          <cell r="I14236" t="str">
            <v>NA</v>
          </cell>
        </row>
        <row r="14237">
          <cell r="C14237" t="str">
            <v>Liability</v>
          </cell>
          <cell r="E14237">
            <v>43598</v>
          </cell>
          <cell r="F14237">
            <v>43630</v>
          </cell>
          <cell r="G14237">
            <v>44007.555850754579</v>
          </cell>
          <cell r="H14237">
            <v>4834.3727998663289</v>
          </cell>
          <cell r="I14237">
            <v>5369.58</v>
          </cell>
        </row>
        <row r="14238">
          <cell r="C14238" t="str">
            <v>Liability</v>
          </cell>
          <cell r="E14238">
            <v>43646</v>
          </cell>
          <cell r="F14238">
            <v>43883</v>
          </cell>
          <cell r="G14238">
            <v>43971.233456449467</v>
          </cell>
          <cell r="H14238">
            <v>15802.220729283084</v>
          </cell>
          <cell r="I14238">
            <v>16235.68</v>
          </cell>
        </row>
        <row r="14239">
          <cell r="C14239" t="str">
            <v>Liability</v>
          </cell>
          <cell r="E14239">
            <v>43634</v>
          </cell>
          <cell r="F14239">
            <v>43646</v>
          </cell>
          <cell r="G14239">
            <v>43968.696337520625</v>
          </cell>
          <cell r="H14239">
            <v>53.806809022213443</v>
          </cell>
          <cell r="I14239">
            <v>65.239999999999995</v>
          </cell>
        </row>
        <row r="14240">
          <cell r="C14240" t="str">
            <v>Liability</v>
          </cell>
          <cell r="E14240">
            <v>43619</v>
          </cell>
          <cell r="F14240">
            <v>44187</v>
          </cell>
          <cell r="G14240" t="str">
            <v>NA</v>
          </cell>
          <cell r="H14240">
            <v>10.076853230257381</v>
          </cell>
          <cell r="I14240" t="str">
            <v>NA</v>
          </cell>
        </row>
        <row r="14241">
          <cell r="C14241" t="str">
            <v>Liability</v>
          </cell>
          <cell r="E14241">
            <v>43629</v>
          </cell>
          <cell r="F14241">
            <v>44006</v>
          </cell>
          <cell r="G14241" t="str">
            <v>NA</v>
          </cell>
          <cell r="H14241">
            <v>4.0459435220649294</v>
          </cell>
          <cell r="I14241" t="str">
            <v>NA</v>
          </cell>
        </row>
        <row r="14242">
          <cell r="C14242" t="str">
            <v>Liability</v>
          </cell>
          <cell r="E14242">
            <v>43635</v>
          </cell>
          <cell r="F14242">
            <v>43641</v>
          </cell>
          <cell r="G14242" t="str">
            <v>NA</v>
          </cell>
          <cell r="H14242">
            <v>299.3015991889369</v>
          </cell>
          <cell r="I14242" t="str">
            <v>NA</v>
          </cell>
        </row>
        <row r="14243">
          <cell r="C14243" t="str">
            <v>Liability</v>
          </cell>
          <cell r="E14243">
            <v>43628</v>
          </cell>
          <cell r="F14243">
            <v>43672</v>
          </cell>
          <cell r="G14243">
            <v>44015.169854729334</v>
          </cell>
          <cell r="H14243">
            <v>24.368328133507575</v>
          </cell>
          <cell r="I14243">
            <v>26.51</v>
          </cell>
        </row>
        <row r="14244">
          <cell r="C14244" t="str">
            <v>Liability</v>
          </cell>
          <cell r="E14244">
            <v>43641</v>
          </cell>
          <cell r="F14244">
            <v>44193</v>
          </cell>
          <cell r="G14244" t="str">
            <v>NA</v>
          </cell>
          <cell r="H14244">
            <v>74.092946986251931</v>
          </cell>
          <cell r="I14244" t="str">
            <v>NA</v>
          </cell>
        </row>
        <row r="14245">
          <cell r="C14245" t="str">
            <v>Liability</v>
          </cell>
          <cell r="E14245">
            <v>43637</v>
          </cell>
          <cell r="F14245">
            <v>43652</v>
          </cell>
          <cell r="G14245">
            <v>43760.111261865313</v>
          </cell>
          <cell r="H14245">
            <v>0.67322046165147198</v>
          </cell>
          <cell r="I14245">
            <v>0.67</v>
          </cell>
        </row>
        <row r="14246">
          <cell r="C14246" t="str">
            <v>Liability</v>
          </cell>
          <cell r="E14246">
            <v>43631</v>
          </cell>
          <cell r="F14246">
            <v>44097</v>
          </cell>
          <cell r="G14246" t="str">
            <v>NA</v>
          </cell>
          <cell r="H14246">
            <v>2.0394489765219901</v>
          </cell>
          <cell r="I14246" t="str">
            <v>NA</v>
          </cell>
        </row>
        <row r="14247">
          <cell r="C14247" t="str">
            <v>Liability</v>
          </cell>
          <cell r="E14247">
            <v>43643</v>
          </cell>
          <cell r="F14247">
            <v>43697</v>
          </cell>
          <cell r="G14247">
            <v>43920.074712138055</v>
          </cell>
          <cell r="H14247">
            <v>49.755496187934781</v>
          </cell>
          <cell r="I14247">
            <v>58.24</v>
          </cell>
        </row>
        <row r="14248">
          <cell r="C14248" t="str">
            <v>Liability</v>
          </cell>
          <cell r="E14248">
            <v>43634</v>
          </cell>
          <cell r="F14248">
            <v>43758</v>
          </cell>
          <cell r="G14248" t="str">
            <v>NA</v>
          </cell>
          <cell r="H14248">
            <v>243.25576262219474</v>
          </cell>
          <cell r="I14248" t="str">
            <v>NA</v>
          </cell>
        </row>
        <row r="14249">
          <cell r="C14249" t="str">
            <v>Liability</v>
          </cell>
          <cell r="E14249">
            <v>43618</v>
          </cell>
          <cell r="F14249">
            <v>44181</v>
          </cell>
          <cell r="G14249" t="str">
            <v>NA</v>
          </cell>
          <cell r="H14249">
            <v>12412.497113901652</v>
          </cell>
          <cell r="I14249" t="str">
            <v>NA</v>
          </cell>
        </row>
        <row r="14250">
          <cell r="C14250" t="str">
            <v>Liability</v>
          </cell>
          <cell r="E14250">
            <v>43642</v>
          </cell>
          <cell r="F14250">
            <v>43811</v>
          </cell>
          <cell r="G14250" t="str">
            <v>NA</v>
          </cell>
          <cell r="H14250">
            <v>1791.1097565114219</v>
          </cell>
          <cell r="I14250" t="str">
            <v>NA</v>
          </cell>
        </row>
        <row r="14251">
          <cell r="C14251" t="str">
            <v>Liability</v>
          </cell>
          <cell r="E14251">
            <v>43624</v>
          </cell>
          <cell r="F14251">
            <v>43929</v>
          </cell>
          <cell r="G14251" t="str">
            <v>NA</v>
          </cell>
          <cell r="H14251">
            <v>3215.4627598489624</v>
          </cell>
          <cell r="I14251" t="str">
            <v>NA</v>
          </cell>
        </row>
        <row r="14252">
          <cell r="C14252" t="str">
            <v>Liability</v>
          </cell>
          <cell r="E14252">
            <v>43639</v>
          </cell>
          <cell r="F14252">
            <v>43925</v>
          </cell>
          <cell r="G14252" t="str">
            <v>NA</v>
          </cell>
          <cell r="H14252">
            <v>59.458768710176557</v>
          </cell>
          <cell r="I14252" t="str">
            <v>NA</v>
          </cell>
        </row>
        <row r="14253">
          <cell r="C14253" t="str">
            <v>Liability</v>
          </cell>
          <cell r="E14253">
            <v>43632</v>
          </cell>
          <cell r="F14253">
            <v>43852</v>
          </cell>
          <cell r="G14253" t="str">
            <v>NA</v>
          </cell>
          <cell r="H14253">
            <v>6.8835342027096988</v>
          </cell>
          <cell r="I14253" t="str">
            <v>NA</v>
          </cell>
        </row>
        <row r="14254">
          <cell r="C14254" t="str">
            <v>Liability</v>
          </cell>
          <cell r="E14254">
            <v>43670</v>
          </cell>
          <cell r="F14254">
            <v>43854</v>
          </cell>
          <cell r="G14254">
            <v>44144.121630579059</v>
          </cell>
          <cell r="H14254">
            <v>3.5712205993728086</v>
          </cell>
          <cell r="I14254">
            <v>3.81</v>
          </cell>
        </row>
        <row r="14255">
          <cell r="C14255" t="str">
            <v>Liability</v>
          </cell>
          <cell r="E14255">
            <v>43670</v>
          </cell>
          <cell r="F14255">
            <v>44061</v>
          </cell>
          <cell r="G14255" t="str">
            <v>NA</v>
          </cell>
          <cell r="H14255">
            <v>1.7394430048988117</v>
          </cell>
          <cell r="I14255" t="str">
            <v>NA</v>
          </cell>
        </row>
        <row r="14256">
          <cell r="C14256" t="str">
            <v>Liability</v>
          </cell>
          <cell r="E14256">
            <v>43658</v>
          </cell>
          <cell r="F14256">
            <v>43928</v>
          </cell>
          <cell r="G14256">
            <v>43995.230930745893</v>
          </cell>
          <cell r="H14256">
            <v>1230.6725802079472</v>
          </cell>
          <cell r="I14256">
            <v>1455.98</v>
          </cell>
        </row>
        <row r="14257">
          <cell r="C14257" t="str">
            <v>Liability</v>
          </cell>
          <cell r="E14257">
            <v>43670</v>
          </cell>
          <cell r="F14257">
            <v>44055</v>
          </cell>
          <cell r="G14257" t="str">
            <v>NA</v>
          </cell>
          <cell r="H14257">
            <v>343.59447312650764</v>
          </cell>
          <cell r="I14257" t="str">
            <v>NA</v>
          </cell>
        </row>
        <row r="14258">
          <cell r="C14258" t="str">
            <v>Liability</v>
          </cell>
          <cell r="E14258">
            <v>43668</v>
          </cell>
          <cell r="F14258">
            <v>44051</v>
          </cell>
          <cell r="G14258" t="str">
            <v>NA</v>
          </cell>
          <cell r="H14258">
            <v>5359.106912353619</v>
          </cell>
          <cell r="I14258" t="str">
            <v>NA</v>
          </cell>
        </row>
        <row r="14259">
          <cell r="C14259" t="str">
            <v>Liability</v>
          </cell>
          <cell r="E14259">
            <v>43659</v>
          </cell>
          <cell r="F14259">
            <v>43952</v>
          </cell>
          <cell r="G14259">
            <v>44171.856601776519</v>
          </cell>
          <cell r="H14259">
            <v>1224.7515529262839</v>
          </cell>
          <cell r="I14259">
            <v>1289.0999999999999</v>
          </cell>
        </row>
        <row r="14260">
          <cell r="C14260" t="str">
            <v>Liability</v>
          </cell>
          <cell r="E14260">
            <v>43665</v>
          </cell>
          <cell r="F14260">
            <v>43748</v>
          </cell>
          <cell r="G14260" t="str">
            <v>NA</v>
          </cell>
          <cell r="H14260">
            <v>397.07726320538694</v>
          </cell>
          <cell r="I14260" t="str">
            <v>NA</v>
          </cell>
        </row>
        <row r="14261">
          <cell r="C14261" t="str">
            <v>Liability</v>
          </cell>
          <cell r="E14261">
            <v>43667</v>
          </cell>
          <cell r="F14261">
            <v>43815</v>
          </cell>
          <cell r="G14261" t="str">
            <v>NA</v>
          </cell>
          <cell r="H14261">
            <v>2797.5413883142273</v>
          </cell>
          <cell r="I14261" t="str">
            <v>NA</v>
          </cell>
        </row>
        <row r="14262">
          <cell r="C14262" t="str">
            <v>Liability</v>
          </cell>
          <cell r="E14262">
            <v>43664</v>
          </cell>
          <cell r="F14262">
            <v>43918</v>
          </cell>
          <cell r="G14262" t="str">
            <v>NA</v>
          </cell>
          <cell r="H14262">
            <v>61.935440255311889</v>
          </cell>
          <cell r="I14262" t="str">
            <v>NA</v>
          </cell>
        </row>
        <row r="14263">
          <cell r="C14263" t="str">
            <v>Liability</v>
          </cell>
          <cell r="E14263">
            <v>43659</v>
          </cell>
          <cell r="F14263">
            <v>43713</v>
          </cell>
          <cell r="G14263" t="str">
            <v>NA</v>
          </cell>
          <cell r="H14263">
            <v>285.39992288075638</v>
          </cell>
          <cell r="I14263" t="str">
            <v>NA</v>
          </cell>
        </row>
        <row r="14264">
          <cell r="C14264" t="str">
            <v>Liability</v>
          </cell>
          <cell r="E14264">
            <v>43660</v>
          </cell>
          <cell r="F14264">
            <v>43713</v>
          </cell>
          <cell r="G14264">
            <v>43896.999776286633</v>
          </cell>
          <cell r="H14264">
            <v>13712.029210913888</v>
          </cell>
          <cell r="I14264">
            <v>14555.87</v>
          </cell>
        </row>
        <row r="14265">
          <cell r="C14265" t="str">
            <v>Liability</v>
          </cell>
          <cell r="E14265">
            <v>43670</v>
          </cell>
          <cell r="F14265">
            <v>43674</v>
          </cell>
          <cell r="G14265">
            <v>44174.628143887705</v>
          </cell>
          <cell r="H14265">
            <v>129.72342167271702</v>
          </cell>
          <cell r="I14265">
            <v>136.54</v>
          </cell>
        </row>
        <row r="14266">
          <cell r="C14266" t="str">
            <v>Liability</v>
          </cell>
          <cell r="E14266">
            <v>43649</v>
          </cell>
          <cell r="F14266">
            <v>44028</v>
          </cell>
          <cell r="G14266">
            <v>44181.507719601039</v>
          </cell>
          <cell r="H14266">
            <v>0.68516564423314819</v>
          </cell>
          <cell r="I14266">
            <v>0.75</v>
          </cell>
        </row>
        <row r="14267">
          <cell r="C14267" t="str">
            <v>Liability</v>
          </cell>
          <cell r="E14267">
            <v>43654</v>
          </cell>
          <cell r="F14267">
            <v>43703</v>
          </cell>
          <cell r="G14267" t="str">
            <v>NA</v>
          </cell>
          <cell r="H14267">
            <v>93.202104531064961</v>
          </cell>
          <cell r="I14267" t="str">
            <v>NA</v>
          </cell>
        </row>
        <row r="14268">
          <cell r="C14268" t="str">
            <v>Liability</v>
          </cell>
          <cell r="E14268">
            <v>43671</v>
          </cell>
          <cell r="F14268">
            <v>43825</v>
          </cell>
          <cell r="G14268" t="str">
            <v>NA</v>
          </cell>
          <cell r="H14268">
            <v>6.1390645801818664</v>
          </cell>
          <cell r="I14268" t="str">
            <v>NA</v>
          </cell>
        </row>
        <row r="14269">
          <cell r="C14269" t="str">
            <v>Liability</v>
          </cell>
          <cell r="E14269">
            <v>43672</v>
          </cell>
          <cell r="F14269">
            <v>43938</v>
          </cell>
          <cell r="G14269" t="str">
            <v>NA</v>
          </cell>
          <cell r="H14269">
            <v>112.02179579405139</v>
          </cell>
          <cell r="I14269" t="str">
            <v>NA</v>
          </cell>
        </row>
        <row r="14270">
          <cell r="C14270" t="str">
            <v>Liability</v>
          </cell>
          <cell r="E14270">
            <v>43666</v>
          </cell>
          <cell r="F14270">
            <v>43885</v>
          </cell>
          <cell r="G14270" t="str">
            <v>NA</v>
          </cell>
          <cell r="H14270">
            <v>51.388731642206572</v>
          </cell>
          <cell r="I14270" t="str">
            <v>NA</v>
          </cell>
        </row>
        <row r="14271">
          <cell r="C14271" t="str">
            <v>Liability</v>
          </cell>
          <cell r="E14271">
            <v>43651</v>
          </cell>
          <cell r="F14271">
            <v>43849</v>
          </cell>
          <cell r="G14271" t="str">
            <v>NA</v>
          </cell>
          <cell r="H14271">
            <v>678.3372517642207</v>
          </cell>
          <cell r="I14271" t="str">
            <v>NA</v>
          </cell>
        </row>
        <row r="14272">
          <cell r="C14272" t="str">
            <v>Liability</v>
          </cell>
          <cell r="E14272">
            <v>43667</v>
          </cell>
          <cell r="F14272">
            <v>44167</v>
          </cell>
          <cell r="G14272" t="str">
            <v>NA</v>
          </cell>
          <cell r="H14272">
            <v>21142.088073903466</v>
          </cell>
          <cell r="I14272" t="str">
            <v>NA</v>
          </cell>
        </row>
        <row r="14273">
          <cell r="C14273" t="str">
            <v>Liability</v>
          </cell>
          <cell r="E14273">
            <v>43677</v>
          </cell>
          <cell r="F14273">
            <v>43811</v>
          </cell>
          <cell r="G14273">
            <v>44081.882186902651</v>
          </cell>
          <cell r="H14273">
            <v>48.371951968082008</v>
          </cell>
          <cell r="I14273">
            <v>56.38</v>
          </cell>
        </row>
        <row r="14274">
          <cell r="C14274" t="str">
            <v>Liability</v>
          </cell>
          <cell r="E14274">
            <v>43671</v>
          </cell>
          <cell r="F14274">
            <v>43993</v>
          </cell>
          <cell r="G14274" t="str">
            <v>NA</v>
          </cell>
          <cell r="H14274">
            <v>18053.154436933251</v>
          </cell>
          <cell r="I14274" t="str">
            <v>NA</v>
          </cell>
        </row>
        <row r="14275">
          <cell r="C14275" t="str">
            <v>Liability</v>
          </cell>
          <cell r="E14275">
            <v>43667</v>
          </cell>
          <cell r="F14275">
            <v>43703</v>
          </cell>
          <cell r="G14275">
            <v>43790.557775949681</v>
          </cell>
          <cell r="H14275">
            <v>26.2094696956209</v>
          </cell>
          <cell r="I14275">
            <v>0</v>
          </cell>
        </row>
        <row r="14276">
          <cell r="C14276" t="str">
            <v>Liability</v>
          </cell>
          <cell r="E14276">
            <v>43689</v>
          </cell>
          <cell r="F14276">
            <v>43977</v>
          </cell>
          <cell r="G14276" t="str">
            <v>NA</v>
          </cell>
          <cell r="H14276">
            <v>673.65021300458682</v>
          </cell>
          <cell r="I14276" t="str">
            <v>NA</v>
          </cell>
        </row>
        <row r="14277">
          <cell r="C14277" t="str">
            <v>Liability</v>
          </cell>
          <cell r="E14277">
            <v>43700</v>
          </cell>
          <cell r="F14277">
            <v>44086</v>
          </cell>
          <cell r="G14277" t="str">
            <v>NA</v>
          </cell>
          <cell r="H14277">
            <v>10.677509429380253</v>
          </cell>
          <cell r="I14277" t="str">
            <v>NA</v>
          </cell>
        </row>
        <row r="14278">
          <cell r="C14278" t="str">
            <v>Liability</v>
          </cell>
          <cell r="E14278">
            <v>43706</v>
          </cell>
          <cell r="F14278">
            <v>43959</v>
          </cell>
          <cell r="G14278" t="str">
            <v>NA</v>
          </cell>
          <cell r="H14278">
            <v>123.50072694225615</v>
          </cell>
          <cell r="I14278" t="str">
            <v>NA</v>
          </cell>
        </row>
        <row r="14279">
          <cell r="C14279" t="str">
            <v>Liability</v>
          </cell>
          <cell r="E14279">
            <v>43707</v>
          </cell>
          <cell r="F14279">
            <v>43894</v>
          </cell>
          <cell r="G14279" t="str">
            <v>NA</v>
          </cell>
          <cell r="H14279">
            <v>4.1820231718334364</v>
          </cell>
          <cell r="I14279" t="str">
            <v>NA</v>
          </cell>
        </row>
        <row r="14280">
          <cell r="C14280" t="str">
            <v>Liability</v>
          </cell>
          <cell r="E14280">
            <v>43678</v>
          </cell>
          <cell r="F14280">
            <v>43736</v>
          </cell>
          <cell r="G14280" t="str">
            <v>NA</v>
          </cell>
          <cell r="H14280">
            <v>85.399242738569754</v>
          </cell>
          <cell r="I14280" t="str">
            <v>NA</v>
          </cell>
        </row>
        <row r="14281">
          <cell r="C14281" t="str">
            <v>Liability</v>
          </cell>
          <cell r="E14281">
            <v>43704</v>
          </cell>
          <cell r="F14281">
            <v>44045</v>
          </cell>
          <cell r="G14281" t="str">
            <v>NA</v>
          </cell>
          <cell r="H14281">
            <v>1543.715056950062</v>
          </cell>
          <cell r="I14281" t="str">
            <v>NA</v>
          </cell>
        </row>
        <row r="14282">
          <cell r="C14282" t="str">
            <v>Liability</v>
          </cell>
          <cell r="E14282">
            <v>43683</v>
          </cell>
          <cell r="F14282">
            <v>43703</v>
          </cell>
          <cell r="G14282" t="str">
            <v>NA</v>
          </cell>
          <cell r="H14282">
            <v>20.654328041564678</v>
          </cell>
          <cell r="I14282" t="str">
            <v>NA</v>
          </cell>
        </row>
        <row r="14283">
          <cell r="C14283" t="str">
            <v>Liability</v>
          </cell>
          <cell r="E14283">
            <v>43679</v>
          </cell>
          <cell r="F14283">
            <v>43790</v>
          </cell>
          <cell r="G14283" t="str">
            <v>NA</v>
          </cell>
          <cell r="H14283">
            <v>82.411035546976521</v>
          </cell>
          <cell r="I14283" t="str">
            <v>NA</v>
          </cell>
        </row>
        <row r="14284">
          <cell r="C14284" t="str">
            <v>Liability</v>
          </cell>
          <cell r="E14284">
            <v>43701</v>
          </cell>
          <cell r="F14284">
            <v>44112</v>
          </cell>
          <cell r="G14284" t="str">
            <v>NA</v>
          </cell>
          <cell r="H14284">
            <v>144.00785270945983</v>
          </cell>
          <cell r="I14284" t="str">
            <v>NA</v>
          </cell>
        </row>
        <row r="14285">
          <cell r="C14285" t="str">
            <v>Liability</v>
          </cell>
          <cell r="E14285">
            <v>43703</v>
          </cell>
          <cell r="F14285">
            <v>44062</v>
          </cell>
          <cell r="G14285" t="str">
            <v>NA</v>
          </cell>
          <cell r="H14285">
            <v>1717.0348137353997</v>
          </cell>
          <cell r="I14285" t="str">
            <v>NA</v>
          </cell>
        </row>
        <row r="14286">
          <cell r="C14286" t="str">
            <v>Liability</v>
          </cell>
          <cell r="E14286">
            <v>43701</v>
          </cell>
          <cell r="F14286">
            <v>43937</v>
          </cell>
          <cell r="G14286" t="str">
            <v>NA</v>
          </cell>
          <cell r="H14286">
            <v>0.52104549574542613</v>
          </cell>
          <cell r="I14286" t="str">
            <v>NA</v>
          </cell>
        </row>
        <row r="14287">
          <cell r="C14287" t="str">
            <v>Liability</v>
          </cell>
          <cell r="E14287">
            <v>43691</v>
          </cell>
          <cell r="F14287">
            <v>43724</v>
          </cell>
          <cell r="G14287">
            <v>44110.917663219174</v>
          </cell>
          <cell r="H14287">
            <v>4236.9859979492467</v>
          </cell>
          <cell r="I14287">
            <v>4446.58</v>
          </cell>
        </row>
        <row r="14288">
          <cell r="C14288" t="str">
            <v>Liability</v>
          </cell>
          <cell r="E14288">
            <v>43678</v>
          </cell>
          <cell r="F14288">
            <v>43863</v>
          </cell>
          <cell r="G14288">
            <v>44106.948739717212</v>
          </cell>
          <cell r="H14288">
            <v>0.60439150640470107</v>
          </cell>
          <cell r="I14288">
            <v>0.69</v>
          </cell>
        </row>
        <row r="14289">
          <cell r="C14289" t="str">
            <v>Liability</v>
          </cell>
          <cell r="E14289">
            <v>43694</v>
          </cell>
          <cell r="F14289">
            <v>44099</v>
          </cell>
          <cell r="G14289" t="str">
            <v>NA</v>
          </cell>
          <cell r="H14289">
            <v>29.315487709086074</v>
          </cell>
          <cell r="I14289" t="str">
            <v>NA</v>
          </cell>
        </row>
        <row r="14290">
          <cell r="C14290" t="str">
            <v>Liability</v>
          </cell>
          <cell r="E14290">
            <v>43678</v>
          </cell>
          <cell r="F14290">
            <v>43967</v>
          </cell>
          <cell r="G14290">
            <v>44056.470613925849</v>
          </cell>
          <cell r="H14290">
            <v>12.389933044993548</v>
          </cell>
          <cell r="I14290">
            <v>12.82</v>
          </cell>
        </row>
        <row r="14291">
          <cell r="C14291" t="str">
            <v>Liability</v>
          </cell>
          <cell r="E14291">
            <v>43693</v>
          </cell>
          <cell r="F14291">
            <v>43881</v>
          </cell>
          <cell r="G14291" t="str">
            <v>NA</v>
          </cell>
          <cell r="H14291">
            <v>5254.1657690327138</v>
          </cell>
          <cell r="I14291" t="str">
            <v>NA</v>
          </cell>
        </row>
        <row r="14292">
          <cell r="C14292" t="str">
            <v>Liability</v>
          </cell>
          <cell r="E14292">
            <v>43695</v>
          </cell>
          <cell r="F14292">
            <v>43875</v>
          </cell>
          <cell r="G14292" t="str">
            <v>NA</v>
          </cell>
          <cell r="H14292">
            <v>903.91321488912524</v>
          </cell>
          <cell r="I14292" t="str">
            <v>NA</v>
          </cell>
        </row>
        <row r="14293">
          <cell r="C14293" t="str">
            <v>Liability</v>
          </cell>
          <cell r="E14293">
            <v>43683</v>
          </cell>
          <cell r="F14293">
            <v>43975</v>
          </cell>
          <cell r="G14293">
            <v>44176.732871528504</v>
          </cell>
          <cell r="H14293">
            <v>99.035553922792374</v>
          </cell>
          <cell r="I14293">
            <v>107.44</v>
          </cell>
        </row>
        <row r="14294">
          <cell r="C14294" t="str">
            <v>Liability</v>
          </cell>
          <cell r="E14294">
            <v>43693</v>
          </cell>
          <cell r="F14294">
            <v>44125</v>
          </cell>
          <cell r="G14294" t="str">
            <v>NA</v>
          </cell>
          <cell r="H14294">
            <v>177494.01977530692</v>
          </cell>
          <cell r="I14294" t="str">
            <v>NA</v>
          </cell>
        </row>
        <row r="14295">
          <cell r="C14295" t="str">
            <v>Liability</v>
          </cell>
          <cell r="E14295">
            <v>43697</v>
          </cell>
          <cell r="F14295">
            <v>43727</v>
          </cell>
          <cell r="G14295" t="str">
            <v>NA</v>
          </cell>
          <cell r="H14295">
            <v>612.74587005146475</v>
          </cell>
          <cell r="I14295" t="str">
            <v>NA</v>
          </cell>
        </row>
        <row r="14296">
          <cell r="C14296" t="str">
            <v>Liability</v>
          </cell>
          <cell r="E14296">
            <v>43725</v>
          </cell>
          <cell r="F14296">
            <v>43783</v>
          </cell>
          <cell r="G14296" t="str">
            <v>NA</v>
          </cell>
          <cell r="H14296">
            <v>21.661015862006643</v>
          </cell>
          <cell r="I14296" t="str">
            <v>NA</v>
          </cell>
        </row>
        <row r="14297">
          <cell r="C14297" t="str">
            <v>Liability</v>
          </cell>
          <cell r="E14297">
            <v>43736</v>
          </cell>
          <cell r="F14297">
            <v>43756</v>
          </cell>
          <cell r="G14297">
            <v>44147.298664838992</v>
          </cell>
          <cell r="H14297">
            <v>16.603056351968903</v>
          </cell>
          <cell r="I14297">
            <v>18.66</v>
          </cell>
        </row>
        <row r="14298">
          <cell r="C14298" t="str">
            <v>Liability</v>
          </cell>
          <cell r="E14298">
            <v>43724</v>
          </cell>
          <cell r="F14298">
            <v>44120</v>
          </cell>
          <cell r="G14298" t="str">
            <v>NA</v>
          </cell>
          <cell r="H14298">
            <v>4095.5595813296823</v>
          </cell>
          <cell r="I14298" t="str">
            <v>NA</v>
          </cell>
        </row>
        <row r="14299">
          <cell r="C14299" t="str">
            <v>Liability</v>
          </cell>
          <cell r="E14299">
            <v>43714</v>
          </cell>
          <cell r="F14299">
            <v>43819</v>
          </cell>
          <cell r="G14299" t="str">
            <v>NA</v>
          </cell>
          <cell r="H14299">
            <v>189.63941053592637</v>
          </cell>
          <cell r="I14299" t="str">
            <v>NA</v>
          </cell>
        </row>
        <row r="14300">
          <cell r="C14300" t="str">
            <v>Liability</v>
          </cell>
          <cell r="E14300">
            <v>43714</v>
          </cell>
          <cell r="F14300">
            <v>43773</v>
          </cell>
          <cell r="G14300" t="str">
            <v>NA</v>
          </cell>
          <cell r="H14300">
            <v>3170.9867705661254</v>
          </cell>
          <cell r="I14300" t="str">
            <v>NA</v>
          </cell>
        </row>
        <row r="14301">
          <cell r="C14301" t="str">
            <v>Liability</v>
          </cell>
          <cell r="E14301">
            <v>43727</v>
          </cell>
          <cell r="F14301">
            <v>43761</v>
          </cell>
          <cell r="G14301" t="str">
            <v>NA</v>
          </cell>
          <cell r="H14301">
            <v>47.824623223937294</v>
          </cell>
          <cell r="I14301" t="str">
            <v>NA</v>
          </cell>
        </row>
        <row r="14302">
          <cell r="C14302" t="str">
            <v>Liability</v>
          </cell>
          <cell r="E14302">
            <v>43719</v>
          </cell>
          <cell r="F14302">
            <v>44179</v>
          </cell>
          <cell r="G14302" t="str">
            <v>NA</v>
          </cell>
          <cell r="H14302">
            <v>19.450912024497658</v>
          </cell>
          <cell r="I14302" t="str">
            <v>NA</v>
          </cell>
        </row>
        <row r="14303">
          <cell r="C14303" t="str">
            <v>Liability</v>
          </cell>
          <cell r="E14303">
            <v>43723</v>
          </cell>
          <cell r="F14303">
            <v>43981</v>
          </cell>
          <cell r="G14303" t="str">
            <v>NA</v>
          </cell>
          <cell r="H14303">
            <v>363.49876073625694</v>
          </cell>
          <cell r="I14303" t="str">
            <v>NA</v>
          </cell>
        </row>
        <row r="14304">
          <cell r="C14304" t="str">
            <v>Liability</v>
          </cell>
          <cell r="E14304">
            <v>43715</v>
          </cell>
          <cell r="F14304">
            <v>43796</v>
          </cell>
          <cell r="G14304" t="str">
            <v>NA</v>
          </cell>
          <cell r="H14304">
            <v>194.16031285529397</v>
          </cell>
          <cell r="I14304" t="str">
            <v>NA</v>
          </cell>
        </row>
        <row r="14305">
          <cell r="C14305" t="str">
            <v>Liability</v>
          </cell>
          <cell r="E14305">
            <v>43717</v>
          </cell>
          <cell r="F14305">
            <v>43995</v>
          </cell>
          <cell r="G14305">
            <v>44149.085752649356</v>
          </cell>
          <cell r="H14305">
            <v>101.01398005841068</v>
          </cell>
          <cell r="I14305">
            <v>111.68</v>
          </cell>
        </row>
        <row r="14306">
          <cell r="C14306" t="str">
            <v>Liability</v>
          </cell>
          <cell r="E14306">
            <v>43722</v>
          </cell>
          <cell r="F14306">
            <v>44177</v>
          </cell>
          <cell r="G14306" t="str">
            <v>NA</v>
          </cell>
          <cell r="H14306">
            <v>0.5510117286695051</v>
          </cell>
          <cell r="I14306" t="str">
            <v>NA</v>
          </cell>
        </row>
        <row r="14307">
          <cell r="C14307" t="str">
            <v>Liability</v>
          </cell>
          <cell r="E14307">
            <v>43731</v>
          </cell>
          <cell r="F14307">
            <v>43829</v>
          </cell>
          <cell r="G14307" t="str">
            <v>NA</v>
          </cell>
          <cell r="H14307">
            <v>49.478055377234881</v>
          </cell>
          <cell r="I14307" t="str">
            <v>NA</v>
          </cell>
        </row>
        <row r="14308">
          <cell r="C14308" t="str">
            <v>Liability</v>
          </cell>
          <cell r="E14308">
            <v>43727</v>
          </cell>
          <cell r="F14308">
            <v>43972</v>
          </cell>
          <cell r="G14308" t="str">
            <v>NA</v>
          </cell>
          <cell r="H14308">
            <v>58.827035203812336</v>
          </cell>
          <cell r="I14308" t="str">
            <v>NA</v>
          </cell>
        </row>
        <row r="14309">
          <cell r="C14309" t="str">
            <v>Liability</v>
          </cell>
          <cell r="E14309">
            <v>43722</v>
          </cell>
          <cell r="F14309">
            <v>44193</v>
          </cell>
          <cell r="G14309" t="str">
            <v>NA</v>
          </cell>
          <cell r="H14309">
            <v>69905.173249742278</v>
          </cell>
          <cell r="I14309" t="str">
            <v>NA</v>
          </cell>
        </row>
        <row r="14310">
          <cell r="C14310" t="str">
            <v>Liability</v>
          </cell>
          <cell r="E14310">
            <v>43711</v>
          </cell>
          <cell r="F14310">
            <v>44157</v>
          </cell>
          <cell r="G14310" t="str">
            <v>NA</v>
          </cell>
          <cell r="H14310">
            <v>876.19243293525165</v>
          </cell>
          <cell r="I14310" t="str">
            <v>NA</v>
          </cell>
        </row>
        <row r="14311">
          <cell r="C14311" t="str">
            <v>Liability</v>
          </cell>
          <cell r="E14311">
            <v>43711</v>
          </cell>
          <cell r="F14311">
            <v>43759</v>
          </cell>
          <cell r="G14311">
            <v>43846.515631610608</v>
          </cell>
          <cell r="H14311">
            <v>7.4543283326929997</v>
          </cell>
          <cell r="I14311">
            <v>8.74</v>
          </cell>
        </row>
        <row r="14312">
          <cell r="C14312" t="str">
            <v>Liability</v>
          </cell>
          <cell r="E14312">
            <v>43724</v>
          </cell>
          <cell r="F14312">
            <v>43845</v>
          </cell>
          <cell r="G14312" t="str">
            <v>NA</v>
          </cell>
          <cell r="H14312">
            <v>60.015065947162171</v>
          </cell>
          <cell r="I14312" t="str">
            <v>NA</v>
          </cell>
        </row>
        <row r="14313">
          <cell r="C14313" t="str">
            <v>Liability</v>
          </cell>
          <cell r="E14313">
            <v>43725</v>
          </cell>
          <cell r="F14313">
            <v>43972</v>
          </cell>
          <cell r="G14313" t="str">
            <v>NA</v>
          </cell>
          <cell r="H14313">
            <v>2078.9079239216303</v>
          </cell>
          <cell r="I14313" t="str">
            <v>NA</v>
          </cell>
        </row>
        <row r="14314">
          <cell r="C14314" t="str">
            <v>Liability</v>
          </cell>
          <cell r="E14314">
            <v>43722</v>
          </cell>
          <cell r="F14314">
            <v>43888</v>
          </cell>
          <cell r="G14314">
            <v>44025.060262918727</v>
          </cell>
          <cell r="H14314">
            <v>30.404400063932911</v>
          </cell>
          <cell r="I14314">
            <v>32.57</v>
          </cell>
        </row>
        <row r="14315">
          <cell r="C14315" t="str">
            <v>Liability</v>
          </cell>
          <cell r="E14315">
            <v>43719</v>
          </cell>
          <cell r="F14315">
            <v>43969</v>
          </cell>
          <cell r="G14315" t="str">
            <v>NA</v>
          </cell>
          <cell r="H14315">
            <v>2004.2549291962259</v>
          </cell>
          <cell r="I14315" t="str">
            <v>NA</v>
          </cell>
        </row>
        <row r="14316">
          <cell r="C14316" t="str">
            <v>Liability</v>
          </cell>
          <cell r="E14316">
            <v>43765</v>
          </cell>
          <cell r="F14316">
            <v>43886</v>
          </cell>
          <cell r="G14316" t="str">
            <v>NA</v>
          </cell>
          <cell r="H14316">
            <v>1061.9277839032975</v>
          </cell>
          <cell r="I14316" t="str">
            <v>NA</v>
          </cell>
        </row>
        <row r="14317">
          <cell r="C14317" t="str">
            <v>Liability</v>
          </cell>
          <cell r="E14317">
            <v>43746</v>
          </cell>
          <cell r="F14317">
            <v>43946</v>
          </cell>
          <cell r="G14317" t="str">
            <v>NA</v>
          </cell>
          <cell r="H14317">
            <v>62.800585043715131</v>
          </cell>
          <cell r="I14317" t="str">
            <v>NA</v>
          </cell>
        </row>
        <row r="14318">
          <cell r="C14318" t="str">
            <v>Liability</v>
          </cell>
          <cell r="E14318">
            <v>43749</v>
          </cell>
          <cell r="F14318">
            <v>43809</v>
          </cell>
          <cell r="G14318" t="str">
            <v>NA</v>
          </cell>
          <cell r="H14318">
            <v>7684.0528128293163</v>
          </cell>
          <cell r="I14318" t="str">
            <v>NA</v>
          </cell>
        </row>
        <row r="14319">
          <cell r="C14319" t="str">
            <v>Liability</v>
          </cell>
          <cell r="E14319">
            <v>43767</v>
          </cell>
          <cell r="F14319">
            <v>43776</v>
          </cell>
          <cell r="G14319" t="str">
            <v>NA</v>
          </cell>
          <cell r="H14319">
            <v>26.760119078861244</v>
          </cell>
          <cell r="I14319" t="str">
            <v>NA</v>
          </cell>
        </row>
        <row r="14320">
          <cell r="C14320" t="str">
            <v>Liability</v>
          </cell>
          <cell r="E14320">
            <v>43768</v>
          </cell>
          <cell r="F14320">
            <v>43778</v>
          </cell>
          <cell r="G14320">
            <v>44033.71420237064</v>
          </cell>
          <cell r="H14320">
            <v>1.9283000308050686</v>
          </cell>
          <cell r="I14320">
            <v>2.19</v>
          </cell>
        </row>
        <row r="14321">
          <cell r="C14321" t="str">
            <v>Liability</v>
          </cell>
          <cell r="E14321">
            <v>43767</v>
          </cell>
          <cell r="F14321">
            <v>44166</v>
          </cell>
          <cell r="G14321" t="str">
            <v>NA</v>
          </cell>
          <cell r="H14321">
            <v>39433.423746370448</v>
          </cell>
          <cell r="I14321" t="str">
            <v>NA</v>
          </cell>
        </row>
        <row r="14322">
          <cell r="C14322" t="str">
            <v>Liability</v>
          </cell>
          <cell r="E14322">
            <v>43751</v>
          </cell>
          <cell r="F14322">
            <v>43798</v>
          </cell>
          <cell r="G14322">
            <v>44179.527534263172</v>
          </cell>
          <cell r="H14322">
            <v>19.910095657975617</v>
          </cell>
          <cell r="I14322">
            <v>20.66</v>
          </cell>
        </row>
        <row r="14323">
          <cell r="C14323" t="str">
            <v>Liability</v>
          </cell>
          <cell r="E14323">
            <v>43744</v>
          </cell>
          <cell r="F14323">
            <v>44099</v>
          </cell>
          <cell r="G14323" t="str">
            <v>NA</v>
          </cell>
          <cell r="H14323">
            <v>717.79133894484698</v>
          </cell>
          <cell r="I14323" t="str">
            <v>NA</v>
          </cell>
        </row>
        <row r="14324">
          <cell r="C14324" t="str">
            <v>Liability</v>
          </cell>
          <cell r="E14324">
            <v>43757</v>
          </cell>
          <cell r="F14324">
            <v>44130</v>
          </cell>
          <cell r="G14324" t="str">
            <v>NA</v>
          </cell>
          <cell r="H14324">
            <v>12.656801759659594</v>
          </cell>
          <cell r="I14324" t="str">
            <v>NA</v>
          </cell>
        </row>
        <row r="14325">
          <cell r="C14325" t="str">
            <v>Liability</v>
          </cell>
          <cell r="E14325">
            <v>43768</v>
          </cell>
          <cell r="F14325">
            <v>43776</v>
          </cell>
          <cell r="G14325" t="str">
            <v>NA</v>
          </cell>
          <cell r="H14325">
            <v>31.764661757746349</v>
          </cell>
          <cell r="I14325" t="str">
            <v>NA</v>
          </cell>
        </row>
        <row r="14326">
          <cell r="C14326" t="str">
            <v>Liability</v>
          </cell>
          <cell r="E14326">
            <v>43756</v>
          </cell>
          <cell r="F14326">
            <v>43938</v>
          </cell>
          <cell r="G14326" t="str">
            <v>NA</v>
          </cell>
          <cell r="H14326">
            <v>138.1462784716521</v>
          </cell>
          <cell r="I14326" t="str">
            <v>NA</v>
          </cell>
        </row>
        <row r="14327">
          <cell r="C14327" t="str">
            <v>Liability</v>
          </cell>
          <cell r="E14327">
            <v>43756</v>
          </cell>
          <cell r="F14327">
            <v>43776</v>
          </cell>
          <cell r="G14327" t="str">
            <v>NA</v>
          </cell>
          <cell r="H14327">
            <v>32853.338121256027</v>
          </cell>
          <cell r="I14327" t="str">
            <v>NA</v>
          </cell>
        </row>
        <row r="14328">
          <cell r="C14328" t="str">
            <v>Liability</v>
          </cell>
          <cell r="E14328">
            <v>43754</v>
          </cell>
          <cell r="F14328">
            <v>43784</v>
          </cell>
          <cell r="G14328" t="str">
            <v>NA</v>
          </cell>
          <cell r="H14328">
            <v>65.918615213785131</v>
          </cell>
          <cell r="I14328" t="str">
            <v>NA</v>
          </cell>
        </row>
        <row r="14329">
          <cell r="C14329" t="str">
            <v>Liability</v>
          </cell>
          <cell r="E14329">
            <v>43746</v>
          </cell>
          <cell r="F14329">
            <v>43752</v>
          </cell>
          <cell r="G14329">
            <v>43990.722960503284</v>
          </cell>
          <cell r="H14329">
            <v>1901.4943149735884</v>
          </cell>
          <cell r="I14329">
            <v>2154.4699999999998</v>
          </cell>
        </row>
        <row r="14330">
          <cell r="C14330" t="str">
            <v>Liability</v>
          </cell>
          <cell r="E14330">
            <v>43750</v>
          </cell>
          <cell r="F14330">
            <v>43763</v>
          </cell>
          <cell r="G14330" t="str">
            <v>NA</v>
          </cell>
          <cell r="H14330">
            <v>131.53297626015947</v>
          </cell>
          <cell r="I14330" t="str">
            <v>NA</v>
          </cell>
        </row>
        <row r="14331">
          <cell r="C14331" t="str">
            <v>Liability</v>
          </cell>
          <cell r="E14331">
            <v>43755</v>
          </cell>
          <cell r="F14331">
            <v>43981</v>
          </cell>
          <cell r="G14331">
            <v>44046.602113043191</v>
          </cell>
          <cell r="H14331">
            <v>101.60723315863881</v>
          </cell>
          <cell r="I14331">
            <v>108.05</v>
          </cell>
        </row>
        <row r="14332">
          <cell r="C14332" t="str">
            <v>Liability</v>
          </cell>
          <cell r="E14332">
            <v>43765</v>
          </cell>
          <cell r="F14332">
            <v>43783</v>
          </cell>
          <cell r="G14332" t="str">
            <v>NA</v>
          </cell>
          <cell r="H14332">
            <v>121.18338013183457</v>
          </cell>
          <cell r="I14332" t="str">
            <v>NA</v>
          </cell>
        </row>
        <row r="14333">
          <cell r="C14333" t="str">
            <v>Liability</v>
          </cell>
          <cell r="E14333">
            <v>43763</v>
          </cell>
          <cell r="F14333">
            <v>43813</v>
          </cell>
          <cell r="G14333" t="str">
            <v>NA</v>
          </cell>
          <cell r="H14333">
            <v>596.81351643271273</v>
          </cell>
          <cell r="I14333" t="str">
            <v>NA</v>
          </cell>
        </row>
        <row r="14334">
          <cell r="C14334" t="str">
            <v>Liability</v>
          </cell>
          <cell r="E14334">
            <v>43751</v>
          </cell>
          <cell r="F14334">
            <v>44005</v>
          </cell>
          <cell r="G14334" t="str">
            <v>NA</v>
          </cell>
          <cell r="H14334">
            <v>1441.1463966056267</v>
          </cell>
          <cell r="I14334" t="str">
            <v>NA</v>
          </cell>
        </row>
        <row r="14335">
          <cell r="C14335" t="str">
            <v>Liability</v>
          </cell>
          <cell r="E14335">
            <v>43745</v>
          </cell>
          <cell r="F14335">
            <v>43854</v>
          </cell>
          <cell r="G14335" t="str">
            <v>NA</v>
          </cell>
          <cell r="H14335">
            <v>6912.161651960384</v>
          </cell>
          <cell r="I14335" t="str">
            <v>NA</v>
          </cell>
        </row>
        <row r="14336">
          <cell r="C14336" t="str">
            <v>Liability</v>
          </cell>
          <cell r="E14336">
            <v>43767</v>
          </cell>
          <cell r="F14336">
            <v>43962</v>
          </cell>
          <cell r="G14336" t="str">
            <v>NA</v>
          </cell>
          <cell r="H14336">
            <v>19.49858010222286</v>
          </cell>
          <cell r="I14336" t="str">
            <v>NA</v>
          </cell>
        </row>
        <row r="14337">
          <cell r="C14337" t="str">
            <v>Liability</v>
          </cell>
          <cell r="E14337">
            <v>43743</v>
          </cell>
          <cell r="F14337">
            <v>43935</v>
          </cell>
          <cell r="G14337" t="str">
            <v>NA</v>
          </cell>
          <cell r="H14337">
            <v>0.56826718341902338</v>
          </cell>
          <cell r="I14337" t="str">
            <v>NA</v>
          </cell>
        </row>
        <row r="14338">
          <cell r="C14338" t="str">
            <v>Liability</v>
          </cell>
          <cell r="E14338">
            <v>43767</v>
          </cell>
          <cell r="F14338">
            <v>43858</v>
          </cell>
          <cell r="G14338" t="str">
            <v>NA</v>
          </cell>
          <cell r="H14338">
            <v>8.4145241065208722</v>
          </cell>
          <cell r="I14338" t="str">
            <v>NA</v>
          </cell>
        </row>
        <row r="14339">
          <cell r="C14339" t="str">
            <v>Liability</v>
          </cell>
          <cell r="E14339">
            <v>43746</v>
          </cell>
          <cell r="F14339">
            <v>44032</v>
          </cell>
          <cell r="G14339" t="str">
            <v>NA</v>
          </cell>
          <cell r="H14339">
            <v>7085.089876037915</v>
          </cell>
          <cell r="I14339" t="str">
            <v>NA</v>
          </cell>
        </row>
        <row r="14340">
          <cell r="C14340" t="str">
            <v>Liability</v>
          </cell>
          <cell r="E14340">
            <v>43746</v>
          </cell>
          <cell r="F14340">
            <v>44067</v>
          </cell>
          <cell r="G14340" t="str">
            <v>NA</v>
          </cell>
          <cell r="H14340">
            <v>2526.8028903903855</v>
          </cell>
          <cell r="I14340" t="str">
            <v>NA</v>
          </cell>
        </row>
        <row r="14341">
          <cell r="C14341" t="str">
            <v>Liability</v>
          </cell>
          <cell r="E14341">
            <v>43755</v>
          </cell>
          <cell r="F14341">
            <v>44116</v>
          </cell>
          <cell r="G14341" t="str">
            <v>NA</v>
          </cell>
          <cell r="H14341">
            <v>148.5791670447598</v>
          </cell>
          <cell r="I14341" t="str">
            <v>NA</v>
          </cell>
        </row>
        <row r="14342">
          <cell r="C14342" t="str">
            <v>Liability</v>
          </cell>
          <cell r="E14342">
            <v>43770</v>
          </cell>
          <cell r="F14342">
            <v>43995</v>
          </cell>
          <cell r="G14342">
            <v>44164.318184291682</v>
          </cell>
          <cell r="H14342">
            <v>1520.8964539216067</v>
          </cell>
          <cell r="I14342">
            <v>1581.26</v>
          </cell>
        </row>
        <row r="14343">
          <cell r="C14343" t="str">
            <v>Liability</v>
          </cell>
          <cell r="E14343">
            <v>43794</v>
          </cell>
          <cell r="F14343">
            <v>43891</v>
          </cell>
          <cell r="G14343" t="str">
            <v>NA</v>
          </cell>
          <cell r="H14343">
            <v>24.733258541552523</v>
          </cell>
          <cell r="I14343" t="str">
            <v>NA</v>
          </cell>
        </row>
        <row r="14344">
          <cell r="C14344" t="str">
            <v>Liability</v>
          </cell>
          <cell r="E14344">
            <v>43770</v>
          </cell>
          <cell r="F14344">
            <v>43803</v>
          </cell>
          <cell r="G14344" t="str">
            <v>NA</v>
          </cell>
          <cell r="H14344">
            <v>10.694162649818635</v>
          </cell>
          <cell r="I14344" t="str">
            <v>NA</v>
          </cell>
        </row>
        <row r="14345">
          <cell r="C14345" t="str">
            <v>Liability</v>
          </cell>
          <cell r="E14345">
            <v>43773</v>
          </cell>
          <cell r="F14345">
            <v>44085</v>
          </cell>
          <cell r="G14345">
            <v>44107.246052960763</v>
          </cell>
          <cell r="H14345">
            <v>3.1002296904092699</v>
          </cell>
          <cell r="I14345">
            <v>0</v>
          </cell>
        </row>
        <row r="14346">
          <cell r="C14346" t="str">
            <v>Liability</v>
          </cell>
          <cell r="E14346">
            <v>43791</v>
          </cell>
          <cell r="F14346">
            <v>43911</v>
          </cell>
          <cell r="G14346" t="str">
            <v>NA</v>
          </cell>
          <cell r="H14346">
            <v>266.15723807454378</v>
          </cell>
          <cell r="I14346" t="str">
            <v>NA</v>
          </cell>
        </row>
        <row r="14347">
          <cell r="C14347" t="str">
            <v>Liability</v>
          </cell>
          <cell r="E14347">
            <v>43794</v>
          </cell>
          <cell r="F14347">
            <v>43869</v>
          </cell>
          <cell r="G14347" t="str">
            <v>NA</v>
          </cell>
          <cell r="H14347">
            <v>243.62749890042645</v>
          </cell>
          <cell r="I14347" t="str">
            <v>NA</v>
          </cell>
        </row>
        <row r="14348">
          <cell r="C14348" t="str">
            <v>Liability</v>
          </cell>
          <cell r="E14348">
            <v>43781</v>
          </cell>
          <cell r="F14348">
            <v>44050</v>
          </cell>
          <cell r="G14348">
            <v>44157.535568528932</v>
          </cell>
          <cell r="H14348">
            <v>5060.3220659368963</v>
          </cell>
          <cell r="I14348">
            <v>6053.86</v>
          </cell>
        </row>
        <row r="14349">
          <cell r="C14349" t="str">
            <v>Liability</v>
          </cell>
          <cell r="E14349">
            <v>43789</v>
          </cell>
          <cell r="F14349">
            <v>43796</v>
          </cell>
          <cell r="G14349" t="str">
            <v>NA</v>
          </cell>
          <cell r="H14349">
            <v>341.64812709328152</v>
          </cell>
          <cell r="I14349" t="str">
            <v>NA</v>
          </cell>
        </row>
        <row r="14350">
          <cell r="C14350" t="str">
            <v>Liability</v>
          </cell>
          <cell r="E14350">
            <v>43782</v>
          </cell>
          <cell r="F14350">
            <v>44078</v>
          </cell>
          <cell r="G14350" t="str">
            <v>NA</v>
          </cell>
          <cell r="H14350">
            <v>7.4833471555409323</v>
          </cell>
          <cell r="I14350" t="str">
            <v>NA</v>
          </cell>
        </row>
        <row r="14351">
          <cell r="C14351" t="str">
            <v>Liability</v>
          </cell>
          <cell r="E14351">
            <v>43788</v>
          </cell>
          <cell r="F14351">
            <v>43978</v>
          </cell>
          <cell r="G14351">
            <v>44053.215644006152</v>
          </cell>
          <cell r="H14351">
            <v>16057.168817297925</v>
          </cell>
          <cell r="I14351">
            <v>16979.84</v>
          </cell>
        </row>
        <row r="14352">
          <cell r="C14352" t="str">
            <v>Liability</v>
          </cell>
          <cell r="E14352">
            <v>43770</v>
          </cell>
          <cell r="F14352">
            <v>43992</v>
          </cell>
          <cell r="G14352" t="str">
            <v>NA</v>
          </cell>
          <cell r="H14352">
            <v>57.252779431537363</v>
          </cell>
          <cell r="I14352" t="str">
            <v>NA</v>
          </cell>
        </row>
        <row r="14353">
          <cell r="C14353" t="str">
            <v>Liability</v>
          </cell>
          <cell r="E14353">
            <v>43814</v>
          </cell>
          <cell r="F14353">
            <v>44150</v>
          </cell>
          <cell r="G14353" t="str">
            <v>NA</v>
          </cell>
          <cell r="H14353">
            <v>17420.574603654804</v>
          </cell>
          <cell r="I14353" t="str">
            <v>NA</v>
          </cell>
        </row>
        <row r="14354">
          <cell r="C14354" t="str">
            <v>Liability</v>
          </cell>
          <cell r="E14354">
            <v>43806</v>
          </cell>
          <cell r="F14354">
            <v>44073</v>
          </cell>
          <cell r="G14354" t="str">
            <v>NA</v>
          </cell>
          <cell r="H14354">
            <v>663.17001690440202</v>
          </cell>
          <cell r="I14354" t="str">
            <v>NA</v>
          </cell>
        </row>
        <row r="14355">
          <cell r="C14355" t="str">
            <v>Liability</v>
          </cell>
          <cell r="E14355">
            <v>43820</v>
          </cell>
          <cell r="F14355">
            <v>44062</v>
          </cell>
          <cell r="G14355" t="str">
            <v>NA</v>
          </cell>
          <cell r="H14355">
            <v>49.124452135261613</v>
          </cell>
          <cell r="I14355" t="str">
            <v>NA</v>
          </cell>
        </row>
        <row r="14356">
          <cell r="C14356" t="str">
            <v>Liability</v>
          </cell>
          <cell r="E14356">
            <v>43825</v>
          </cell>
          <cell r="F14356">
            <v>43940</v>
          </cell>
          <cell r="G14356" t="str">
            <v>NA</v>
          </cell>
          <cell r="H14356">
            <v>21.838969183560565</v>
          </cell>
          <cell r="I14356" t="str">
            <v>NA</v>
          </cell>
        </row>
        <row r="14357">
          <cell r="C14357" t="str">
            <v>Liability</v>
          </cell>
          <cell r="E14357">
            <v>43806</v>
          </cell>
          <cell r="F14357">
            <v>44155</v>
          </cell>
          <cell r="G14357" t="str">
            <v>NA</v>
          </cell>
          <cell r="H14357">
            <v>45.12844430698911</v>
          </cell>
          <cell r="I14357" t="str">
            <v>NA</v>
          </cell>
        </row>
        <row r="14358">
          <cell r="C14358" t="str">
            <v>Liability</v>
          </cell>
          <cell r="E14358">
            <v>43824</v>
          </cell>
          <cell r="F14358">
            <v>43909</v>
          </cell>
          <cell r="G14358" t="str">
            <v>NA</v>
          </cell>
          <cell r="H14358">
            <v>56.314774569243539</v>
          </cell>
          <cell r="I14358" t="str">
            <v>NA</v>
          </cell>
        </row>
        <row r="14359">
          <cell r="C14359" t="str">
            <v>Liability</v>
          </cell>
          <cell r="E14359">
            <v>43801</v>
          </cell>
          <cell r="F14359">
            <v>43930</v>
          </cell>
          <cell r="G14359" t="str">
            <v>NA</v>
          </cell>
          <cell r="H14359">
            <v>1350.5094586749315</v>
          </cell>
          <cell r="I14359" t="str">
            <v>NA</v>
          </cell>
        </row>
        <row r="14360">
          <cell r="C14360" t="str">
            <v>Liability</v>
          </cell>
          <cell r="E14360">
            <v>43808</v>
          </cell>
          <cell r="F14360">
            <v>44073</v>
          </cell>
          <cell r="G14360" t="str">
            <v>NA</v>
          </cell>
          <cell r="H14360">
            <v>19.970849284235808</v>
          </cell>
          <cell r="I14360" t="str">
            <v>NA</v>
          </cell>
        </row>
        <row r="14361">
          <cell r="C14361" t="str">
            <v>Liability</v>
          </cell>
          <cell r="E14361">
            <v>43812</v>
          </cell>
          <cell r="F14361">
            <v>43913</v>
          </cell>
          <cell r="G14361" t="str">
            <v>NA</v>
          </cell>
          <cell r="H14361">
            <v>3.8151990911233553</v>
          </cell>
          <cell r="I14361" t="str">
            <v>NA</v>
          </cell>
        </row>
        <row r="14362">
          <cell r="C14362" t="str">
            <v>Liability</v>
          </cell>
          <cell r="E14362">
            <v>43815</v>
          </cell>
          <cell r="F14362">
            <v>44145</v>
          </cell>
          <cell r="G14362" t="str">
            <v>NA</v>
          </cell>
          <cell r="H14362">
            <v>1562.9350819549427</v>
          </cell>
          <cell r="I14362" t="str">
            <v>NA</v>
          </cell>
        </row>
        <row r="14363">
          <cell r="C14363" t="str">
            <v>Liability</v>
          </cell>
          <cell r="E14363">
            <v>43805</v>
          </cell>
          <cell r="F14363">
            <v>44112</v>
          </cell>
          <cell r="G14363" t="str">
            <v>NA</v>
          </cell>
          <cell r="H14363">
            <v>2.661549227580347</v>
          </cell>
          <cell r="I14363" t="str">
            <v>NA</v>
          </cell>
        </row>
        <row r="14364">
          <cell r="C14364" t="str">
            <v>Liability</v>
          </cell>
          <cell r="E14364">
            <v>43815</v>
          </cell>
          <cell r="F14364">
            <v>44017</v>
          </cell>
          <cell r="G14364">
            <v>44078.380233974269</v>
          </cell>
          <cell r="H14364">
            <v>628.41982712841605</v>
          </cell>
          <cell r="I14364">
            <v>0</v>
          </cell>
        </row>
        <row r="14365">
          <cell r="C14365" t="str">
            <v>Liability</v>
          </cell>
          <cell r="E14365">
            <v>43805</v>
          </cell>
          <cell r="F14365">
            <v>43982</v>
          </cell>
          <cell r="G14365">
            <v>43995.640896809105</v>
          </cell>
          <cell r="H14365">
            <v>10050.233026884418</v>
          </cell>
          <cell r="I14365">
            <v>11865.28</v>
          </cell>
        </row>
        <row r="14366">
          <cell r="C14366" t="str">
            <v>Liability</v>
          </cell>
          <cell r="E14366">
            <v>43841</v>
          </cell>
          <cell r="F14366">
            <v>44071</v>
          </cell>
          <cell r="G14366">
            <v>44112.250366143569</v>
          </cell>
          <cell r="H14366">
            <v>524.64958538991698</v>
          </cell>
          <cell r="I14366">
            <v>524.65</v>
          </cell>
        </row>
        <row r="14367">
          <cell r="C14367" t="str">
            <v>Liability</v>
          </cell>
          <cell r="E14367">
            <v>43849</v>
          </cell>
          <cell r="F14367">
            <v>43857</v>
          </cell>
          <cell r="G14367" t="str">
            <v>NA</v>
          </cell>
          <cell r="H14367">
            <v>3.7544775926246947</v>
          </cell>
          <cell r="I14367" t="str">
            <v>NA</v>
          </cell>
        </row>
        <row r="14368">
          <cell r="C14368" t="str">
            <v>Liability</v>
          </cell>
          <cell r="E14368">
            <v>43837</v>
          </cell>
          <cell r="F14368">
            <v>43842</v>
          </cell>
          <cell r="G14368">
            <v>44074.662308861843</v>
          </cell>
          <cell r="H14368">
            <v>18.717395496936199</v>
          </cell>
          <cell r="I14368">
            <v>18.72</v>
          </cell>
        </row>
        <row r="14369">
          <cell r="C14369" t="str">
            <v>Liability</v>
          </cell>
          <cell r="E14369">
            <v>43848</v>
          </cell>
          <cell r="F14369">
            <v>44107</v>
          </cell>
          <cell r="G14369" t="str">
            <v>NA</v>
          </cell>
          <cell r="H14369">
            <v>494.25631374311405</v>
          </cell>
          <cell r="I14369" t="str">
            <v>NA</v>
          </cell>
        </row>
        <row r="14370">
          <cell r="C14370" t="str">
            <v>Liability</v>
          </cell>
          <cell r="E14370">
            <v>43833</v>
          </cell>
          <cell r="F14370">
            <v>43882</v>
          </cell>
          <cell r="G14370" t="str">
            <v>NA</v>
          </cell>
          <cell r="H14370">
            <v>158.20059531973942</v>
          </cell>
          <cell r="I14370" t="str">
            <v>NA</v>
          </cell>
        </row>
        <row r="14371">
          <cell r="C14371" t="str">
            <v>Liability</v>
          </cell>
          <cell r="E14371">
            <v>43845</v>
          </cell>
          <cell r="F14371">
            <v>44079</v>
          </cell>
          <cell r="G14371" t="str">
            <v>NA</v>
          </cell>
          <cell r="H14371">
            <v>1455.4462019555483</v>
          </cell>
          <cell r="I14371" t="str">
            <v>NA</v>
          </cell>
        </row>
        <row r="14372">
          <cell r="C14372" t="str">
            <v>Liability</v>
          </cell>
          <cell r="E14372">
            <v>43843</v>
          </cell>
          <cell r="F14372">
            <v>44040</v>
          </cell>
          <cell r="G14372" t="str">
            <v>NA</v>
          </cell>
          <cell r="H14372">
            <v>717.83433867905296</v>
          </cell>
          <cell r="I14372" t="str">
            <v>NA</v>
          </cell>
        </row>
        <row r="14373">
          <cell r="C14373" t="str">
            <v>Liability</v>
          </cell>
          <cell r="E14373">
            <v>43851</v>
          </cell>
          <cell r="F14373">
            <v>44004</v>
          </cell>
          <cell r="G14373" t="str">
            <v>NA</v>
          </cell>
          <cell r="H14373">
            <v>0.29223747178992565</v>
          </cell>
          <cell r="I14373" t="str">
            <v>NA</v>
          </cell>
        </row>
        <row r="14374">
          <cell r="C14374" t="str">
            <v>Liability</v>
          </cell>
          <cell r="E14374">
            <v>43854</v>
          </cell>
          <cell r="F14374">
            <v>44100</v>
          </cell>
          <cell r="G14374" t="str">
            <v>NA</v>
          </cell>
          <cell r="H14374">
            <v>1.8016690855635387</v>
          </cell>
          <cell r="I14374" t="str">
            <v>NA</v>
          </cell>
        </row>
        <row r="14375">
          <cell r="C14375" t="str">
            <v>Liability</v>
          </cell>
          <cell r="E14375">
            <v>43840</v>
          </cell>
          <cell r="F14375">
            <v>43947</v>
          </cell>
          <cell r="G14375" t="str">
            <v>NA</v>
          </cell>
          <cell r="H14375">
            <v>9.1398511032800478</v>
          </cell>
          <cell r="I14375" t="str">
            <v>NA</v>
          </cell>
        </row>
        <row r="14376">
          <cell r="C14376" t="str">
            <v>Liability</v>
          </cell>
          <cell r="E14376">
            <v>43845</v>
          </cell>
          <cell r="F14376">
            <v>44035</v>
          </cell>
          <cell r="G14376" t="str">
            <v>NA</v>
          </cell>
          <cell r="H14376">
            <v>12.470811653059048</v>
          </cell>
          <cell r="I14376" t="str">
            <v>NA</v>
          </cell>
        </row>
        <row r="14377">
          <cell r="C14377" t="str">
            <v>Liability</v>
          </cell>
          <cell r="E14377">
            <v>43842</v>
          </cell>
          <cell r="F14377">
            <v>43866</v>
          </cell>
          <cell r="G14377" t="str">
            <v>NA</v>
          </cell>
          <cell r="H14377">
            <v>336.43989599596557</v>
          </cell>
          <cell r="I14377" t="str">
            <v>NA</v>
          </cell>
        </row>
        <row r="14378">
          <cell r="C14378" t="str">
            <v>Liability</v>
          </cell>
          <cell r="E14378">
            <v>43832</v>
          </cell>
          <cell r="F14378">
            <v>43886</v>
          </cell>
          <cell r="G14378" t="str">
            <v>NA</v>
          </cell>
          <cell r="H14378">
            <v>793.65475845064805</v>
          </cell>
          <cell r="I14378" t="str">
            <v>NA</v>
          </cell>
        </row>
        <row r="14379">
          <cell r="C14379" t="str">
            <v>Liability</v>
          </cell>
          <cell r="E14379">
            <v>43841</v>
          </cell>
          <cell r="F14379">
            <v>44011</v>
          </cell>
          <cell r="G14379" t="str">
            <v>NA</v>
          </cell>
          <cell r="H14379">
            <v>6184.3968089991367</v>
          </cell>
          <cell r="I14379" t="str">
            <v>NA</v>
          </cell>
        </row>
        <row r="14380">
          <cell r="C14380" t="str">
            <v>Liability</v>
          </cell>
          <cell r="E14380">
            <v>43853</v>
          </cell>
          <cell r="F14380">
            <v>43979</v>
          </cell>
          <cell r="G14380">
            <v>43996.819380591951</v>
          </cell>
          <cell r="H14380">
            <v>3.42159346602728</v>
          </cell>
          <cell r="I14380">
            <v>3.42</v>
          </cell>
        </row>
        <row r="14381">
          <cell r="C14381" t="str">
            <v>Liability</v>
          </cell>
          <cell r="E14381">
            <v>43840</v>
          </cell>
          <cell r="F14381">
            <v>44014</v>
          </cell>
          <cell r="G14381" t="str">
            <v>NA</v>
          </cell>
          <cell r="H14381">
            <v>23.127339142460258</v>
          </cell>
          <cell r="I14381" t="str">
            <v>NA</v>
          </cell>
        </row>
        <row r="14382">
          <cell r="C14382" t="str">
            <v>Liability</v>
          </cell>
          <cell r="E14382">
            <v>43834</v>
          </cell>
          <cell r="F14382">
            <v>44070</v>
          </cell>
          <cell r="G14382" t="str">
            <v>NA</v>
          </cell>
          <cell r="H14382">
            <v>110.33466053895708</v>
          </cell>
          <cell r="I14382" t="str">
            <v>NA</v>
          </cell>
        </row>
        <row r="14383">
          <cell r="C14383" t="str">
            <v>Liability</v>
          </cell>
          <cell r="E14383">
            <v>43845</v>
          </cell>
          <cell r="F14383">
            <v>44080</v>
          </cell>
          <cell r="G14383" t="str">
            <v>NA</v>
          </cell>
          <cell r="H14383">
            <v>101.92370651743364</v>
          </cell>
          <cell r="I14383" t="str">
            <v>NA</v>
          </cell>
        </row>
        <row r="14384">
          <cell r="C14384" t="str">
            <v>Liability</v>
          </cell>
          <cell r="E14384">
            <v>43839</v>
          </cell>
          <cell r="F14384">
            <v>44005</v>
          </cell>
          <cell r="G14384" t="str">
            <v>NA</v>
          </cell>
          <cell r="H14384">
            <v>3.5105009757892938</v>
          </cell>
          <cell r="I14384" t="str">
            <v>NA</v>
          </cell>
        </row>
        <row r="14385">
          <cell r="C14385" t="str">
            <v>Liability</v>
          </cell>
          <cell r="E14385">
            <v>43834</v>
          </cell>
          <cell r="F14385">
            <v>43923</v>
          </cell>
          <cell r="G14385" t="str">
            <v>NA</v>
          </cell>
          <cell r="H14385">
            <v>1514.9597525185466</v>
          </cell>
          <cell r="I14385" t="str">
            <v>NA</v>
          </cell>
        </row>
        <row r="14386">
          <cell r="C14386" t="str">
            <v>Liability</v>
          </cell>
          <cell r="E14386">
            <v>43864</v>
          </cell>
          <cell r="F14386">
            <v>44015</v>
          </cell>
          <cell r="G14386" t="str">
            <v>NA</v>
          </cell>
          <cell r="H14386">
            <v>22.265830126389389</v>
          </cell>
          <cell r="I14386" t="str">
            <v>NA</v>
          </cell>
        </row>
        <row r="14387">
          <cell r="C14387" t="str">
            <v>Liability</v>
          </cell>
          <cell r="E14387">
            <v>43867</v>
          </cell>
          <cell r="F14387">
            <v>43915</v>
          </cell>
          <cell r="G14387" t="str">
            <v>NA</v>
          </cell>
          <cell r="H14387">
            <v>6.7848332424998157</v>
          </cell>
          <cell r="I14387" t="str">
            <v>NA</v>
          </cell>
        </row>
        <row r="14388">
          <cell r="C14388" t="str">
            <v>Liability</v>
          </cell>
          <cell r="E14388">
            <v>43868</v>
          </cell>
          <cell r="F14388">
            <v>43875</v>
          </cell>
          <cell r="G14388" t="str">
            <v>NA</v>
          </cell>
          <cell r="H14388">
            <v>177.75234422101082</v>
          </cell>
          <cell r="I14388" t="str">
            <v>NA</v>
          </cell>
        </row>
        <row r="14389">
          <cell r="C14389" t="str">
            <v>Liability</v>
          </cell>
          <cell r="E14389">
            <v>43871</v>
          </cell>
          <cell r="F14389">
            <v>44155</v>
          </cell>
          <cell r="G14389" t="str">
            <v>NA</v>
          </cell>
          <cell r="H14389">
            <v>12.702045350714922</v>
          </cell>
          <cell r="I14389" t="str">
            <v>NA</v>
          </cell>
        </row>
        <row r="14390">
          <cell r="C14390" t="str">
            <v>Liability</v>
          </cell>
          <cell r="E14390">
            <v>43881</v>
          </cell>
          <cell r="F14390">
            <v>44138</v>
          </cell>
          <cell r="G14390" t="str">
            <v>NA</v>
          </cell>
          <cell r="H14390">
            <v>433.53027914563688</v>
          </cell>
          <cell r="I14390" t="str">
            <v>NA</v>
          </cell>
        </row>
        <row r="14391">
          <cell r="C14391" t="str">
            <v>Liability</v>
          </cell>
          <cell r="E14391">
            <v>43882</v>
          </cell>
          <cell r="F14391">
            <v>44142</v>
          </cell>
          <cell r="G14391" t="str">
            <v>NA</v>
          </cell>
          <cell r="H14391">
            <v>33.91651561148435</v>
          </cell>
          <cell r="I14391" t="str">
            <v>NA</v>
          </cell>
        </row>
        <row r="14392">
          <cell r="C14392" t="str">
            <v>Liability</v>
          </cell>
          <cell r="E14392">
            <v>43879</v>
          </cell>
          <cell r="F14392">
            <v>43921</v>
          </cell>
          <cell r="G14392" t="str">
            <v>NA</v>
          </cell>
          <cell r="H14392">
            <v>51.228394725202314</v>
          </cell>
          <cell r="I14392" t="str">
            <v>NA</v>
          </cell>
        </row>
        <row r="14393">
          <cell r="C14393" t="str">
            <v>Liability</v>
          </cell>
          <cell r="E14393">
            <v>43879</v>
          </cell>
          <cell r="F14393">
            <v>43891</v>
          </cell>
          <cell r="G14393">
            <v>43919.058476029961</v>
          </cell>
          <cell r="H14393">
            <v>6776.8366708948297</v>
          </cell>
          <cell r="I14393">
            <v>6776.84</v>
          </cell>
        </row>
        <row r="14394">
          <cell r="C14394" t="str">
            <v>Liability</v>
          </cell>
          <cell r="E14394">
            <v>43881</v>
          </cell>
          <cell r="F14394">
            <v>44061</v>
          </cell>
          <cell r="G14394" t="str">
            <v>NA</v>
          </cell>
          <cell r="H14394">
            <v>9.9909947073388654</v>
          </cell>
          <cell r="I14394" t="str">
            <v>NA</v>
          </cell>
        </row>
        <row r="14395">
          <cell r="C14395" t="str">
            <v>Liability</v>
          </cell>
          <cell r="E14395">
            <v>43887</v>
          </cell>
          <cell r="F14395">
            <v>44109</v>
          </cell>
          <cell r="G14395" t="str">
            <v>NA</v>
          </cell>
          <cell r="H14395">
            <v>323.08934034095154</v>
          </cell>
          <cell r="I14395" t="str">
            <v>NA</v>
          </cell>
        </row>
        <row r="14396">
          <cell r="C14396" t="str">
            <v>Liability</v>
          </cell>
          <cell r="E14396">
            <v>43917</v>
          </cell>
          <cell r="F14396">
            <v>44045</v>
          </cell>
          <cell r="G14396" t="str">
            <v>NA</v>
          </cell>
          <cell r="H14396">
            <v>12701.047066546516</v>
          </cell>
          <cell r="I14396" t="str">
            <v>NA</v>
          </cell>
        </row>
        <row r="14397">
          <cell r="C14397" t="str">
            <v>Liability</v>
          </cell>
          <cell r="E14397">
            <v>43915</v>
          </cell>
          <cell r="F14397">
            <v>43925</v>
          </cell>
          <cell r="G14397">
            <v>43976.537318504095</v>
          </cell>
          <cell r="H14397">
            <v>100.707708440804</v>
          </cell>
          <cell r="I14397">
            <v>100.71</v>
          </cell>
        </row>
        <row r="14398">
          <cell r="C14398" t="str">
            <v>Liability</v>
          </cell>
          <cell r="E14398">
            <v>43896</v>
          </cell>
          <cell r="F14398">
            <v>44180</v>
          </cell>
          <cell r="G14398" t="str">
            <v>NA</v>
          </cell>
          <cell r="H14398">
            <v>397.46891589222582</v>
          </cell>
          <cell r="I14398" t="str">
            <v>NA</v>
          </cell>
        </row>
        <row r="14399">
          <cell r="C14399" t="str">
            <v>Liability</v>
          </cell>
          <cell r="E14399">
            <v>43895</v>
          </cell>
          <cell r="F14399">
            <v>44099</v>
          </cell>
          <cell r="G14399" t="str">
            <v>NA</v>
          </cell>
          <cell r="H14399">
            <v>3.6480610637617201</v>
          </cell>
          <cell r="I14399" t="str">
            <v>NA</v>
          </cell>
        </row>
        <row r="14400">
          <cell r="C14400" t="str">
            <v>Liability</v>
          </cell>
          <cell r="E14400">
            <v>43908</v>
          </cell>
          <cell r="F14400">
            <v>44153</v>
          </cell>
          <cell r="G14400" t="str">
            <v>NA</v>
          </cell>
          <cell r="H14400">
            <v>1250.9610137000559</v>
          </cell>
          <cell r="I14400" t="str">
            <v>NA</v>
          </cell>
        </row>
        <row r="14401">
          <cell r="C14401" t="str">
            <v>Liability</v>
          </cell>
          <cell r="E14401">
            <v>43912</v>
          </cell>
          <cell r="F14401">
            <v>44159</v>
          </cell>
          <cell r="G14401" t="str">
            <v>NA</v>
          </cell>
          <cell r="H14401">
            <v>6.1879878889164175</v>
          </cell>
          <cell r="I14401" t="str">
            <v>NA</v>
          </cell>
        </row>
        <row r="14402">
          <cell r="C14402" t="str">
            <v>Liability</v>
          </cell>
          <cell r="E14402">
            <v>43918</v>
          </cell>
          <cell r="F14402">
            <v>44008</v>
          </cell>
          <cell r="G14402">
            <v>44037.444664470451</v>
          </cell>
          <cell r="H14402">
            <v>3.67829958371181</v>
          </cell>
          <cell r="I14402">
            <v>3.68</v>
          </cell>
        </row>
        <row r="14403">
          <cell r="C14403" t="str">
            <v>Liability</v>
          </cell>
          <cell r="E14403">
            <v>43912</v>
          </cell>
          <cell r="F14403">
            <v>43946</v>
          </cell>
          <cell r="G14403" t="str">
            <v>NA</v>
          </cell>
          <cell r="H14403">
            <v>95.395960603971119</v>
          </cell>
          <cell r="I14403" t="str">
            <v>NA</v>
          </cell>
        </row>
        <row r="14404">
          <cell r="C14404" t="str">
            <v>Liability</v>
          </cell>
          <cell r="E14404">
            <v>43905</v>
          </cell>
          <cell r="F14404">
            <v>43977</v>
          </cell>
          <cell r="G14404" t="str">
            <v>NA</v>
          </cell>
          <cell r="H14404">
            <v>1016.0205687302627</v>
          </cell>
          <cell r="I14404" t="str">
            <v>NA</v>
          </cell>
        </row>
        <row r="14405">
          <cell r="C14405" t="str">
            <v>Liability</v>
          </cell>
          <cell r="E14405">
            <v>43920</v>
          </cell>
          <cell r="F14405">
            <v>44180</v>
          </cell>
          <cell r="G14405" t="str">
            <v>NA</v>
          </cell>
          <cell r="H14405">
            <v>431.03967996329601</v>
          </cell>
          <cell r="I14405" t="str">
            <v>NA</v>
          </cell>
        </row>
        <row r="14406">
          <cell r="C14406" t="str">
            <v>Liability</v>
          </cell>
          <cell r="E14406">
            <v>43914</v>
          </cell>
          <cell r="F14406">
            <v>44009</v>
          </cell>
          <cell r="G14406" t="str">
            <v>NA</v>
          </cell>
          <cell r="H14406">
            <v>104.49501972244465</v>
          </cell>
          <cell r="I14406" t="str">
            <v>NA</v>
          </cell>
        </row>
        <row r="14407">
          <cell r="C14407" t="str">
            <v>Liability</v>
          </cell>
          <cell r="E14407">
            <v>43914</v>
          </cell>
          <cell r="F14407">
            <v>43924</v>
          </cell>
          <cell r="G14407" t="str">
            <v>NA</v>
          </cell>
          <cell r="H14407">
            <v>334.63541360272239</v>
          </cell>
          <cell r="I14407" t="str">
            <v>NA</v>
          </cell>
        </row>
        <row r="14408">
          <cell r="C14408" t="str">
            <v>Liability</v>
          </cell>
          <cell r="E14408">
            <v>43910</v>
          </cell>
          <cell r="F14408">
            <v>44054</v>
          </cell>
          <cell r="G14408" t="str">
            <v>NA</v>
          </cell>
          <cell r="H14408">
            <v>103.77295110306677</v>
          </cell>
          <cell r="I14408" t="str">
            <v>NA</v>
          </cell>
        </row>
        <row r="14409">
          <cell r="C14409" t="str">
            <v>Liability</v>
          </cell>
          <cell r="E14409">
            <v>43918</v>
          </cell>
          <cell r="F14409">
            <v>44189</v>
          </cell>
          <cell r="G14409" t="str">
            <v>NA</v>
          </cell>
          <cell r="H14409">
            <v>14.640027516351504</v>
          </cell>
          <cell r="I14409" t="str">
            <v>NA</v>
          </cell>
        </row>
        <row r="14410">
          <cell r="C14410" t="str">
            <v>Liability</v>
          </cell>
          <cell r="E14410">
            <v>43903</v>
          </cell>
          <cell r="F14410">
            <v>44011</v>
          </cell>
          <cell r="G14410" t="str">
            <v>NA</v>
          </cell>
          <cell r="H14410">
            <v>6.4175905348045656</v>
          </cell>
          <cell r="I14410" t="str">
            <v>NA</v>
          </cell>
        </row>
        <row r="14411">
          <cell r="C14411" t="str">
            <v>Liability</v>
          </cell>
          <cell r="E14411">
            <v>43904</v>
          </cell>
          <cell r="F14411">
            <v>44021</v>
          </cell>
          <cell r="G14411" t="str">
            <v>NA</v>
          </cell>
          <cell r="H14411">
            <v>5086.842762500065</v>
          </cell>
          <cell r="I14411" t="str">
            <v>NA</v>
          </cell>
        </row>
        <row r="14412">
          <cell r="C14412" t="str">
            <v>Liability</v>
          </cell>
          <cell r="E14412">
            <v>43918</v>
          </cell>
          <cell r="F14412">
            <v>43972</v>
          </cell>
          <cell r="G14412">
            <v>44140.30311496021</v>
          </cell>
          <cell r="H14412">
            <v>416.75055448198799</v>
          </cell>
          <cell r="I14412">
            <v>416.75</v>
          </cell>
        </row>
        <row r="14413">
          <cell r="C14413" t="str">
            <v>Liability</v>
          </cell>
          <cell r="E14413">
            <v>43898</v>
          </cell>
          <cell r="F14413">
            <v>43999</v>
          </cell>
          <cell r="G14413">
            <v>44132.111719335262</v>
          </cell>
          <cell r="H14413">
            <v>3917.48072081904</v>
          </cell>
          <cell r="I14413">
            <v>3917.48</v>
          </cell>
        </row>
        <row r="14414">
          <cell r="C14414" t="str">
            <v>Liability</v>
          </cell>
          <cell r="E14414">
            <v>43926</v>
          </cell>
          <cell r="F14414">
            <v>44068</v>
          </cell>
          <cell r="G14414" t="str">
            <v>NA</v>
          </cell>
          <cell r="H14414">
            <v>19931.555876942057</v>
          </cell>
          <cell r="I14414" t="str">
            <v>NA</v>
          </cell>
        </row>
        <row r="14415">
          <cell r="C14415" t="str">
            <v>Liability</v>
          </cell>
          <cell r="E14415">
            <v>43924</v>
          </cell>
          <cell r="F14415">
            <v>44035</v>
          </cell>
          <cell r="G14415" t="str">
            <v>NA</v>
          </cell>
          <cell r="H14415">
            <v>277.74187924734258</v>
          </cell>
          <cell r="I14415" t="str">
            <v>NA</v>
          </cell>
        </row>
        <row r="14416">
          <cell r="C14416" t="str">
            <v>Liability</v>
          </cell>
          <cell r="E14416">
            <v>43942</v>
          </cell>
          <cell r="F14416">
            <v>44097</v>
          </cell>
          <cell r="G14416" t="str">
            <v>NA</v>
          </cell>
          <cell r="H14416">
            <v>92.172550645957017</v>
          </cell>
          <cell r="I14416" t="str">
            <v>NA</v>
          </cell>
        </row>
        <row r="14417">
          <cell r="C14417" t="str">
            <v>Liability</v>
          </cell>
          <cell r="E14417">
            <v>43951</v>
          </cell>
          <cell r="F14417">
            <v>44001</v>
          </cell>
          <cell r="G14417" t="str">
            <v>NA</v>
          </cell>
          <cell r="H14417">
            <v>9983.6984727016243</v>
          </cell>
          <cell r="I14417" t="str">
            <v>NA</v>
          </cell>
        </row>
        <row r="14418">
          <cell r="C14418" t="str">
            <v>Liability</v>
          </cell>
          <cell r="E14418">
            <v>43925</v>
          </cell>
          <cell r="F14418">
            <v>44091</v>
          </cell>
          <cell r="G14418" t="str">
            <v>NA</v>
          </cell>
          <cell r="H14418">
            <v>0.41829593398166959</v>
          </cell>
          <cell r="I14418" t="str">
            <v>NA</v>
          </cell>
        </row>
        <row r="14419">
          <cell r="C14419" t="str">
            <v>Liability</v>
          </cell>
          <cell r="E14419">
            <v>43926</v>
          </cell>
          <cell r="F14419">
            <v>44022</v>
          </cell>
          <cell r="G14419" t="str">
            <v>NA</v>
          </cell>
          <cell r="H14419">
            <v>5.3385017623114814</v>
          </cell>
          <cell r="I14419" t="str">
            <v>NA</v>
          </cell>
        </row>
        <row r="14420">
          <cell r="C14420" t="str">
            <v>Liability</v>
          </cell>
          <cell r="E14420">
            <v>43949</v>
          </cell>
          <cell r="F14420">
            <v>44046</v>
          </cell>
          <cell r="G14420" t="str">
            <v>NA</v>
          </cell>
          <cell r="H14420">
            <v>79.220496518798683</v>
          </cell>
          <cell r="I14420" t="str">
            <v>NA</v>
          </cell>
        </row>
        <row r="14421">
          <cell r="C14421" t="str">
            <v>Liability</v>
          </cell>
          <cell r="E14421">
            <v>43947</v>
          </cell>
          <cell r="F14421">
            <v>44011</v>
          </cell>
          <cell r="G14421" t="str">
            <v>NA</v>
          </cell>
          <cell r="H14421">
            <v>1392.1199257095984</v>
          </cell>
          <cell r="I14421" t="str">
            <v>NA</v>
          </cell>
        </row>
        <row r="14422">
          <cell r="C14422" t="str">
            <v>Liability</v>
          </cell>
          <cell r="E14422">
            <v>43948</v>
          </cell>
          <cell r="F14422">
            <v>43968</v>
          </cell>
          <cell r="G14422" t="str">
            <v>NA</v>
          </cell>
          <cell r="H14422">
            <v>37.699944875255461</v>
          </cell>
          <cell r="I14422" t="str">
            <v>NA</v>
          </cell>
        </row>
        <row r="14423">
          <cell r="C14423" t="str">
            <v>Liability</v>
          </cell>
          <cell r="E14423">
            <v>43936</v>
          </cell>
          <cell r="F14423">
            <v>44084</v>
          </cell>
          <cell r="G14423" t="str">
            <v>NA</v>
          </cell>
          <cell r="H14423">
            <v>0.21434541762650017</v>
          </cell>
          <cell r="I14423" t="str">
            <v>NA</v>
          </cell>
        </row>
        <row r="14424">
          <cell r="C14424" t="str">
            <v>Liability</v>
          </cell>
          <cell r="E14424">
            <v>43928</v>
          </cell>
          <cell r="F14424">
            <v>44105</v>
          </cell>
          <cell r="G14424">
            <v>44185.563567287158</v>
          </cell>
          <cell r="H14424">
            <v>1189.0395867336199</v>
          </cell>
          <cell r="I14424">
            <v>1189.04</v>
          </cell>
        </row>
        <row r="14425">
          <cell r="C14425" t="str">
            <v>Liability</v>
          </cell>
          <cell r="E14425">
            <v>43932</v>
          </cell>
          <cell r="F14425">
            <v>44137</v>
          </cell>
          <cell r="G14425" t="str">
            <v>NA</v>
          </cell>
          <cell r="H14425">
            <v>14617.301936965905</v>
          </cell>
          <cell r="I14425" t="str">
            <v>NA</v>
          </cell>
        </row>
        <row r="14426">
          <cell r="C14426" t="str">
            <v>Liability</v>
          </cell>
          <cell r="E14426">
            <v>43950</v>
          </cell>
          <cell r="F14426">
            <v>44040</v>
          </cell>
          <cell r="G14426" t="str">
            <v>NA</v>
          </cell>
          <cell r="H14426">
            <v>27.458110435452213</v>
          </cell>
          <cell r="I14426" t="str">
            <v>NA</v>
          </cell>
        </row>
        <row r="14427">
          <cell r="C14427" t="str">
            <v>Liability</v>
          </cell>
          <cell r="E14427">
            <v>43924</v>
          </cell>
          <cell r="F14427">
            <v>43990</v>
          </cell>
          <cell r="G14427" t="str">
            <v>NA</v>
          </cell>
          <cell r="H14427">
            <v>49.685900724479517</v>
          </cell>
          <cell r="I14427" t="str">
            <v>NA</v>
          </cell>
        </row>
        <row r="14428">
          <cell r="C14428" t="str">
            <v>Liability</v>
          </cell>
          <cell r="E14428">
            <v>43933</v>
          </cell>
          <cell r="F14428">
            <v>44128</v>
          </cell>
          <cell r="G14428" t="str">
            <v>NA</v>
          </cell>
          <cell r="H14428">
            <v>1558.3525255805323</v>
          </cell>
          <cell r="I14428" t="str">
            <v>NA</v>
          </cell>
        </row>
        <row r="14429">
          <cell r="C14429" t="str">
            <v>Liability</v>
          </cell>
          <cell r="E14429">
            <v>43965</v>
          </cell>
          <cell r="F14429">
            <v>44132</v>
          </cell>
          <cell r="G14429" t="str">
            <v>NA</v>
          </cell>
          <cell r="H14429">
            <v>11.681450975662806</v>
          </cell>
          <cell r="I14429" t="str">
            <v>NA</v>
          </cell>
        </row>
        <row r="14430">
          <cell r="C14430" t="str">
            <v>Liability</v>
          </cell>
          <cell r="E14430">
            <v>43972</v>
          </cell>
          <cell r="F14430">
            <v>44032</v>
          </cell>
          <cell r="G14430" t="str">
            <v>NA</v>
          </cell>
          <cell r="H14430">
            <v>1197.3831422388607</v>
          </cell>
          <cell r="I14430" t="str">
            <v>NA</v>
          </cell>
        </row>
        <row r="14431">
          <cell r="C14431" t="str">
            <v>Liability</v>
          </cell>
          <cell r="E14431">
            <v>43969</v>
          </cell>
          <cell r="F14431">
            <v>44033</v>
          </cell>
          <cell r="G14431" t="str">
            <v>NA</v>
          </cell>
          <cell r="H14431">
            <v>10.748282550231519</v>
          </cell>
          <cell r="I14431" t="str">
            <v>NA</v>
          </cell>
        </row>
        <row r="14432">
          <cell r="C14432" t="str">
            <v>Liability</v>
          </cell>
          <cell r="E14432">
            <v>43979</v>
          </cell>
          <cell r="F14432">
            <v>44180</v>
          </cell>
          <cell r="G14432" t="str">
            <v>NA</v>
          </cell>
          <cell r="H14432">
            <v>208.46088470274265</v>
          </cell>
          <cell r="I14432" t="str">
            <v>NA</v>
          </cell>
        </row>
        <row r="14433">
          <cell r="C14433" t="str">
            <v>Liability</v>
          </cell>
          <cell r="E14433">
            <v>43979</v>
          </cell>
          <cell r="F14433">
            <v>43979</v>
          </cell>
          <cell r="G14433">
            <v>44001.083067857595</v>
          </cell>
          <cell r="H14433">
            <v>32.549872897309903</v>
          </cell>
          <cell r="I14433">
            <v>32.549999999999997</v>
          </cell>
        </row>
        <row r="14434">
          <cell r="C14434" t="str">
            <v>Liability</v>
          </cell>
          <cell r="E14434">
            <v>43961</v>
          </cell>
          <cell r="F14434">
            <v>44051</v>
          </cell>
          <cell r="G14434" t="str">
            <v>NA</v>
          </cell>
          <cell r="H14434">
            <v>23947.937862332517</v>
          </cell>
          <cell r="I14434" t="str">
            <v>NA</v>
          </cell>
        </row>
        <row r="14435">
          <cell r="C14435" t="str">
            <v>Liability</v>
          </cell>
          <cell r="E14435">
            <v>43999</v>
          </cell>
          <cell r="F14435">
            <v>44028</v>
          </cell>
          <cell r="G14435" t="str">
            <v>NA</v>
          </cell>
          <cell r="H14435">
            <v>8.0012432686816695</v>
          </cell>
          <cell r="I14435" t="str">
            <v>NA</v>
          </cell>
        </row>
        <row r="14436">
          <cell r="C14436" t="str">
            <v>Liability</v>
          </cell>
          <cell r="E14436">
            <v>43984</v>
          </cell>
          <cell r="F14436">
            <v>44160</v>
          </cell>
          <cell r="G14436" t="str">
            <v>NA</v>
          </cell>
          <cell r="H14436">
            <v>72.512676185569447</v>
          </cell>
          <cell r="I14436" t="str">
            <v>NA</v>
          </cell>
        </row>
        <row r="14437">
          <cell r="C14437" t="str">
            <v>Liability</v>
          </cell>
          <cell r="E14437">
            <v>44004</v>
          </cell>
          <cell r="F14437">
            <v>44149</v>
          </cell>
          <cell r="G14437" t="str">
            <v>NA</v>
          </cell>
          <cell r="H14437">
            <v>111.19494697694945</v>
          </cell>
          <cell r="I14437" t="str">
            <v>NA</v>
          </cell>
        </row>
        <row r="14438">
          <cell r="C14438" t="str">
            <v>Liability</v>
          </cell>
          <cell r="E14438">
            <v>43983</v>
          </cell>
          <cell r="F14438">
            <v>43995</v>
          </cell>
          <cell r="G14438" t="str">
            <v>NA</v>
          </cell>
          <cell r="H14438">
            <v>1142.3651524790453</v>
          </cell>
          <cell r="I14438" t="str">
            <v>NA</v>
          </cell>
        </row>
        <row r="14439">
          <cell r="C14439" t="str">
            <v>Liability</v>
          </cell>
          <cell r="E14439">
            <v>43998</v>
          </cell>
          <cell r="F14439">
            <v>44079</v>
          </cell>
          <cell r="G14439" t="str">
            <v>NA</v>
          </cell>
          <cell r="H14439">
            <v>1274.1229896492491</v>
          </cell>
          <cell r="I14439" t="str">
            <v>NA</v>
          </cell>
        </row>
        <row r="14440">
          <cell r="C14440" t="str">
            <v>Liability</v>
          </cell>
          <cell r="E14440">
            <v>43987</v>
          </cell>
          <cell r="F14440">
            <v>44027</v>
          </cell>
          <cell r="G14440" t="str">
            <v>NA</v>
          </cell>
          <cell r="H14440">
            <v>0.28032609660344421</v>
          </cell>
          <cell r="I14440" t="str">
            <v>NA</v>
          </cell>
        </row>
        <row r="14441">
          <cell r="C14441" t="str">
            <v>Liability</v>
          </cell>
          <cell r="E14441">
            <v>44003</v>
          </cell>
          <cell r="F14441">
            <v>44105</v>
          </cell>
          <cell r="G14441" t="str">
            <v>NA</v>
          </cell>
          <cell r="H14441">
            <v>946.38589505361585</v>
          </cell>
          <cell r="I14441" t="str">
            <v>NA</v>
          </cell>
        </row>
        <row r="14442">
          <cell r="C14442" t="str">
            <v>Liability</v>
          </cell>
          <cell r="E14442">
            <v>44011</v>
          </cell>
          <cell r="F14442">
            <v>44086</v>
          </cell>
          <cell r="G14442" t="str">
            <v>NA</v>
          </cell>
          <cell r="H14442">
            <v>10.994206709758368</v>
          </cell>
          <cell r="I14442" t="str">
            <v>NA</v>
          </cell>
        </row>
        <row r="14443">
          <cell r="C14443" t="str">
            <v>Liability</v>
          </cell>
          <cell r="E14443">
            <v>43986</v>
          </cell>
          <cell r="F14443">
            <v>44115</v>
          </cell>
          <cell r="G14443" t="str">
            <v>NA</v>
          </cell>
          <cell r="H14443">
            <v>8271.4077608924836</v>
          </cell>
          <cell r="I14443" t="str">
            <v>NA</v>
          </cell>
        </row>
        <row r="14444">
          <cell r="C14444" t="str">
            <v>Liability</v>
          </cell>
          <cell r="E14444">
            <v>44038</v>
          </cell>
          <cell r="F14444">
            <v>44154</v>
          </cell>
          <cell r="G14444" t="str">
            <v>NA</v>
          </cell>
          <cell r="H14444">
            <v>492.93435251761991</v>
          </cell>
          <cell r="I14444" t="str">
            <v>NA</v>
          </cell>
        </row>
        <row r="14445">
          <cell r="C14445" t="str">
            <v>Liability</v>
          </cell>
          <cell r="E14445">
            <v>44022</v>
          </cell>
          <cell r="F14445">
            <v>44136</v>
          </cell>
          <cell r="G14445" t="str">
            <v>NA</v>
          </cell>
          <cell r="H14445">
            <v>8.1865655256226226</v>
          </cell>
          <cell r="I14445" t="str">
            <v>NA</v>
          </cell>
        </row>
        <row r="14446">
          <cell r="C14446" t="str">
            <v>Liability</v>
          </cell>
          <cell r="E14446">
            <v>44028</v>
          </cell>
          <cell r="F14446">
            <v>44126</v>
          </cell>
          <cell r="G14446" t="str">
            <v>NA</v>
          </cell>
          <cell r="H14446">
            <v>98.498603568383245</v>
          </cell>
          <cell r="I14446" t="str">
            <v>NA</v>
          </cell>
        </row>
        <row r="14447">
          <cell r="C14447" t="str">
            <v>Liability</v>
          </cell>
          <cell r="E14447">
            <v>44036</v>
          </cell>
          <cell r="F14447">
            <v>44131</v>
          </cell>
          <cell r="G14447" t="str">
            <v>NA</v>
          </cell>
          <cell r="H14447">
            <v>138.68194688360853</v>
          </cell>
          <cell r="I14447" t="str">
            <v>NA</v>
          </cell>
        </row>
        <row r="14448">
          <cell r="C14448" t="str">
            <v>Liability</v>
          </cell>
          <cell r="E14448">
            <v>44017</v>
          </cell>
          <cell r="F14448">
            <v>44089</v>
          </cell>
          <cell r="G14448">
            <v>44196.011660111115</v>
          </cell>
          <cell r="H14448">
            <v>3484.1668699433799</v>
          </cell>
          <cell r="I14448">
            <v>3484.17</v>
          </cell>
        </row>
        <row r="14449">
          <cell r="C14449" t="str">
            <v>Liability</v>
          </cell>
          <cell r="E14449">
            <v>44031</v>
          </cell>
          <cell r="F14449">
            <v>44133</v>
          </cell>
          <cell r="G14449" t="str">
            <v>NA</v>
          </cell>
          <cell r="H14449">
            <v>0.45311906217346637</v>
          </cell>
          <cell r="I14449" t="str">
            <v>NA</v>
          </cell>
        </row>
        <row r="14450">
          <cell r="C14450" t="str">
            <v>Liability</v>
          </cell>
          <cell r="E14450">
            <v>44032</v>
          </cell>
          <cell r="F14450">
            <v>44077</v>
          </cell>
          <cell r="G14450" t="str">
            <v>NA</v>
          </cell>
          <cell r="H14450">
            <v>1.0036180671103356</v>
          </cell>
          <cell r="I14450" t="str">
            <v>NA</v>
          </cell>
        </row>
        <row r="14451">
          <cell r="C14451" t="str">
            <v>Liability</v>
          </cell>
          <cell r="E14451">
            <v>44030</v>
          </cell>
          <cell r="F14451">
            <v>44073</v>
          </cell>
          <cell r="G14451" t="str">
            <v>NA</v>
          </cell>
          <cell r="H14451">
            <v>52.091354561861429</v>
          </cell>
          <cell r="I14451" t="str">
            <v>NA</v>
          </cell>
        </row>
        <row r="14452">
          <cell r="C14452" t="str">
            <v>Liability</v>
          </cell>
          <cell r="E14452">
            <v>44040</v>
          </cell>
          <cell r="F14452">
            <v>44052</v>
          </cell>
          <cell r="G14452" t="str">
            <v>NA</v>
          </cell>
          <cell r="H14452">
            <v>96.17069832510596</v>
          </cell>
          <cell r="I14452" t="str">
            <v>NA</v>
          </cell>
        </row>
        <row r="14453">
          <cell r="C14453" t="str">
            <v>Liability</v>
          </cell>
          <cell r="E14453">
            <v>44062</v>
          </cell>
          <cell r="F14453">
            <v>44087</v>
          </cell>
          <cell r="G14453" t="str">
            <v>NA</v>
          </cell>
          <cell r="H14453">
            <v>154.80775574064484</v>
          </cell>
          <cell r="I14453" t="str">
            <v>NA</v>
          </cell>
        </row>
        <row r="14454">
          <cell r="C14454" t="str">
            <v>Liability</v>
          </cell>
          <cell r="E14454">
            <v>44057</v>
          </cell>
          <cell r="F14454">
            <v>44073</v>
          </cell>
          <cell r="G14454" t="str">
            <v>NA</v>
          </cell>
          <cell r="H14454">
            <v>14.821212653169267</v>
          </cell>
          <cell r="I14454" t="str">
            <v>NA</v>
          </cell>
        </row>
        <row r="14455">
          <cell r="C14455" t="str">
            <v>Liability</v>
          </cell>
          <cell r="E14455">
            <v>44065</v>
          </cell>
          <cell r="F14455">
            <v>44142</v>
          </cell>
          <cell r="G14455" t="str">
            <v>NA</v>
          </cell>
          <cell r="H14455">
            <v>174173.49011705964</v>
          </cell>
          <cell r="I14455" t="str">
            <v>NA</v>
          </cell>
        </row>
        <row r="14456">
          <cell r="C14456" t="str">
            <v>Liability</v>
          </cell>
          <cell r="E14456">
            <v>44058</v>
          </cell>
          <cell r="F14456">
            <v>44096</v>
          </cell>
          <cell r="G14456" t="str">
            <v>NA</v>
          </cell>
          <cell r="H14456">
            <v>5427.6908583636596</v>
          </cell>
          <cell r="I14456" t="str">
            <v>NA</v>
          </cell>
        </row>
        <row r="14457">
          <cell r="C14457" t="str">
            <v>Liability</v>
          </cell>
          <cell r="E14457">
            <v>44097</v>
          </cell>
          <cell r="F14457">
            <v>44120</v>
          </cell>
          <cell r="G14457" t="str">
            <v>NA</v>
          </cell>
          <cell r="H14457">
            <v>0.79917966002546492</v>
          </cell>
          <cell r="I14457" t="str">
            <v>NA</v>
          </cell>
        </row>
        <row r="14458">
          <cell r="C14458" t="str">
            <v>Liability</v>
          </cell>
          <cell r="E14458">
            <v>44103</v>
          </cell>
          <cell r="F14458">
            <v>44193</v>
          </cell>
          <cell r="G14458" t="str">
            <v>NA</v>
          </cell>
          <cell r="H14458">
            <v>249.92540161689212</v>
          </cell>
          <cell r="I14458" t="str">
            <v>NA</v>
          </cell>
        </row>
        <row r="14459">
          <cell r="C14459" t="str">
            <v>Liability</v>
          </cell>
          <cell r="E14459">
            <v>44076</v>
          </cell>
          <cell r="F14459">
            <v>44128</v>
          </cell>
          <cell r="G14459" t="str">
            <v>NA</v>
          </cell>
          <cell r="H14459">
            <v>6435.0932352338905</v>
          </cell>
          <cell r="I14459" t="str">
            <v>NA</v>
          </cell>
        </row>
        <row r="14460">
          <cell r="C14460" t="str">
            <v>Liability</v>
          </cell>
          <cell r="E14460">
            <v>44098</v>
          </cell>
          <cell r="F14460">
            <v>44139</v>
          </cell>
          <cell r="G14460" t="str">
            <v>NA</v>
          </cell>
          <cell r="H14460">
            <v>0.18136591972953714</v>
          </cell>
          <cell r="I14460" t="str">
            <v>NA</v>
          </cell>
        </row>
        <row r="14461">
          <cell r="C14461" t="str">
            <v>Liability</v>
          </cell>
          <cell r="E14461">
            <v>44083</v>
          </cell>
          <cell r="F14461">
            <v>44191</v>
          </cell>
          <cell r="G14461" t="str">
            <v>NA</v>
          </cell>
          <cell r="H14461">
            <v>72.318449425811764</v>
          </cell>
          <cell r="I14461" t="str">
            <v>NA</v>
          </cell>
        </row>
        <row r="14462">
          <cell r="C14462" t="str">
            <v>Liability</v>
          </cell>
          <cell r="E14462">
            <v>44090</v>
          </cell>
          <cell r="F14462">
            <v>44160</v>
          </cell>
          <cell r="G14462" t="str">
            <v>NA</v>
          </cell>
          <cell r="H14462">
            <v>192.66852824559805</v>
          </cell>
          <cell r="I14462" t="str">
            <v>NA</v>
          </cell>
        </row>
        <row r="14463">
          <cell r="C14463" t="str">
            <v>Liability</v>
          </cell>
          <cell r="E14463">
            <v>44085</v>
          </cell>
          <cell r="F14463">
            <v>44104</v>
          </cell>
          <cell r="G14463" t="str">
            <v>NA</v>
          </cell>
          <cell r="H14463">
            <v>1013.5422863140636</v>
          </cell>
          <cell r="I14463" t="str">
            <v>NA</v>
          </cell>
        </row>
        <row r="14464">
          <cell r="C14464" t="str">
            <v>Liability</v>
          </cell>
          <cell r="E14464">
            <v>44099</v>
          </cell>
          <cell r="F14464">
            <v>44165</v>
          </cell>
          <cell r="G14464" t="str">
            <v>NA</v>
          </cell>
          <cell r="H14464">
            <v>4345.5553651249757</v>
          </cell>
          <cell r="I14464" t="str">
            <v>NA</v>
          </cell>
        </row>
        <row r="14465">
          <cell r="C14465" t="str">
            <v>Liability</v>
          </cell>
          <cell r="E14465">
            <v>44100</v>
          </cell>
          <cell r="F14465">
            <v>44162</v>
          </cell>
          <cell r="G14465" t="str">
            <v>NA</v>
          </cell>
          <cell r="H14465">
            <v>1817.3898955793493</v>
          </cell>
          <cell r="I14465" t="str">
            <v>NA</v>
          </cell>
        </row>
        <row r="14466">
          <cell r="C14466" t="str">
            <v>Liability</v>
          </cell>
          <cell r="E14466">
            <v>44078</v>
          </cell>
          <cell r="F14466">
            <v>44108</v>
          </cell>
          <cell r="G14466" t="str">
            <v>NA</v>
          </cell>
          <cell r="H14466">
            <v>63.798194397491521</v>
          </cell>
          <cell r="I14466" t="str">
            <v>NA</v>
          </cell>
        </row>
        <row r="14467">
          <cell r="C14467" t="str">
            <v>Liability</v>
          </cell>
          <cell r="E14467">
            <v>44099</v>
          </cell>
          <cell r="F14467">
            <v>44169</v>
          </cell>
          <cell r="G14467" t="str">
            <v>NA</v>
          </cell>
          <cell r="H14467">
            <v>9.1052982756417808</v>
          </cell>
          <cell r="I14467" t="str">
            <v>NA</v>
          </cell>
        </row>
        <row r="14468">
          <cell r="C14468" t="str">
            <v>Liability</v>
          </cell>
          <cell r="E14468">
            <v>44125</v>
          </cell>
          <cell r="F14468">
            <v>44144</v>
          </cell>
          <cell r="G14468" t="str">
            <v>NA</v>
          </cell>
          <cell r="H14468">
            <v>52.463922144221556</v>
          </cell>
          <cell r="I14468" t="str">
            <v>NA</v>
          </cell>
        </row>
        <row r="14469">
          <cell r="C14469" t="str">
            <v>Liability</v>
          </cell>
          <cell r="E14469">
            <v>44135</v>
          </cell>
          <cell r="F14469">
            <v>44157</v>
          </cell>
          <cell r="G14469" t="str">
            <v>NA</v>
          </cell>
          <cell r="H14469">
            <v>18.429574059553428</v>
          </cell>
          <cell r="I14469" t="str">
            <v>NA</v>
          </cell>
        </row>
        <row r="14470">
          <cell r="C14470" t="str">
            <v>Liability</v>
          </cell>
          <cell r="E14470">
            <v>44114</v>
          </cell>
          <cell r="F14470">
            <v>44147</v>
          </cell>
          <cell r="G14470" t="str">
            <v>NA</v>
          </cell>
          <cell r="H14470">
            <v>347.60288987063149</v>
          </cell>
          <cell r="I14470" t="str">
            <v>NA</v>
          </cell>
        </row>
        <row r="14471">
          <cell r="C14471" t="str">
            <v>Liability</v>
          </cell>
          <cell r="E14471">
            <v>44116</v>
          </cell>
          <cell r="F14471">
            <v>44168</v>
          </cell>
          <cell r="G14471" t="str">
            <v>NA</v>
          </cell>
          <cell r="H14471">
            <v>4.4769755847804857</v>
          </cell>
          <cell r="I14471" t="str">
            <v>NA</v>
          </cell>
        </row>
        <row r="14472">
          <cell r="C14472" t="str">
            <v>Liability</v>
          </cell>
          <cell r="E14472">
            <v>44135</v>
          </cell>
          <cell r="F14472">
            <v>44179</v>
          </cell>
          <cell r="G14472" t="str">
            <v>NA</v>
          </cell>
          <cell r="H14472">
            <v>29.924212126120455</v>
          </cell>
          <cell r="I14472" t="str">
            <v>NA</v>
          </cell>
        </row>
        <row r="14473">
          <cell r="C14473" t="str">
            <v>Liability</v>
          </cell>
          <cell r="E14473">
            <v>44145</v>
          </cell>
          <cell r="F14473">
            <v>44158</v>
          </cell>
          <cell r="G14473" t="str">
            <v>NA</v>
          </cell>
          <cell r="H14473">
            <v>1435.4754575132013</v>
          </cell>
          <cell r="I14473" t="str">
            <v>NA</v>
          </cell>
        </row>
        <row r="14474">
          <cell r="C14474" t="str">
            <v>Liability</v>
          </cell>
          <cell r="E14474">
            <v>44149</v>
          </cell>
          <cell r="F14474">
            <v>44171</v>
          </cell>
          <cell r="G14474" t="str">
            <v>NA</v>
          </cell>
          <cell r="H14474">
            <v>4991.060654736576</v>
          </cell>
          <cell r="I14474" t="str">
            <v>NA</v>
          </cell>
        </row>
        <row r="14475">
          <cell r="C14475" t="str">
            <v>Liability</v>
          </cell>
          <cell r="E14475">
            <v>44161</v>
          </cell>
          <cell r="F14475">
            <v>44168</v>
          </cell>
          <cell r="G14475" t="str">
            <v>NA</v>
          </cell>
          <cell r="H14475">
            <v>16.413366280149734</v>
          </cell>
          <cell r="I14475" t="str">
            <v>NA</v>
          </cell>
        </row>
        <row r="14476">
          <cell r="C14476" t="str">
            <v>Liability</v>
          </cell>
          <cell r="E14476">
            <v>44142</v>
          </cell>
          <cell r="F14476">
            <v>44146</v>
          </cell>
          <cell r="G14476" t="str">
            <v>NA</v>
          </cell>
          <cell r="H14476">
            <v>36.106384044613073</v>
          </cell>
          <cell r="I14476" t="str">
            <v>NA</v>
          </cell>
        </row>
        <row r="14477">
          <cell r="C14477" t="str">
            <v>Liability</v>
          </cell>
          <cell r="E14477">
            <v>44139</v>
          </cell>
          <cell r="F14477">
            <v>44172</v>
          </cell>
          <cell r="G14477" t="str">
            <v>NA</v>
          </cell>
          <cell r="H14477">
            <v>1359.2793515997851</v>
          </cell>
          <cell r="I14477" t="str">
            <v>NA</v>
          </cell>
        </row>
        <row r="14478">
          <cell r="C14478" t="str">
            <v>Liability</v>
          </cell>
          <cell r="E14478">
            <v>44140</v>
          </cell>
          <cell r="F14478">
            <v>44192</v>
          </cell>
          <cell r="G14478" t="str">
            <v>NA</v>
          </cell>
          <cell r="H14478">
            <v>15.422367602695493</v>
          </cell>
          <cell r="I14478" t="str">
            <v>NA</v>
          </cell>
        </row>
        <row r="14479">
          <cell r="C14479" t="str">
            <v>Liability</v>
          </cell>
          <cell r="E14479">
            <v>44159</v>
          </cell>
          <cell r="F14479">
            <v>44168</v>
          </cell>
          <cell r="G14479" t="str">
            <v>NA</v>
          </cell>
          <cell r="H14479">
            <v>91.003930782315976</v>
          </cell>
          <cell r="I14479" t="str">
            <v>NA</v>
          </cell>
        </row>
        <row r="14480">
          <cell r="C14480" t="str">
            <v>Liability</v>
          </cell>
          <cell r="E14480">
            <v>44138</v>
          </cell>
          <cell r="F14480">
            <v>44147</v>
          </cell>
          <cell r="G14480">
            <v>44195.24396999491</v>
          </cell>
          <cell r="H14480">
            <v>189.505592755207</v>
          </cell>
          <cell r="I14480">
            <v>189.51</v>
          </cell>
        </row>
        <row r="14481">
          <cell r="C14481" t="str">
            <v>Liability</v>
          </cell>
          <cell r="E14481">
            <v>44168</v>
          </cell>
          <cell r="F14481">
            <v>44175</v>
          </cell>
          <cell r="G14481" t="str">
            <v>NA</v>
          </cell>
          <cell r="H14481">
            <v>8.7768303453066903</v>
          </cell>
          <cell r="I1448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B937F-C076-EB43-A738-228A048D05DB}" name="physdam_incpaid" displayName="physdam_incpaid" ref="A7:K17" totalsRowShown="0" headerRowDxfId="185" dataDxfId="183" headerRowBorderDxfId="184" tableBorderDxfId="182" totalsRowBorderDxfId="181">
  <autoFilter ref="A7:K17" xr:uid="{0EAB937F-C076-EB43-A738-228A048D05DB}"/>
  <tableColumns count="11">
    <tableColumn id="1" xr3:uid="{BA69488B-31C4-6F42-A4C6-EA5F89FC9B24}" name="Year (AY)" dataDxfId="180"/>
    <tableColumn id="2" xr3:uid="{394AAAF3-4931-1148-92B9-9EF108418100}" name="2011" dataDxfId="179" dataCellStyle="Normal">
      <calculatedColumnFormula>SUMIFS([1]Claims!$I:$I, [1]Claims!$E:$E, "&gt;=" &amp; DATE($A8,1,1),[1]Claims!$E:$E,  "&lt;=" &amp; DATE($A8,12,31), [1]Claims!$G:$G, "&gt;=" &amp; DATE(physdam_incpaid[[#Headers],[2011]],1,1), [1]Claims!$G:$G,  "&lt;=" &amp; DATE(physdam_incpaid[[#Headers],[2011]],12,31), [1]Claims!$C:$C, "Physdam")</calculatedColumnFormula>
    </tableColumn>
    <tableColumn id="3" xr3:uid="{DC42F881-A3E6-4C4D-B8DB-A83D76085106}" name="2012" dataDxfId="178" dataCellStyle="Normal">
      <calculatedColumnFormula>SUMIFS([1]Claims!$I:$I, [1]Claims!$E:$E, "&gt;=" &amp; DATE($A8,1,1),[1]Claims!$E:$E,  "&lt;=" &amp; DATE($A8,12,31), [1]Claims!$G:$G, "&gt;=" &amp; DATE(physdam_incpaid[[#Headers],[2012]],1,1), [1]Claims!$G:$G,  "&lt;=" &amp; DATE(physdam_incpaid[[#Headers],[2012]],12,31), [1]Claims!$C:$C, "Physdam")</calculatedColumnFormula>
    </tableColumn>
    <tableColumn id="4" xr3:uid="{2378415C-F77F-544D-B419-483BE8160E1F}" name="2013" dataDxfId="177" dataCellStyle="Normal">
      <calculatedColumnFormula>SUMIFS([1]Claims!$I:$I, [1]Claims!$E:$E, "&gt;=" &amp; DATE($A8,1,1),[1]Claims!$E:$E,  "&lt;=" &amp; DATE($A8,12,31), [1]Claims!$G:$G, "&gt;=" &amp; DATE(physdam_incpaid[[#Headers],[2013]],1,1), [1]Claims!$G:$G,  "&lt;=" &amp; DATE(physdam_incpaid[[#Headers],[2013]],12,31), [1]Claims!$C:$C, "Physdam")</calculatedColumnFormula>
    </tableColumn>
    <tableColumn id="5" xr3:uid="{671242A8-6A5D-E447-A355-DB38EADE116E}" name="2014" dataDxfId="176" dataCellStyle="Normal">
      <calculatedColumnFormula>SUMIFS([1]Claims!$I:$I, [1]Claims!$E:$E, "&gt;=" &amp; DATE($A8,1,1),[1]Claims!$E:$E,  "&lt;=" &amp; DATE($A8,12,31), [1]Claims!$G:$G, "&gt;=" &amp; DATE(physdam_incpaid[[#Headers],[2014]],1,1), [1]Claims!$G:$G,  "&lt;=" &amp; DATE(physdam_incpaid[[#Headers],[2014]],12,31), [1]Claims!$C:$C, "Physdam")</calculatedColumnFormula>
    </tableColumn>
    <tableColumn id="6" xr3:uid="{F906FD03-A8EA-B048-BFD9-95A12C44DDD5}" name="2015" dataDxfId="175" dataCellStyle="Normal">
      <calculatedColumnFormula>SUMIFS([1]Claims!$I:$I, [1]Claims!$E:$E, "&gt;=" &amp; DATE($A8,1,1),[1]Claims!$E:$E,  "&lt;=" &amp; DATE($A8,12,31), [1]Claims!$G:$G, "&gt;=" &amp; DATE(physdam_incpaid[[#Headers],[2015]],1,1), [1]Claims!$G:$G,  "&lt;=" &amp; DATE(physdam_incpaid[[#Headers],[2015]],12,31), [1]Claims!$C:$C, "Physdam")</calculatedColumnFormula>
    </tableColumn>
    <tableColumn id="7" xr3:uid="{FFC44341-C441-444F-BF4D-47D1555187E4}" name="2016" dataDxfId="174" dataCellStyle="Normal">
      <calculatedColumnFormula>SUMIFS([1]Claims!$I:$I, [1]Claims!$E:$E, "&gt;=" &amp; DATE($A8,1,1),[1]Claims!$E:$E,  "&lt;=" &amp; DATE($A8,12,31), [1]Claims!$G:$G, "&gt;=" &amp; DATE(physdam_incpaid[[#Headers],[2016]],1,1), [1]Claims!$G:$G,  "&lt;=" &amp; DATE(physdam_incpaid[[#Headers],[2016]],12,31), [1]Claims!$C:$C, "Physdam")</calculatedColumnFormula>
    </tableColumn>
    <tableColumn id="8" xr3:uid="{FB710D60-2DCF-F248-9FF5-091CB5DFC347}" name="2017" dataDxfId="173" dataCellStyle="Normal">
      <calculatedColumnFormula>SUMIFS([1]Claims!$I:$I, [1]Claims!$E:$E, "&gt;=" &amp; DATE($A8,1,1),[1]Claims!$E:$E,  "&lt;=" &amp; DATE($A8,12,31), [1]Claims!$G:$G, "&gt;=" &amp; DATE(physdam_incpaid[[#Headers],[2017]],1,1), [1]Claims!$G:$G,  "&lt;=" &amp; DATE(physdam_incpaid[[#Headers],[2017]],12,31), [1]Claims!$C:$C, "Physdam")</calculatedColumnFormula>
    </tableColumn>
    <tableColumn id="9" xr3:uid="{4E949D1D-3194-2945-9BFF-769456BCD231}" name="2018" dataDxfId="172" dataCellStyle="Normal">
      <calculatedColumnFormula>SUMIFS([1]Claims!$I:$I, [1]Claims!$E:$E, "&gt;=" &amp; DATE($A8,1,1),[1]Claims!$E:$E,  "&lt;=" &amp; DATE($A8,12,31), [1]Claims!$G:$G, "&gt;=" &amp; DATE(physdam_incpaid[[#Headers],[2018]],1,1), [1]Claims!$G:$G,  "&lt;=" &amp; DATE(physdam_incpaid[[#Headers],[2018]],12,31), [1]Claims!$C:$C, "Physdam")</calculatedColumnFormula>
    </tableColumn>
    <tableColumn id="10" xr3:uid="{0134A611-1C06-564E-B0C5-DFD35B392BD7}" name="2019" dataDxfId="171" dataCellStyle="Normal">
      <calculatedColumnFormula>SUMIFS([1]Claims!$I:$I, [1]Claims!$E:$E, "&gt;=" &amp; DATE($A8,1,1),[1]Claims!$E:$E,  "&lt;=" &amp; DATE($A8,12,31), [1]Claims!$G:$G, "&gt;=" &amp; DATE(physdam_incpaid[[#Headers],[2019]],1,1), [1]Claims!$G:$G,  "&lt;=" &amp; DATE(physdam_incpaid[[#Headers],[2019]],12,31), [1]Claims!$C:$C, "Physdam")</calculatedColumnFormula>
    </tableColumn>
    <tableColumn id="11" xr3:uid="{86E2F81F-90C1-734C-9194-D56D68E030D0}" name="2020" dataDxfId="170" dataCellStyle="Normal">
      <calculatedColumnFormula>SUMIFS([1]Claims!$I:$I, [1]Claims!$E:$E, "&gt;=" &amp; DATE($A8,1,1),[1]Claims!$E:$E,  "&lt;=" &amp; DATE($A8,12,31), [1]Claims!$G:$G, "&gt;=" &amp; DATE(physdam_incpaid[[#Headers],[2020]],1,1), [1]Claims!$G:$G,  "&lt;=" &amp; DATE(physdam_incpaid[[#Headers],[2020]],12,31), [1]Claims!$C:$C, "Physdam")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2596BA-C9F9-BC46-AA73-E9BA83AF1371}" name="home_incpaid69" displayName="home_incpaid69" ref="N7:X17" totalsRowShown="0" headerRowDxfId="47" dataDxfId="45" headerRowBorderDxfId="46" tableBorderDxfId="44" totalsRowBorderDxfId="43">
  <autoFilter ref="N7:X17" xr:uid="{F02596BA-C9F9-BC46-AA73-E9BA83AF1371}"/>
  <tableColumns count="11">
    <tableColumn id="1" xr3:uid="{410F198C-EA47-5C4D-94FF-6B45B82B7C28}" name="Year (AY)" dataDxfId="42"/>
    <tableColumn id="2" xr3:uid="{7AA617C9-BFD7-CE4E-B285-F2F1FEB4309C}" name="2011" dataDxfId="41" dataCellStyle="Normal">
      <calculatedColumnFormula>SUMIFS([1]Claims!$H:$H, [1]Claims!$E:$E, "&gt;=" &amp; DATE($A8,1,1),[1]Claims!$E:$E,  "&lt;=" &amp; DATE($A8,12,31), [1]Claims!$F:$F, "&gt;=" &amp; DATE(home_incpaid69[[#Headers],[2011]],1,1), [1]Claims!$F:$F,  "&lt;=" &amp; DATE(home_incpaid69[[#Headers],[2011]],12,31), [1]Claims!$C:$C, "Homeowners")</calculatedColumnFormula>
    </tableColumn>
    <tableColumn id="3" xr3:uid="{9E63DD16-1407-3747-B6D5-94BFF2049346}" name="2012" dataDxfId="40" dataCellStyle="Normal">
      <calculatedColumnFormula>SUMIFS([1]Claims!$H:$H, [1]Claims!$E:$E, "&gt;=" &amp; DATE($A8,1,1),[1]Claims!$E:$E,  "&lt;=" &amp; DATE($A8,12,31), [1]Claims!$F:$F, "&gt;=" &amp; DATE(home_incpaid69[[#Headers],[2012]],1,1), [1]Claims!$F:$F,  "&lt;=" &amp; DATE(home_incpaid69[[#Headers],[2012]],12,31), [1]Claims!$C:$C, "Homeowners")</calculatedColumnFormula>
    </tableColumn>
    <tableColumn id="4" xr3:uid="{AFB465B9-17B3-1645-8697-7F5B073A28EF}" name="2013" dataDxfId="39" dataCellStyle="Normal">
      <calculatedColumnFormula>SUMIFS([1]Claims!$H:$H, [1]Claims!$E:$E, "&gt;=" &amp; DATE($A8,1,1),[1]Claims!$E:$E,  "&lt;=" &amp; DATE($A8,12,31), [1]Claims!$F:$F, "&gt;=" &amp; DATE(home_incpaid69[[#Headers],[2013]],1,1), [1]Claims!$F:$F,  "&lt;=" &amp; DATE(home_incpaid69[[#Headers],[2013]],12,31), [1]Claims!$C:$C, "Homeowners")</calculatedColumnFormula>
    </tableColumn>
    <tableColumn id="5" xr3:uid="{8E7EAE06-404D-994F-B079-3BB21399774B}" name="2014" dataDxfId="38" dataCellStyle="Normal">
      <calculatedColumnFormula>SUMIFS([1]Claims!$H:$H, [1]Claims!$E:$E, "&gt;=" &amp; DATE($A8,1,1),[1]Claims!$E:$E,  "&lt;=" &amp; DATE($A8,12,31), [1]Claims!$F:$F, "&gt;=" &amp; DATE(home_incpaid69[[#Headers],[2014]],1,1), [1]Claims!$F:$F,  "&lt;=" &amp; DATE(home_incpaid69[[#Headers],[2014]],12,31), [1]Claims!$C:$C, "Homeowners")</calculatedColumnFormula>
    </tableColumn>
    <tableColumn id="6" xr3:uid="{A4A07C54-5809-204A-81F0-09998F50E9F3}" name="2015" dataDxfId="37" dataCellStyle="Normal">
      <calculatedColumnFormula>SUMIFS([1]Claims!$H:$H, [1]Claims!$E:$E, "&gt;=" &amp; DATE($A8,1,1),[1]Claims!$E:$E,  "&lt;=" &amp; DATE($A8,12,31), [1]Claims!$F:$F, "&gt;=" &amp; DATE(home_incpaid69[[#Headers],[2015]],1,1), [1]Claims!$F:$F,  "&lt;=" &amp; DATE(home_incpaid69[[#Headers],[2015]],12,31), [1]Claims!$C:$C, "Homeowners")</calculatedColumnFormula>
    </tableColumn>
    <tableColumn id="7" xr3:uid="{2A395D58-9763-994A-8831-60CC4E82633F}" name="2016" dataDxfId="36" dataCellStyle="Normal">
      <calculatedColumnFormula>SUMIFS([1]Claims!$H:$H, [1]Claims!$E:$E, "&gt;=" &amp; DATE($A8,1,1),[1]Claims!$E:$E,  "&lt;=" &amp; DATE($A8,12,31), [1]Claims!$F:$F, "&gt;=" &amp; DATE(home_incpaid69[[#Headers],[2016]],1,1), [1]Claims!$F:$F,  "&lt;=" &amp; DATE(home_incpaid69[[#Headers],[2016]],12,31), [1]Claims!$C:$C, "Homeowners")</calculatedColumnFormula>
    </tableColumn>
    <tableColumn id="8" xr3:uid="{0CF5B881-339B-0F40-856D-7C709C771955}" name="2017" dataDxfId="35" dataCellStyle="Normal">
      <calculatedColumnFormula>SUMIFS([1]Claims!$H:$H, [1]Claims!$E:$E, "&gt;=" &amp; DATE($A8,1,1),[1]Claims!$E:$E,  "&lt;=" &amp; DATE($A8,12,31), [1]Claims!$F:$F, "&gt;=" &amp; DATE(home_incpaid69[[#Headers],[2017]],1,1), [1]Claims!$F:$F,  "&lt;=" &amp; DATE(home_incpaid69[[#Headers],[2017]],12,31), [1]Claims!$C:$C, "Homeowners")</calculatedColumnFormula>
    </tableColumn>
    <tableColumn id="9" xr3:uid="{01D47BF0-DCD6-E548-BF0F-4001E09D1DE4}" name="2018" dataDxfId="34" dataCellStyle="Normal">
      <calculatedColumnFormula>SUMIFS([1]Claims!$H:$H, [1]Claims!$E:$E, "&gt;=" &amp; DATE($A8,1,1),[1]Claims!$E:$E,  "&lt;=" &amp; DATE($A8,12,31), [1]Claims!$F:$F, "&gt;=" &amp; DATE(home_incpaid69[[#Headers],[2018]],1,1), [1]Claims!$F:$F,  "&lt;=" &amp; DATE(home_incpaid69[[#Headers],[2018]],12,31), [1]Claims!$C:$C, "Homeowners")</calculatedColumnFormula>
    </tableColumn>
    <tableColumn id="10" xr3:uid="{E58C1056-439D-8A42-B3BC-F37ADAB26DE1}" name="2019" dataDxfId="33" dataCellStyle="Normal">
      <calculatedColumnFormula>SUMIFS([1]Claims!$H:$H, [1]Claims!$E:$E, "&gt;=" &amp; DATE($A8,1,1),[1]Claims!$E:$E,  "&lt;=" &amp; DATE($A8,12,31), [1]Claims!$F:$F, "&gt;=" &amp; DATE(home_incpaid69[[#Headers],[2019]],1,1), [1]Claims!$F:$F,  "&lt;=" &amp; DATE(home_incpaid69[[#Headers],[2019]],12,31), [1]Claims!$C:$C, "Homeowners")</calculatedColumnFormula>
    </tableColumn>
    <tableColumn id="11" xr3:uid="{695EFD07-BA4E-5A40-9A75-611A3B9EA08C}" name="2020" dataDxfId="32" dataCellStyle="Normal">
      <calculatedColumnFormula>SUMIFS([1]Claims!$H:$H, [1]Claims!$E:$E, "&gt;=" &amp; DATE($A8,1,1),[1]Claims!$E:$E,  "&lt;=" &amp; DATE($A8,12,31), [1]Claims!$F:$F, "&gt;=" &amp; DATE(home_incpaid69[[#Headers],[2020]],1,1), [1]Claims!$F:$F,  "&lt;=" &amp; DATE(home_incpaid69[[#Headers],[2020]],12,31), [1]Claims!$C:$C, "Homeowners")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3FBB1-3FAC-E646-8246-6041F620919C}" name="home_incpaid62" displayName="home_incpaid62" ref="A39:K49" totalsRowShown="0" headerRowDxfId="31" dataDxfId="29" headerRowBorderDxfId="30" tableBorderDxfId="28" totalsRowBorderDxfId="27">
  <autoFilter ref="A39:K49" xr:uid="{ECE3FBB1-3FAC-E646-8246-6041F620919C}"/>
  <tableColumns count="11">
    <tableColumn id="1" xr3:uid="{BDCFB5C8-ED8F-7E47-9191-ECEB365C2BA3}" name="Year (AY)" dataDxfId="26"/>
    <tableColumn id="2" xr3:uid="{AE4A28E0-E626-7B4B-9BCC-A325BC07CDAE}" name="2011" dataDxfId="25" dataCellStyle="Normal">
      <calculatedColumnFormula>COUNTIFS([1]Claims!$E:$E, "&gt;=" &amp; DATE($A40,1,1),[1]Claims!$E:$E,  "&lt;=" &amp; DATE($A40,12,31), [1]Claims!$G:$G, "&gt;=" &amp; DATE(home_incpaid62[[#Headers],[2011]],1,1), [1]Claims!$G:$G,  "&lt;=" &amp; DATE(home_incpaid62[[#Headers],[2011]],12,31), [1]Claims!$C:$C, "Homeowners")</calculatedColumnFormula>
    </tableColumn>
    <tableColumn id="3" xr3:uid="{A2A091BB-2897-1447-B5C3-5FC9CEA4D8D6}" name="2012" dataDxfId="24" dataCellStyle="Normal">
      <calculatedColumnFormula>COUNTIFS([1]Claims!$E:$E, "&gt;=" &amp; DATE($A40,1,1),[1]Claims!$E:$E,  "&lt;=" &amp; DATE($A40,12,31), [1]Claims!$G:$G, "&gt;=" &amp; DATE(home_incpaid62[[#Headers],[2012]],1,1), [1]Claims!$G:$G,  "&lt;=" &amp; DATE(home_incpaid62[[#Headers],[2012]],12,31), [1]Claims!$C:$C, "Homeowners")</calculatedColumnFormula>
    </tableColumn>
    <tableColumn id="4" xr3:uid="{41DC1B9E-61A6-8D4C-A93C-3A7C4984990E}" name="2013" dataDxfId="23" dataCellStyle="Normal">
      <calculatedColumnFormula>COUNTIFS([1]Claims!$E:$E, "&gt;=" &amp; DATE($A40,1,1),[1]Claims!$E:$E,  "&lt;=" &amp; DATE($A40,12,31), [1]Claims!$G:$G, "&gt;=" &amp; DATE(home_incpaid62[[#Headers],[2013]],1,1), [1]Claims!$G:$G,  "&lt;=" &amp; DATE(home_incpaid62[[#Headers],[2013]],12,31), [1]Claims!$C:$C, "Homeowners")</calculatedColumnFormula>
    </tableColumn>
    <tableColumn id="5" xr3:uid="{9B1595F1-BFCB-854E-B676-1B8BA0F29746}" name="2014" dataDxfId="22" dataCellStyle="Normal">
      <calculatedColumnFormula>COUNTIFS([1]Claims!$E:$E, "&gt;=" &amp; DATE($A40,1,1),[1]Claims!$E:$E,  "&lt;=" &amp; DATE($A40,12,31), [1]Claims!$G:$G, "&gt;=" &amp; DATE(home_incpaid62[[#Headers],[2014]],1,1), [1]Claims!$G:$G,  "&lt;=" &amp; DATE(home_incpaid62[[#Headers],[2014]],12,31), [1]Claims!$C:$C, "Homeowners")</calculatedColumnFormula>
    </tableColumn>
    <tableColumn id="6" xr3:uid="{13A80BC2-FB67-BE4E-839A-8D097376EB1A}" name="2015" dataDxfId="21" dataCellStyle="Normal">
      <calculatedColumnFormula>COUNTIFS([1]Claims!$E:$E, "&gt;=" &amp; DATE($A40,1,1),[1]Claims!$E:$E,  "&lt;=" &amp; DATE($A40,12,31), [1]Claims!$G:$G, "&gt;=" &amp; DATE(home_incpaid62[[#Headers],[2015]],1,1), [1]Claims!$G:$G,  "&lt;=" &amp; DATE(home_incpaid62[[#Headers],[2015]],12,31), [1]Claims!$C:$C, "Homeowners")</calculatedColumnFormula>
    </tableColumn>
    <tableColumn id="7" xr3:uid="{B8B70011-4BD0-7C49-A4F0-504DE29AAFC5}" name="2016" dataDxfId="20" dataCellStyle="Normal">
      <calculatedColumnFormula>COUNTIFS([1]Claims!$E:$E, "&gt;=" &amp; DATE($A40,1,1),[1]Claims!$E:$E,  "&lt;=" &amp; DATE($A40,12,31), [1]Claims!$G:$G, "&gt;=" &amp; DATE(home_incpaid62[[#Headers],[2016]],1,1), [1]Claims!$G:$G,  "&lt;=" &amp; DATE(home_incpaid62[[#Headers],[2016]],12,31), [1]Claims!$C:$C, "Homeowners")</calculatedColumnFormula>
    </tableColumn>
    <tableColumn id="8" xr3:uid="{C9BB9B24-489C-A142-B0C4-562442E50113}" name="2017" dataDxfId="19" dataCellStyle="Normal">
      <calculatedColumnFormula>COUNTIFS([1]Claims!$E:$E, "&gt;=" &amp; DATE($A40,1,1),[1]Claims!$E:$E,  "&lt;=" &amp; DATE($A40,12,31), [1]Claims!$G:$G, "&gt;=" &amp; DATE(home_incpaid62[[#Headers],[2017]],1,1), [1]Claims!$G:$G,  "&lt;=" &amp; DATE(home_incpaid62[[#Headers],[2017]],12,31), [1]Claims!$C:$C, "Homeowners")</calculatedColumnFormula>
    </tableColumn>
    <tableColumn id="9" xr3:uid="{9483125C-ACCB-CB46-85F6-A80437BE5010}" name="2018" dataDxfId="18" dataCellStyle="Normal">
      <calculatedColumnFormula>COUNTIFS([1]Claims!$E:$E, "&gt;=" &amp; DATE($A40,1,1),[1]Claims!$E:$E,  "&lt;=" &amp; DATE($A40,12,31), [1]Claims!$G:$G, "&gt;=" &amp; DATE(home_incpaid62[[#Headers],[2018]],1,1), [1]Claims!$G:$G,  "&lt;=" &amp; DATE(home_incpaid62[[#Headers],[2018]],12,31), [1]Claims!$C:$C, "Homeowners")</calculatedColumnFormula>
    </tableColumn>
    <tableColumn id="10" xr3:uid="{66DA2649-C1E7-3A4B-BAC6-63B0817C3856}" name="2019" dataDxfId="17" dataCellStyle="Normal">
      <calculatedColumnFormula>COUNTIFS([1]Claims!$E:$E, "&gt;=" &amp; DATE($A40,1,1),[1]Claims!$E:$E,  "&lt;=" &amp; DATE($A40,12,31), [1]Claims!$G:$G, "&gt;=" &amp; DATE(home_incpaid62[[#Headers],[2019]],1,1), [1]Claims!$G:$G,  "&lt;=" &amp; DATE(home_incpaid62[[#Headers],[2019]],12,31), [1]Claims!$C:$C, "Homeowners")</calculatedColumnFormula>
    </tableColumn>
    <tableColumn id="11" xr3:uid="{A4522FFA-DD55-4648-AD51-FD364CE4F9E3}" name="2020" dataDxfId="16" dataCellStyle="Normal">
      <calculatedColumnFormula>COUNTIFS([1]Claims!$E:$E, "&gt;=" &amp; DATE($A40,1,1),[1]Claims!$E:$E,  "&lt;=" &amp; DATE($A40,12,31), [1]Claims!$G:$G, "&gt;=" &amp; DATE(home_incpaid62[[#Headers],[2020]],1,1), [1]Claims!$G:$G,  "&lt;=" &amp; DATE(home_incpaid62[[#Headers],[2020]],12,31), [1]Claims!$C:$C, "Homeowners")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5F8C9C-B6E6-C341-A27F-CE83D157359C}" name="home_incpaid694" displayName="home_incpaid694" ref="N39:X49" totalsRowShown="0" headerRowDxfId="15" dataDxfId="13" headerRowBorderDxfId="14" tableBorderDxfId="12" totalsRowBorderDxfId="11">
  <autoFilter ref="N39:X49" xr:uid="{B55F8C9C-B6E6-C341-A27F-CE83D157359C}"/>
  <tableColumns count="11">
    <tableColumn id="1" xr3:uid="{672E8556-25F1-DB42-B43A-0BEC18F6D15D}" name="Year (AY)" dataDxfId="10"/>
    <tableColumn id="2" xr3:uid="{FB63BED3-EFD0-3240-B632-CEA3AA961BF0}" name="2011" dataDxfId="9" dataCellStyle="Normal">
      <calculatedColumnFormula>COUNTIFS([1]Claims!$E:$E, "&gt;=" &amp; DATE($A40,1,1),[1]Claims!$E:$E,  "&lt;=" &amp; DATE($A40,12,31), [1]Claims!$F:$F, "&gt;=" &amp; DATE(home_incpaid694[[#Headers],[2011]],1,1), [1]Claims!$F:$F,  "&lt;=" &amp; DATE(home_incpaid694[[#Headers],[2011]],12,31), [1]Claims!$C:$C, "Homeowners")</calculatedColumnFormula>
    </tableColumn>
    <tableColumn id="3" xr3:uid="{A1769BAC-0EDF-6B41-A7E0-DAD7D9CEFDF4}" name="2012" dataDxfId="8" dataCellStyle="Normal">
      <calculatedColumnFormula>COUNTIFS([1]Claims!$E:$E, "&gt;=" &amp; DATE($A40,1,1),[1]Claims!$E:$E,  "&lt;=" &amp; DATE($A40,12,31), [1]Claims!$F:$F, "&gt;=" &amp; DATE(home_incpaid694[[#Headers],[2012]],1,1), [1]Claims!$F:$F,  "&lt;=" &amp; DATE(home_incpaid694[[#Headers],[2012]],12,31), [1]Claims!$C:$C, "Homeowners")</calculatedColumnFormula>
    </tableColumn>
    <tableColumn id="4" xr3:uid="{E9A9DD73-821E-9146-BCCF-F4E042083921}" name="2013" dataDxfId="7" dataCellStyle="Normal">
      <calculatedColumnFormula>COUNTIFS([1]Claims!$E:$E, "&gt;=" &amp; DATE($A40,1,1),[1]Claims!$E:$E,  "&lt;=" &amp; DATE($A40,12,31), [1]Claims!$F:$F, "&gt;=" &amp; DATE(home_incpaid694[[#Headers],[2013]],1,1), [1]Claims!$F:$F,  "&lt;=" &amp; DATE(home_incpaid694[[#Headers],[2013]],12,31), [1]Claims!$C:$C, "Homeowners")</calculatedColumnFormula>
    </tableColumn>
    <tableColumn id="5" xr3:uid="{A3E80E32-AAC5-EB42-AA7B-73C66AF462F5}" name="2014" dataDxfId="6" dataCellStyle="Normal">
      <calculatedColumnFormula>COUNTIFS([1]Claims!$E:$E, "&gt;=" &amp; DATE($A40,1,1),[1]Claims!$E:$E,  "&lt;=" &amp; DATE($A40,12,31), [1]Claims!$F:$F, "&gt;=" &amp; DATE(home_incpaid694[[#Headers],[2014]],1,1), [1]Claims!$F:$F,  "&lt;=" &amp; DATE(home_incpaid694[[#Headers],[2014]],12,31), [1]Claims!$C:$C, "Homeowners")</calculatedColumnFormula>
    </tableColumn>
    <tableColumn id="6" xr3:uid="{6649660C-C728-6F4B-82A0-DF525D9A374D}" name="2015" dataDxfId="5" dataCellStyle="Normal">
      <calculatedColumnFormula>COUNTIFS([1]Claims!$E:$E, "&gt;=" &amp; DATE($A40,1,1),[1]Claims!$E:$E,  "&lt;=" &amp; DATE($A40,12,31), [1]Claims!$F:$F, "&gt;=" &amp; DATE(home_incpaid694[[#Headers],[2015]],1,1), [1]Claims!$F:$F,  "&lt;=" &amp; DATE(home_incpaid694[[#Headers],[2015]],12,31), [1]Claims!$C:$C, "Homeowners")</calculatedColumnFormula>
    </tableColumn>
    <tableColumn id="7" xr3:uid="{6B43B926-02CB-B747-B5B0-D0EC969E96F9}" name="2016" dataDxfId="4" dataCellStyle="Normal">
      <calculatedColumnFormula>COUNTIFS([1]Claims!$E:$E, "&gt;=" &amp; DATE($A40,1,1),[1]Claims!$E:$E,  "&lt;=" &amp; DATE($A40,12,31), [1]Claims!$F:$F, "&gt;=" &amp; DATE(home_incpaid694[[#Headers],[2016]],1,1), [1]Claims!$F:$F,  "&lt;=" &amp; DATE(home_incpaid694[[#Headers],[2016]],12,31), [1]Claims!$C:$C, "Homeowners")</calculatedColumnFormula>
    </tableColumn>
    <tableColumn id="8" xr3:uid="{5A1A8940-0C50-A848-BFB4-3756D9314836}" name="2017" dataDxfId="3" dataCellStyle="Normal">
      <calculatedColumnFormula>COUNTIFS([1]Claims!$E:$E, "&gt;=" &amp; DATE($A40,1,1),[1]Claims!$E:$E,  "&lt;=" &amp; DATE($A40,12,31), [1]Claims!$F:$F, "&gt;=" &amp; DATE(home_incpaid694[[#Headers],[2017]],1,1), [1]Claims!$F:$F,  "&lt;=" &amp; DATE(home_incpaid694[[#Headers],[2017]],12,31), [1]Claims!$C:$C, "Homeowners")</calculatedColumnFormula>
    </tableColumn>
    <tableColumn id="9" xr3:uid="{9D7096CF-4D5B-9648-9A19-A5D9D21712DC}" name="2018" dataDxfId="2" dataCellStyle="Normal">
      <calculatedColumnFormula>COUNTIFS([1]Claims!$E:$E, "&gt;=" &amp; DATE($A40,1,1),[1]Claims!$E:$E,  "&lt;=" &amp; DATE($A40,12,31), [1]Claims!$F:$F, "&gt;=" &amp; DATE(home_incpaid694[[#Headers],[2018]],1,1), [1]Claims!$F:$F,  "&lt;=" &amp; DATE(home_incpaid694[[#Headers],[2018]],12,31), [1]Claims!$C:$C, "Homeowners")</calculatedColumnFormula>
    </tableColumn>
    <tableColumn id="10" xr3:uid="{FEFC82BE-35FD-3B45-8BC8-5C23FB2EA196}" name="2019" dataDxfId="1" dataCellStyle="Normal">
      <calculatedColumnFormula>COUNTIFS([1]Claims!$E:$E, "&gt;=" &amp; DATE($A40,1,1),[1]Claims!$E:$E,  "&lt;=" &amp; DATE($A40,12,31), [1]Claims!$F:$F, "&gt;=" &amp; DATE(home_incpaid694[[#Headers],[2019]],1,1), [1]Claims!$F:$F,  "&lt;=" &amp; DATE(home_incpaid694[[#Headers],[2019]],12,31), [1]Claims!$C:$C, "Homeowners")</calculatedColumnFormula>
    </tableColumn>
    <tableColumn id="11" xr3:uid="{4436994A-E1A1-0A46-AE7C-CF776717D36C}" name="2020" dataDxfId="0" dataCellStyle="Normal">
      <calculatedColumnFormula>COUNTIFS([1]Claims!$E:$E, "&gt;=" &amp; DATE($A40,1,1),[1]Claims!$E:$E,  "&lt;=" &amp; DATE($A40,12,31), [1]Claims!$F:$F, "&gt;=" &amp; DATE(home_incpaid694[[#Headers],[2020]],1,1), [1]Claims!$F:$F,  "&lt;=" &amp; DATE(home_incpaid694[[#Headers],[2020]],12,31), [1]Claims!$C:$C, "Homeowners")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479480-EAF0-684D-941D-E64500C9672D}" name="physdam_incpaid8" displayName="physdam_incpaid8" ref="N7:X17" totalsRowShown="0" headerRowDxfId="169" dataDxfId="167" headerRowBorderDxfId="168" tableBorderDxfId="166" totalsRowBorderDxfId="165">
  <autoFilter ref="N7:X17" xr:uid="{23479480-EAF0-684D-941D-E64500C9672D}"/>
  <tableColumns count="11">
    <tableColumn id="1" xr3:uid="{51A58428-B80F-2641-BA45-795B11038B6C}" name="Year (AY)" dataDxfId="164"/>
    <tableColumn id="2" xr3:uid="{1EB08691-3C61-284C-93BB-0D2B5D1ACE89}" name="2011" dataDxfId="163" dataCellStyle="Normal">
      <calculatedColumnFormula>SUMIFS([1]Claims!$H:$H, [1]Claims!$E:$E, "&gt;=" &amp; DATE($A8,1,1),[1]Claims!$E:$E,  "&lt;=" &amp; DATE($A8,12,31), [1]Claims!$F:$F, "&gt;=" &amp; DATE(physdam_incpaid8[[#Headers],[2011]],1,1), [1]Claims!$F:$F,  "&lt;=" &amp; DATE(physdam_incpaid8[[#Headers],[2011]],12,31), [1]Claims!$C:$C, "Physdam")</calculatedColumnFormula>
    </tableColumn>
    <tableColumn id="3" xr3:uid="{35CCA505-B9C8-C842-B2B9-EDB936B9B27C}" name="2012" dataDxfId="162" dataCellStyle="Normal">
      <calculatedColumnFormula>SUMIFS([1]Claims!$H:$H, [1]Claims!$E:$E, "&gt;=" &amp; DATE($A8,1,1),[1]Claims!$E:$E,  "&lt;=" &amp; DATE($A8,12,31), [1]Claims!$F:$F, "&gt;=" &amp; DATE(physdam_incpaid8[[#Headers],[2012]],1,1), [1]Claims!$F:$F,  "&lt;=" &amp; DATE(physdam_incpaid8[[#Headers],[2012]],12,31), [1]Claims!$C:$C, "Physdam")</calculatedColumnFormula>
    </tableColumn>
    <tableColumn id="4" xr3:uid="{D527D601-7409-1443-B27F-D90092596B8D}" name="2013" dataDxfId="161" dataCellStyle="Normal">
      <calculatedColumnFormula>SUMIFS([1]Claims!$H:$H, [1]Claims!$E:$E, "&gt;=" &amp; DATE($A8,1,1),[1]Claims!$E:$E,  "&lt;=" &amp; DATE($A8,12,31), [1]Claims!$F:$F, "&gt;=" &amp; DATE(physdam_incpaid8[[#Headers],[2013]],1,1), [1]Claims!$F:$F,  "&lt;=" &amp; DATE(physdam_incpaid8[[#Headers],[2013]],12,31), [1]Claims!$C:$C, "Physdam")</calculatedColumnFormula>
    </tableColumn>
    <tableColumn id="5" xr3:uid="{7EC18FB9-0FEB-C94C-81F3-83CD7E00FBEF}" name="2014" dataDxfId="160" dataCellStyle="Normal">
      <calculatedColumnFormula>SUMIFS([1]Claims!$H:$H, [1]Claims!$E:$E, "&gt;=" &amp; DATE($A8,1,1),[1]Claims!$E:$E,  "&lt;=" &amp; DATE($A8,12,31), [1]Claims!$F:$F, "&gt;=" &amp; DATE(physdam_incpaid8[[#Headers],[2014]],1,1), [1]Claims!$F:$F,  "&lt;=" &amp; DATE(physdam_incpaid8[[#Headers],[2014]],12,31), [1]Claims!$C:$C, "Physdam")</calculatedColumnFormula>
    </tableColumn>
    <tableColumn id="6" xr3:uid="{0006FD03-C159-9B46-8380-25FB082EE9EC}" name="2015" dataDxfId="159" dataCellStyle="Normal">
      <calculatedColumnFormula>SUMIFS([1]Claims!$H:$H, [1]Claims!$E:$E, "&gt;=" &amp; DATE($A8,1,1),[1]Claims!$E:$E,  "&lt;=" &amp; DATE($A8,12,31), [1]Claims!$F:$F, "&gt;=" &amp; DATE(physdam_incpaid8[[#Headers],[2015]],1,1), [1]Claims!$F:$F,  "&lt;=" &amp; DATE(physdam_incpaid8[[#Headers],[2015]],12,31), [1]Claims!$C:$C, "Physdam")</calculatedColumnFormula>
    </tableColumn>
    <tableColumn id="7" xr3:uid="{A47155F1-B4DC-AE46-9A50-B665D8E878C0}" name="2016" dataDxfId="158" dataCellStyle="Normal">
      <calculatedColumnFormula>SUMIFS([1]Claims!$H:$H, [1]Claims!$E:$E, "&gt;=" &amp; DATE($A8,1,1),[1]Claims!$E:$E,  "&lt;=" &amp; DATE($A8,12,31), [1]Claims!$F:$F, "&gt;=" &amp; DATE(physdam_incpaid8[[#Headers],[2016]],1,1), [1]Claims!$F:$F,  "&lt;=" &amp; DATE(physdam_incpaid8[[#Headers],[2016]],12,31), [1]Claims!$C:$C, "Physdam")</calculatedColumnFormula>
    </tableColumn>
    <tableColumn id="8" xr3:uid="{EDFD4810-2CB8-BD42-9666-9165E98206A3}" name="2017" dataDxfId="157" dataCellStyle="Normal">
      <calculatedColumnFormula>SUMIFS([1]Claims!$H:$H, [1]Claims!$E:$E, "&gt;=" &amp; DATE($A8,1,1),[1]Claims!$E:$E,  "&lt;=" &amp; DATE($A8,12,31), [1]Claims!$F:$F, "&gt;=" &amp; DATE(physdam_incpaid8[[#Headers],[2017]],1,1), [1]Claims!$F:$F,  "&lt;=" &amp; DATE(physdam_incpaid8[[#Headers],[2017]],12,31), [1]Claims!$C:$C, "Physdam")</calculatedColumnFormula>
    </tableColumn>
    <tableColumn id="9" xr3:uid="{B30C561F-1665-604F-BBCC-E01ACDD42A7B}" name="2018" dataDxfId="156" dataCellStyle="Normal">
      <calculatedColumnFormula>SUMIFS([1]Claims!$H:$H, [1]Claims!$E:$E, "&gt;=" &amp; DATE($A8,1,1),[1]Claims!$E:$E,  "&lt;=" &amp; DATE($A8,12,31), [1]Claims!$F:$F, "&gt;=" &amp; DATE(physdam_incpaid8[[#Headers],[2018]],1,1), [1]Claims!$F:$F,  "&lt;=" &amp; DATE(physdam_incpaid8[[#Headers],[2018]],12,31), [1]Claims!$C:$C, "Physdam")</calculatedColumnFormula>
    </tableColumn>
    <tableColumn id="10" xr3:uid="{6515955D-612E-A146-BF0C-10BB852C8ECA}" name="2019" dataDxfId="155" dataCellStyle="Normal">
      <calculatedColumnFormula>SUMIFS([1]Claims!$H:$H, [1]Claims!$E:$E, "&gt;=" &amp; DATE($A8,1,1),[1]Claims!$E:$E,  "&lt;=" &amp; DATE($A8,12,31), [1]Claims!$F:$F, "&gt;=" &amp; DATE(physdam_incpaid8[[#Headers],[2019]],1,1), [1]Claims!$F:$F,  "&lt;=" &amp; DATE(physdam_incpaid8[[#Headers],[2019]],12,31), [1]Claims!$C:$C, "Physdam")</calculatedColumnFormula>
    </tableColumn>
    <tableColumn id="11" xr3:uid="{C5DF3C08-5E0A-F94F-A39B-D295EEBA783F}" name="2020" dataDxfId="154" dataCellStyle="Normal">
      <calculatedColumnFormula>SUMIFS([1]Claims!$H:$H, [1]Claims!$E:$E, "&gt;=" &amp; DATE($A8,1,1),[1]Claims!$E:$E,  "&lt;=" &amp; DATE($A8,12,31), [1]Claims!$F:$F, "&gt;=" &amp; DATE(physdam_incpaid8[[#Headers],[2020]],1,1), [1]Claims!$F:$F,  "&lt;=" &amp; DATE(physdam_incpaid8[[#Headers],[2020]],12,31), [1]Claims!$C:$C, "Physdam")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B24E810-FA0D-194C-85D7-C9E9376550D0}" name="home_incpaid621214" displayName="home_incpaid621214" ref="A40:K50" totalsRowShown="0" headerRowDxfId="153" dataDxfId="151" headerRowBorderDxfId="152" tableBorderDxfId="150" totalsRowBorderDxfId="149">
  <autoFilter ref="A40:K50" xr:uid="{2B24E810-FA0D-194C-85D7-C9E9376550D0}"/>
  <tableColumns count="11">
    <tableColumn id="1" xr3:uid="{946A1DD9-BF7E-F84C-A479-7CFF76FCB355}" name="Year (AY)" dataDxfId="148"/>
    <tableColumn id="2" xr3:uid="{FD407C69-1B09-AD45-9D19-EEADAFD9ADD0}" name="2011" dataDxfId="147" dataCellStyle="Normal">
      <calculatedColumnFormula>COUNTIFS([1]Claims!$E:$E, "&gt;=" &amp; DATE($A41,1,1),[1]Claims!$E:$E,  "&lt;=" &amp; DATE($A41,12,31), [1]Claims!$G:$G, "&gt;=" &amp; DATE(home_incpaid621214[[#Headers],[2011]],1,1), [1]Claims!$G:$G,  "&lt;=" &amp; DATE(home_incpaid621214[[#Headers],[2011]],12,31), [1]Claims!$C:$C, "Physdam")</calculatedColumnFormula>
    </tableColumn>
    <tableColumn id="3" xr3:uid="{03D99A72-AE9E-CB4C-8DA4-F8CFC0499A8A}" name="2012" dataDxfId="146" dataCellStyle="Normal">
      <calculatedColumnFormula>COUNTIFS([1]Claims!$E:$E, "&gt;=" &amp; DATE($A41,1,1),[1]Claims!$E:$E,  "&lt;=" &amp; DATE($A41,12,31), [1]Claims!$G:$G, "&gt;=" &amp; DATE(home_incpaid621214[[#Headers],[2012]],1,1), [1]Claims!$G:$G,  "&lt;=" &amp; DATE(home_incpaid621214[[#Headers],[2012]],12,31), [1]Claims!$C:$C, "Physdam")</calculatedColumnFormula>
    </tableColumn>
    <tableColumn id="4" xr3:uid="{38D4EE21-4A8F-E54C-A6AB-12C73AA13E9D}" name="2013" dataDxfId="145" dataCellStyle="Normal">
      <calculatedColumnFormula>COUNTIFS([1]Claims!$E:$E, "&gt;=" &amp; DATE($A41,1,1),[1]Claims!$E:$E,  "&lt;=" &amp; DATE($A41,12,31), [1]Claims!$G:$G, "&gt;=" &amp; DATE(home_incpaid621214[[#Headers],[2013]],1,1), [1]Claims!$G:$G,  "&lt;=" &amp; DATE(home_incpaid621214[[#Headers],[2013]],12,31), [1]Claims!$C:$C, "Physdam")</calculatedColumnFormula>
    </tableColumn>
    <tableColumn id="5" xr3:uid="{6848B62E-4516-144D-A585-FBD7D6AE7547}" name="2014" dataDxfId="144" dataCellStyle="Normal">
      <calculatedColumnFormula>COUNTIFS([1]Claims!$E:$E, "&gt;=" &amp; DATE($A41,1,1),[1]Claims!$E:$E,  "&lt;=" &amp; DATE($A41,12,31), [1]Claims!$G:$G, "&gt;=" &amp; DATE(home_incpaid621214[[#Headers],[2014]],1,1), [1]Claims!$G:$G,  "&lt;=" &amp; DATE(home_incpaid621214[[#Headers],[2014]],12,31), [1]Claims!$C:$C, "Physdam")</calculatedColumnFormula>
    </tableColumn>
    <tableColumn id="6" xr3:uid="{565D36C0-035D-2640-BA68-22DC879FE76C}" name="2015" dataDxfId="143" dataCellStyle="Normal">
      <calculatedColumnFormula>COUNTIFS([1]Claims!$E:$E, "&gt;=" &amp; DATE($A41,1,1),[1]Claims!$E:$E,  "&lt;=" &amp; DATE($A41,12,31), [1]Claims!$G:$G, "&gt;=" &amp; DATE(home_incpaid621214[[#Headers],[2015]],1,1), [1]Claims!$G:$G,  "&lt;=" &amp; DATE(home_incpaid621214[[#Headers],[2015]],12,31), [1]Claims!$C:$C, "Physdam")</calculatedColumnFormula>
    </tableColumn>
    <tableColumn id="7" xr3:uid="{594DF874-B5B2-014D-BF9C-D235C5A8EDD0}" name="2016" dataDxfId="142" dataCellStyle="Normal">
      <calculatedColumnFormula>COUNTIFS([1]Claims!$E:$E, "&gt;=" &amp; DATE($A41,1,1),[1]Claims!$E:$E,  "&lt;=" &amp; DATE($A41,12,31), [1]Claims!$G:$G, "&gt;=" &amp; DATE(home_incpaid621214[[#Headers],[2016]],1,1), [1]Claims!$G:$G,  "&lt;=" &amp; DATE(home_incpaid621214[[#Headers],[2016]],12,31), [1]Claims!$C:$C, "Physdam")</calculatedColumnFormula>
    </tableColumn>
    <tableColumn id="8" xr3:uid="{A5E3F4D8-3BF4-7F49-A5A1-DA5B717EC528}" name="2017" dataDxfId="141" dataCellStyle="Normal">
      <calculatedColumnFormula>COUNTIFS([1]Claims!$E:$E, "&gt;=" &amp; DATE($A41,1,1),[1]Claims!$E:$E,  "&lt;=" &amp; DATE($A41,12,31), [1]Claims!$G:$G, "&gt;=" &amp; DATE(home_incpaid621214[[#Headers],[2017]],1,1), [1]Claims!$G:$G,  "&lt;=" &amp; DATE(home_incpaid621214[[#Headers],[2017]],12,31), [1]Claims!$C:$C, "Physdam")</calculatedColumnFormula>
    </tableColumn>
    <tableColumn id="9" xr3:uid="{5A7EC3A5-D058-C247-B6B7-C94DDE3F2A0D}" name="2018" dataDxfId="140" dataCellStyle="Normal">
      <calculatedColumnFormula>COUNTIFS([1]Claims!$E:$E, "&gt;=" &amp; DATE($A41,1,1),[1]Claims!$E:$E,  "&lt;=" &amp; DATE($A41,12,31), [1]Claims!$G:$G, "&gt;=" &amp; DATE(home_incpaid621214[[#Headers],[2018]],1,1), [1]Claims!$G:$G,  "&lt;=" &amp; DATE(home_incpaid621214[[#Headers],[2018]],12,31), [1]Claims!$C:$C, "Physdam")</calculatedColumnFormula>
    </tableColumn>
    <tableColumn id="10" xr3:uid="{012D81E0-188F-8046-916C-076CBE77C49E}" name="2019" dataDxfId="139" dataCellStyle="Normal">
      <calculatedColumnFormula>COUNTIFS([1]Claims!$E:$E, "&gt;=" &amp; DATE($A41,1,1),[1]Claims!$E:$E,  "&lt;=" &amp; DATE($A41,12,31), [1]Claims!$G:$G, "&gt;=" &amp; DATE(home_incpaid621214[[#Headers],[2019]],1,1), [1]Claims!$G:$G,  "&lt;=" &amp; DATE(home_incpaid621214[[#Headers],[2019]],12,31), [1]Claims!$C:$C, "Physdam")</calculatedColumnFormula>
    </tableColumn>
    <tableColumn id="11" xr3:uid="{A48436B3-1A50-5646-9826-6BC40091779E}" name="2020" dataDxfId="138" dataCellStyle="Normal">
      <calculatedColumnFormula>COUNTIFS([1]Claims!$E:$E, "&gt;=" &amp; DATE($A41,1,1),[1]Claims!$E:$E,  "&lt;=" &amp; DATE($A41,12,31), [1]Claims!$G:$G, "&gt;=" &amp; DATE(home_incpaid621214[[#Headers],[2020]],1,1), [1]Claims!$G:$G,  "&lt;=" &amp; DATE(home_incpaid621214[[#Headers],[2020]],12,31), [1]Claims!$C:$C, "Physdam")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9C7656-7399-2648-B44B-0D385D07D8EA}" name="home_incpaid6941315" displayName="home_incpaid6941315" ref="N40:X50" totalsRowShown="0" headerRowDxfId="137" dataDxfId="135" headerRowBorderDxfId="136" tableBorderDxfId="134" totalsRowBorderDxfId="133">
  <autoFilter ref="N40:X50" xr:uid="{389C7656-7399-2648-B44B-0D385D07D8EA}"/>
  <tableColumns count="11">
    <tableColumn id="1" xr3:uid="{0FBB263F-F401-C242-85D5-859589AF3365}" name="Year (AY)" dataDxfId="132"/>
    <tableColumn id="2" xr3:uid="{7A833A75-5AAA-E943-AFB8-8486B4F4CA61}" name="2011" dataDxfId="131" dataCellStyle="Normal">
      <calculatedColumnFormula>COUNTIFS([1]Claims!$E:$E, "&gt;=" &amp; DATE($A41,1,1),[1]Claims!$E:$E,  "&lt;=" &amp; DATE($A41,12,31), [1]Claims!$F:$F, "&gt;=" &amp; DATE(home_incpaid6941315[[#Headers],[2011]],1,1), [1]Claims!$F:$F,  "&lt;=" &amp; DATE(home_incpaid6941315[[#Headers],[2011]],12,31), [1]Claims!$C:$C, "Physdam")</calculatedColumnFormula>
    </tableColumn>
    <tableColumn id="3" xr3:uid="{6C0C72C4-0B41-A04A-9E8E-9948B3DCAFD7}" name="2012" dataDxfId="130" dataCellStyle="Normal">
      <calculatedColumnFormula>COUNTIFS([1]Claims!$E:$E, "&gt;=" &amp; DATE($A41,1,1),[1]Claims!$E:$E,  "&lt;=" &amp; DATE($A41,12,31), [1]Claims!$F:$F, "&gt;=" &amp; DATE(home_incpaid6941315[[#Headers],[2012]],1,1), [1]Claims!$F:$F,  "&lt;=" &amp; DATE(home_incpaid6941315[[#Headers],[2012]],12,31), [1]Claims!$C:$C, "Physdam")</calculatedColumnFormula>
    </tableColumn>
    <tableColumn id="4" xr3:uid="{4FDB2694-B87B-1145-A3B5-34BA3EE2F088}" name="2013" dataDxfId="129" dataCellStyle="Normal">
      <calculatedColumnFormula>COUNTIFS([1]Claims!$E:$E, "&gt;=" &amp; DATE($A41,1,1),[1]Claims!$E:$E,  "&lt;=" &amp; DATE($A41,12,31), [1]Claims!$F:$F, "&gt;=" &amp; DATE(home_incpaid6941315[[#Headers],[2013]],1,1), [1]Claims!$F:$F,  "&lt;=" &amp; DATE(home_incpaid6941315[[#Headers],[2013]],12,31), [1]Claims!$C:$C, "Physdam")</calculatedColumnFormula>
    </tableColumn>
    <tableColumn id="5" xr3:uid="{753329FB-A213-2749-8076-F7963EFCB0BB}" name="2014" dataDxfId="128" dataCellStyle="Normal">
      <calculatedColumnFormula>COUNTIFS([1]Claims!$E:$E, "&gt;=" &amp; DATE($A41,1,1),[1]Claims!$E:$E,  "&lt;=" &amp; DATE($A41,12,31), [1]Claims!$F:$F, "&gt;=" &amp; DATE(home_incpaid6941315[[#Headers],[2014]],1,1), [1]Claims!$F:$F,  "&lt;=" &amp; DATE(home_incpaid6941315[[#Headers],[2014]],12,31), [1]Claims!$C:$C, "Physdam")</calculatedColumnFormula>
    </tableColumn>
    <tableColumn id="6" xr3:uid="{432C467B-9BC1-9744-BF73-2087360FA169}" name="2015" dataDxfId="127" dataCellStyle="Normal">
      <calculatedColumnFormula>COUNTIFS([1]Claims!$E:$E, "&gt;=" &amp; DATE($A41,1,1),[1]Claims!$E:$E,  "&lt;=" &amp; DATE($A41,12,31), [1]Claims!$F:$F, "&gt;=" &amp; DATE(home_incpaid6941315[[#Headers],[2015]],1,1), [1]Claims!$F:$F,  "&lt;=" &amp; DATE(home_incpaid6941315[[#Headers],[2015]],12,31), [1]Claims!$C:$C, "Physdam")</calculatedColumnFormula>
    </tableColumn>
    <tableColumn id="7" xr3:uid="{752709D3-E16B-C74C-8287-5926770F9137}" name="2016" dataDxfId="126" dataCellStyle="Normal">
      <calculatedColumnFormula>COUNTIFS([1]Claims!$E:$E, "&gt;=" &amp; DATE($A41,1,1),[1]Claims!$E:$E,  "&lt;=" &amp; DATE($A41,12,31), [1]Claims!$F:$F, "&gt;=" &amp; DATE(home_incpaid6941315[[#Headers],[2016]],1,1), [1]Claims!$F:$F,  "&lt;=" &amp; DATE(home_incpaid6941315[[#Headers],[2016]],12,31), [1]Claims!$C:$C, "Physdam")</calculatedColumnFormula>
    </tableColumn>
    <tableColumn id="8" xr3:uid="{F6675471-E410-4848-A083-8DF51980FF9B}" name="2017" dataDxfId="125" dataCellStyle="Normal">
      <calculatedColumnFormula>COUNTIFS([1]Claims!$E:$E, "&gt;=" &amp; DATE($A41,1,1),[1]Claims!$E:$E,  "&lt;=" &amp; DATE($A41,12,31), [1]Claims!$F:$F, "&gt;=" &amp; DATE(home_incpaid6941315[[#Headers],[2017]],1,1), [1]Claims!$F:$F,  "&lt;=" &amp; DATE(home_incpaid6941315[[#Headers],[2017]],12,31), [1]Claims!$C:$C, "Physdam")</calculatedColumnFormula>
    </tableColumn>
    <tableColumn id="9" xr3:uid="{C5619813-A9B0-034F-A654-FAA41C243D8B}" name="2018" dataDxfId="124" dataCellStyle="Normal">
      <calculatedColumnFormula>COUNTIFS([1]Claims!$E:$E, "&gt;=" &amp; DATE($A41,1,1),[1]Claims!$E:$E,  "&lt;=" &amp; DATE($A41,12,31), [1]Claims!$F:$F, "&gt;=" &amp; DATE(home_incpaid6941315[[#Headers],[2018]],1,1), [1]Claims!$F:$F,  "&lt;=" &amp; DATE(home_incpaid6941315[[#Headers],[2018]],12,31), [1]Claims!$C:$C, "Physdam")</calculatedColumnFormula>
    </tableColumn>
    <tableColumn id="10" xr3:uid="{B784D71E-5E59-F74F-829D-35C395BFFAF1}" name="2019" dataDxfId="123" dataCellStyle="Normal">
      <calculatedColumnFormula>COUNTIFS([1]Claims!$E:$E, "&gt;=" &amp; DATE($A41,1,1),[1]Claims!$E:$E,  "&lt;=" &amp; DATE($A41,12,31), [1]Claims!$F:$F, "&gt;=" &amp; DATE(home_incpaid6941315[[#Headers],[2019]],1,1), [1]Claims!$F:$F,  "&lt;=" &amp; DATE(home_incpaid6941315[[#Headers],[2019]],12,31), [1]Claims!$C:$C, "Physdam")</calculatedColumnFormula>
    </tableColumn>
    <tableColumn id="11" xr3:uid="{EF58A988-C292-8D4F-92E3-E54BAC617B01}" name="2020" dataDxfId="122" dataCellStyle="Normal">
      <calculatedColumnFormula>COUNTIFS([1]Claims!$E:$E, "&gt;=" &amp; DATE($A41,1,1),[1]Claims!$E:$E,  "&lt;=" &amp; DATE($A41,12,31), [1]Claims!$F:$F, "&gt;=" &amp; DATE(home_incpaid6941315[[#Headers],[2020]],1,1), [1]Claims!$F:$F,  "&lt;=" &amp; DATE(home_incpaid6941315[[#Headers],[2020]],12,31), [1]Claims!$C:$C, "Physdam")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726EAA-76EE-EA4F-BDA1-975519AD60E3}" name="liability_incpaid" displayName="liability_incpaid" ref="A7:K17" totalsRowShown="0" headerRowDxfId="121" dataDxfId="120">
  <autoFilter ref="A7:K17" xr:uid="{5B726EAA-76EE-EA4F-BDA1-975519AD60E3}"/>
  <tableColumns count="11">
    <tableColumn id="1" xr3:uid="{32A4D9DD-E567-7E47-9208-D143DF7BD76C}" name="Year (AY)" dataDxfId="119"/>
    <tableColumn id="2" xr3:uid="{C110FB9F-C126-D946-B5CD-E0D456E05268}" name="2011" dataDxfId="118">
      <calculatedColumnFormula>SUMIFS([1]Claims!$I:$I, [1]Claims!$E:$E, "&gt;=" &amp; DATE($A8,1,1),[1]Claims!$E:$E,  "&lt;=" &amp; DATE($A8,12,31), [1]Claims!$G:$G, "&gt;=" &amp; DATE(liability_incpaid[[#Headers],[2011]],1,1), [1]Claims!$G:$G,  "&lt;=" &amp; DATE(liability_incpaid[[#Headers],[2011]],12,31), [1]Claims!$C:$C, "Liability")</calculatedColumnFormula>
    </tableColumn>
    <tableColumn id="3" xr3:uid="{6B9C308E-0E1D-DD4A-A7DA-4B75363A0509}" name="2012" dataDxfId="117">
      <calculatedColumnFormula>SUMIFS([1]Claims!$I:$I, [1]Claims!$E:$E, "&gt;=" &amp; DATE($A8,1,1),[1]Claims!$E:$E,  "&lt;=" &amp; DATE($A8,12,31), [1]Claims!$G:$G, "&gt;=" &amp; DATE(liability_incpaid[[#Headers],[2012]],1,1), [1]Claims!$G:$G,  "&lt;=" &amp; DATE(liability_incpaid[[#Headers],[2012]],12,31), [1]Claims!$C:$C, "Liability")</calculatedColumnFormula>
    </tableColumn>
    <tableColumn id="4" xr3:uid="{CE3CF21F-C74F-8D43-8B6D-46FA649D36EF}" name="2013" dataDxfId="116">
      <calculatedColumnFormula>SUMIFS([1]Claims!$I:$I, [1]Claims!$E:$E, "&gt;=" &amp; DATE($A8,1,1),[1]Claims!$E:$E,  "&lt;=" &amp; DATE($A8,12,31), [1]Claims!$G:$G, "&gt;=" &amp; DATE(liability_incpaid[[#Headers],[2013]],1,1), [1]Claims!$G:$G,  "&lt;=" &amp; DATE(liability_incpaid[[#Headers],[2013]],12,31), [1]Claims!$C:$C, "Liability")</calculatedColumnFormula>
    </tableColumn>
    <tableColumn id="5" xr3:uid="{8CCE010A-5B46-DC43-AE6C-F62C4179785F}" name="2014" dataDxfId="115">
      <calculatedColumnFormula>SUMIFS([1]Claims!$I:$I, [1]Claims!$E:$E, "&gt;=" &amp; DATE($A8,1,1),[1]Claims!$E:$E,  "&lt;=" &amp; DATE($A8,12,31), [1]Claims!$G:$G, "&gt;=" &amp; DATE(liability_incpaid[[#Headers],[2014]],1,1), [1]Claims!$G:$G,  "&lt;=" &amp; DATE(liability_incpaid[[#Headers],[2014]],12,31), [1]Claims!$C:$C, "Liability")</calculatedColumnFormula>
    </tableColumn>
    <tableColumn id="6" xr3:uid="{D954B473-8107-8B4D-A2C9-6DCFAB74C171}" name="2015" dataDxfId="114">
      <calculatedColumnFormula>SUMIFS([1]Claims!$I:$I, [1]Claims!$E:$E, "&gt;=" &amp; DATE($A8,1,1),[1]Claims!$E:$E,  "&lt;=" &amp; DATE($A8,12,31), [1]Claims!$G:$G, "&gt;=" &amp; DATE(liability_incpaid[[#Headers],[2015]],1,1), [1]Claims!$G:$G,  "&lt;=" &amp; DATE(liability_incpaid[[#Headers],[2015]],12,31), [1]Claims!$C:$C, "Liability")</calculatedColumnFormula>
    </tableColumn>
    <tableColumn id="7" xr3:uid="{26169672-8BDB-E544-8B57-29B58B832B25}" name="2016" dataDxfId="113">
      <calculatedColumnFormula>SUMIFS([1]Claims!$I:$I, [1]Claims!$E:$E, "&gt;=" &amp; DATE($A8,1,1),[1]Claims!$E:$E,  "&lt;=" &amp; DATE($A8,12,31), [1]Claims!$G:$G, "&gt;=" &amp; DATE(liability_incpaid[[#Headers],[2016]],1,1), [1]Claims!$G:$G,  "&lt;=" &amp; DATE(liability_incpaid[[#Headers],[2016]],12,31), [1]Claims!$C:$C, "Liability")</calculatedColumnFormula>
    </tableColumn>
    <tableColumn id="8" xr3:uid="{7F453B7A-D119-B749-A007-4055EFBF3868}" name="2017" dataDxfId="112">
      <calculatedColumnFormula>SUMIFS([1]Claims!$I:$I, [1]Claims!$E:$E, "&gt;=" &amp; DATE($A8,1,1),[1]Claims!$E:$E,  "&lt;=" &amp; DATE($A8,12,31), [1]Claims!$G:$G, "&gt;=" &amp; DATE(liability_incpaid[[#Headers],[2017]],1,1), [1]Claims!$G:$G,  "&lt;=" &amp; DATE(liability_incpaid[[#Headers],[2017]],12,31), [1]Claims!$C:$C, "Liability")</calculatedColumnFormula>
    </tableColumn>
    <tableColumn id="9" xr3:uid="{A4E1D529-F756-2149-B93D-35EF6377C821}" name="2018" dataDxfId="111">
      <calculatedColumnFormula>SUMIFS([1]Claims!$I:$I, [1]Claims!$E:$E, "&gt;=" &amp; DATE($A8,1,1),[1]Claims!$E:$E,  "&lt;=" &amp; DATE($A8,12,31), [1]Claims!$G:$G, "&gt;=" &amp; DATE(liability_incpaid[[#Headers],[2018]],1,1), [1]Claims!$G:$G,  "&lt;=" &amp; DATE(liability_incpaid[[#Headers],[2018]],12,31), [1]Claims!$C:$C, "Liability")</calculatedColumnFormula>
    </tableColumn>
    <tableColumn id="10" xr3:uid="{6F0322D8-6C16-144C-AD07-9FA042EA6A48}" name="2019" dataDxfId="110">
      <calculatedColumnFormula>SUMIFS([1]Claims!$I:$I, [1]Claims!$E:$E, "&gt;=" &amp; DATE($A8,1,1),[1]Claims!$E:$E,  "&lt;=" &amp; DATE($A8,12,31), [1]Claims!$G:$G, "&gt;=" &amp; DATE(liability_incpaid[[#Headers],[2019]],1,1), [1]Claims!$G:$G,  "&lt;=" &amp; DATE(liability_incpaid[[#Headers],[2019]],12,31), [1]Claims!$C:$C, "Liability")</calculatedColumnFormula>
    </tableColumn>
    <tableColumn id="11" xr3:uid="{ED7388F7-7A27-1E4A-8173-0CB79BBAC60B}" name="2020" dataDxfId="109">
      <calculatedColumnFormula>SUMIFS([1]Claims!$I:$I, [1]Claims!$E:$E, "&gt;=" &amp; DATE($A8,1,1),[1]Claims!$E:$E,  "&lt;=" &amp; DATE($A8,12,31), [1]Claims!$G:$G, "&gt;=" &amp; DATE(liability_incpaid[[#Headers],[2020]],1,1), [1]Claims!$G:$G,  "&lt;=" &amp; DATE(liability_incpaid[[#Headers],[2020]],12,31), [1]Claims!$C:$C, "Liability")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A4B935-1E2C-184B-B9B0-1A7A54E84D36}" name="liability_increp" displayName="liability_increp" ref="N7:X17" totalsRowShown="0" headerRowDxfId="108" dataDxfId="107">
  <autoFilter ref="N7:X17" xr:uid="{D4A4B935-1E2C-184B-B9B0-1A7A54E84D36}"/>
  <tableColumns count="11">
    <tableColumn id="1" xr3:uid="{D5107D25-6479-134F-820F-88AF8F3519DE}" name="Year (AY)" dataDxfId="106"/>
    <tableColumn id="2" xr3:uid="{1533E2D6-013C-B543-BB04-685E4FC65AF8}" name="2011" dataDxfId="105">
      <calculatedColumnFormula>SUMIFS([1]Claims!$H:$H, [1]Claims!$E:$E, "&gt;=" &amp; DATE($N8,1,1),[1]Claims!$E:$E,  "&lt;=" &amp; DATE($N8,12,31), [1]Claims!$F:$F, "&gt;=" &amp; DATE(liability_increp[[#Headers],[2011]],1,1), [1]Claims!$F:$F,  "&lt;=" &amp; DATE(liability_increp[[#Headers],[2011]],12,31), [1]Claims!$C:$C, "Liability")</calculatedColumnFormula>
    </tableColumn>
    <tableColumn id="3" xr3:uid="{0D86AFDD-44B6-A34C-8AB8-58666835D40E}" name="2012" dataDxfId="104">
      <calculatedColumnFormula>SUMIFS([1]Claims!$H:$H, [1]Claims!$E:$E, "&gt;=" &amp; DATE($N8,1,1),[1]Claims!$E:$E,  "&lt;=" &amp; DATE($N8,12,31), [1]Claims!$F:$F, "&gt;=" &amp; DATE(liability_increp[[#Headers],[2012]],1,1), [1]Claims!$F:$F,  "&lt;=" &amp; DATE(liability_increp[[#Headers],[2012]],12,31), [1]Claims!$C:$C, "Liability")</calculatedColumnFormula>
    </tableColumn>
    <tableColumn id="4" xr3:uid="{CD400C5E-1B89-CE4C-9DEA-9103512379BB}" name="2013" dataDxfId="103">
      <calculatedColumnFormula>SUMIFS([1]Claims!$H:$H, [1]Claims!$E:$E, "&gt;=" &amp; DATE($N8,1,1),[1]Claims!$E:$E,  "&lt;=" &amp; DATE($N8,12,31), [1]Claims!$F:$F, "&gt;=" &amp; DATE(liability_increp[[#Headers],[2013]],1,1), [1]Claims!$F:$F,  "&lt;=" &amp; DATE(liability_increp[[#Headers],[2013]],12,31), [1]Claims!$C:$C, "Liability")</calculatedColumnFormula>
    </tableColumn>
    <tableColumn id="5" xr3:uid="{EA28EBC1-E718-7A44-AD26-0C2E378C34FA}" name="2014" dataDxfId="102">
      <calculatedColumnFormula>SUMIFS([1]Claims!$H:$H, [1]Claims!$E:$E, "&gt;=" &amp; DATE($N8,1,1),[1]Claims!$E:$E,  "&lt;=" &amp; DATE($N8,12,31), [1]Claims!$F:$F, "&gt;=" &amp; DATE(liability_increp[[#Headers],[2014]],1,1), [1]Claims!$F:$F,  "&lt;=" &amp; DATE(liability_increp[[#Headers],[2014]],12,31), [1]Claims!$C:$C, "Liability")</calculatedColumnFormula>
    </tableColumn>
    <tableColumn id="6" xr3:uid="{38009D76-7892-9B4F-8B67-D35F31E6924D}" name="2015" dataDxfId="101">
      <calculatedColumnFormula>SUMIFS([1]Claims!$H:$H, [1]Claims!$E:$E, "&gt;=" &amp; DATE($N8,1,1),[1]Claims!$E:$E,  "&lt;=" &amp; DATE($N8,12,31), [1]Claims!$F:$F, "&gt;=" &amp; DATE(liability_increp[[#Headers],[2015]],1,1), [1]Claims!$F:$F,  "&lt;=" &amp; DATE(liability_increp[[#Headers],[2015]],12,31), [1]Claims!$C:$C, "Liability")</calculatedColumnFormula>
    </tableColumn>
    <tableColumn id="7" xr3:uid="{8C30105F-8E85-9F4D-BC8E-30F91DF0EC66}" name="2016" dataDxfId="100">
      <calculatedColumnFormula>SUMIFS([1]Claims!$H:$H, [1]Claims!$E:$E, "&gt;=" &amp; DATE($N8,1,1),[1]Claims!$E:$E,  "&lt;=" &amp; DATE($N8,12,31), [1]Claims!$F:$F, "&gt;=" &amp; DATE(liability_increp[[#Headers],[2016]],1,1), [1]Claims!$F:$F,  "&lt;=" &amp; DATE(liability_increp[[#Headers],[2016]],12,31), [1]Claims!$C:$C, "Liability")</calculatedColumnFormula>
    </tableColumn>
    <tableColumn id="8" xr3:uid="{CD56B461-E525-EC46-9458-4010ACAE5289}" name="2017" dataDxfId="99">
      <calculatedColumnFormula>SUMIFS([1]Claims!$H:$H, [1]Claims!$E:$E, "&gt;=" &amp; DATE($N8,1,1),[1]Claims!$E:$E,  "&lt;=" &amp; DATE($N8,12,31), [1]Claims!$F:$F, "&gt;=" &amp; DATE(liability_increp[[#Headers],[2017]],1,1), [1]Claims!$F:$F,  "&lt;=" &amp; DATE(liability_increp[[#Headers],[2017]],12,31), [1]Claims!$C:$C, "Liability")</calculatedColumnFormula>
    </tableColumn>
    <tableColumn id="9" xr3:uid="{3E2A12F0-30AD-844D-9226-5DD5E5438A4E}" name="2018" dataDxfId="98">
      <calculatedColumnFormula>SUMIFS([1]Claims!$H:$H, [1]Claims!$E:$E, "&gt;=" &amp; DATE($N8,1,1),[1]Claims!$E:$E,  "&lt;=" &amp; DATE($N8,12,31), [1]Claims!$F:$F, "&gt;=" &amp; DATE(liability_increp[[#Headers],[2018]],1,1), [1]Claims!$F:$F,  "&lt;=" &amp; DATE(liability_increp[[#Headers],[2018]],12,31), [1]Claims!$C:$C, "Liability")</calculatedColumnFormula>
    </tableColumn>
    <tableColumn id="10" xr3:uid="{D47DD31F-2F30-3041-A4A2-BECD7851441F}" name="2019" dataDxfId="97">
      <calculatedColumnFormula>SUMIFS([1]Claims!$H:$H, [1]Claims!$E:$E, "&gt;=" &amp; DATE($N8,1,1),[1]Claims!$E:$E,  "&lt;=" &amp; DATE($N8,12,31), [1]Claims!$F:$F, "&gt;=" &amp; DATE(liability_increp[[#Headers],[2019]],1,1), [1]Claims!$F:$F,  "&lt;=" &amp; DATE(liability_increp[[#Headers],[2019]],12,31), [1]Claims!$C:$C, "Liability")</calculatedColumnFormula>
    </tableColumn>
    <tableColumn id="11" xr3:uid="{71350524-9B93-194D-ADF2-37EDBC3E399B}" name="2020" dataDxfId="96">
      <calculatedColumnFormula>SUMIFS([1]Claims!$H:$H, [1]Claims!$E:$E, "&gt;=" &amp; DATE($N8,1,1),[1]Claims!$E:$E,  "&lt;=" &amp; DATE($N8,12,31), [1]Claims!$F:$F, "&gt;=" &amp; DATE(liability_increp[[#Headers],[2020]],1,1), [1]Claims!$F:$F,  "&lt;=" &amp; DATE(liability_increp[[#Headers],[2020]],12,31), [1]Claims!$C:$C, "Liability")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3FDB8D-8B0F-AA4A-BCEF-EF3088B26303}" name="liab_incpaid" displayName="liab_incpaid" ref="A39:K49" totalsRowShown="0" headerRowDxfId="95" dataDxfId="93" headerRowBorderDxfId="94" tableBorderDxfId="92" totalsRowBorderDxfId="91">
  <autoFilter ref="A39:K49" xr:uid="{923FDB8D-8B0F-AA4A-BCEF-EF3088B26303}"/>
  <tableColumns count="11">
    <tableColumn id="1" xr3:uid="{2B12ACEF-D9C2-1A4E-A2CF-5EE28CC8C5A2}" name="Year (AY)" dataDxfId="90"/>
    <tableColumn id="2" xr3:uid="{D72212CF-CE87-1748-8DF3-574D0C3B1B1B}" name="2011" dataDxfId="89" dataCellStyle="Normal">
      <calculatedColumnFormula>COUNTIFS([1]Claims!$E:$E, "&gt;=" &amp; DATE($A40,1,1),[1]Claims!$E:$E,  "&lt;=" &amp; DATE($A40,12,31), [1]Claims!$G:$G, "&gt;=" &amp; DATE(liab_incpaid[[#Headers],[2011]],1,1), [1]Claims!$G:$G,  "&lt;=" &amp; DATE(liab_incpaid[[#Headers],[2011]],12,31), [1]Claims!$C:$C, "Liability")</calculatedColumnFormula>
    </tableColumn>
    <tableColumn id="3" xr3:uid="{53108E29-55E8-8E44-B573-214AF2E06654}" name="2012" dataDxfId="88" dataCellStyle="Normal">
      <calculatedColumnFormula>COUNTIFS([1]Claims!$E:$E, "&gt;=" &amp; DATE($A40,1,1),[1]Claims!$E:$E,  "&lt;=" &amp; DATE($A40,12,31), [1]Claims!$G:$G, "&gt;=" &amp; DATE(liab_incpaid[[#Headers],[2012]],1,1), [1]Claims!$G:$G,  "&lt;=" &amp; DATE(liab_incpaid[[#Headers],[2012]],12,31), [1]Claims!$C:$C, "Liability")</calculatedColumnFormula>
    </tableColumn>
    <tableColumn id="4" xr3:uid="{0334F10E-FFCE-8848-9D6A-45136A4E1C9A}" name="2013" dataDxfId="87" dataCellStyle="Normal">
      <calculatedColumnFormula>COUNTIFS([1]Claims!$E:$E, "&gt;=" &amp; DATE($A40,1,1),[1]Claims!$E:$E,  "&lt;=" &amp; DATE($A40,12,31), [1]Claims!$G:$G, "&gt;=" &amp; DATE(liab_incpaid[[#Headers],[2013]],1,1), [1]Claims!$G:$G,  "&lt;=" &amp; DATE(liab_incpaid[[#Headers],[2013]],12,31), [1]Claims!$C:$C, "Liability")</calculatedColumnFormula>
    </tableColumn>
    <tableColumn id="5" xr3:uid="{474ECFAD-63B6-6C47-82C6-33C5D2E12D88}" name="2014" dataDxfId="86" dataCellStyle="Normal">
      <calculatedColumnFormula>COUNTIFS([1]Claims!$E:$E, "&gt;=" &amp; DATE($A40,1,1),[1]Claims!$E:$E,  "&lt;=" &amp; DATE($A40,12,31), [1]Claims!$G:$G, "&gt;=" &amp; DATE(liab_incpaid[[#Headers],[2014]],1,1), [1]Claims!$G:$G,  "&lt;=" &amp; DATE(liab_incpaid[[#Headers],[2014]],12,31), [1]Claims!$C:$C, "Liability")</calculatedColumnFormula>
    </tableColumn>
    <tableColumn id="6" xr3:uid="{29B68820-9E63-D445-AAC5-163736E393DF}" name="2015" dataDxfId="85" dataCellStyle="Normal">
      <calculatedColumnFormula>COUNTIFS([1]Claims!$E:$E, "&gt;=" &amp; DATE($A40,1,1),[1]Claims!$E:$E,  "&lt;=" &amp; DATE($A40,12,31), [1]Claims!$G:$G, "&gt;=" &amp; DATE(liab_incpaid[[#Headers],[2015]],1,1), [1]Claims!$G:$G,  "&lt;=" &amp; DATE(liab_incpaid[[#Headers],[2015]],12,31), [1]Claims!$C:$C, "Liability")</calculatedColumnFormula>
    </tableColumn>
    <tableColumn id="7" xr3:uid="{8D4017E4-E9DD-954E-8A97-E22FFCC5B63F}" name="2016" dataDxfId="84" dataCellStyle="Normal">
      <calculatedColumnFormula>COUNTIFS([1]Claims!$E:$E, "&gt;=" &amp; DATE($A40,1,1),[1]Claims!$E:$E,  "&lt;=" &amp; DATE($A40,12,31), [1]Claims!$G:$G, "&gt;=" &amp; DATE(liab_incpaid[[#Headers],[2016]],1,1), [1]Claims!$G:$G,  "&lt;=" &amp; DATE(liab_incpaid[[#Headers],[2016]],12,31), [1]Claims!$C:$C, "Liability")</calculatedColumnFormula>
    </tableColumn>
    <tableColumn id="8" xr3:uid="{5BE4D430-84F1-9A4A-AB17-818CF4118801}" name="2017" dataDxfId="83" dataCellStyle="Normal">
      <calculatedColumnFormula>COUNTIFS([1]Claims!$E:$E, "&gt;=" &amp; DATE($A40,1,1),[1]Claims!$E:$E,  "&lt;=" &amp; DATE($A40,12,31), [1]Claims!$G:$G, "&gt;=" &amp; DATE(liab_incpaid[[#Headers],[2017]],1,1), [1]Claims!$G:$G,  "&lt;=" &amp; DATE(liab_incpaid[[#Headers],[2017]],12,31), [1]Claims!$C:$C, "Liability")</calculatedColumnFormula>
    </tableColumn>
    <tableColumn id="9" xr3:uid="{FD34BC0E-B6D8-8D41-85B9-E162E1F24EDA}" name="2018" dataDxfId="82" dataCellStyle="Normal">
      <calculatedColumnFormula>COUNTIFS([1]Claims!$E:$E, "&gt;=" &amp; DATE($A40,1,1),[1]Claims!$E:$E,  "&lt;=" &amp; DATE($A40,12,31), [1]Claims!$G:$G, "&gt;=" &amp; DATE(liab_incpaid[[#Headers],[2018]],1,1), [1]Claims!$G:$G,  "&lt;=" &amp; DATE(liab_incpaid[[#Headers],[2018]],12,31), [1]Claims!$C:$C, "Liability")</calculatedColumnFormula>
    </tableColumn>
    <tableColumn id="10" xr3:uid="{D7EE3153-40D0-7941-82FE-4B54A9BFDE1E}" name="2019" dataDxfId="81" dataCellStyle="Normal">
      <calculatedColumnFormula>COUNTIFS([1]Claims!$E:$E, "&gt;=" &amp; DATE($A40,1,1),[1]Claims!$E:$E,  "&lt;=" &amp; DATE($A40,12,31), [1]Claims!$G:$G, "&gt;=" &amp; DATE(liab_incpaid[[#Headers],[2019]],1,1), [1]Claims!$G:$G,  "&lt;=" &amp; DATE(liab_incpaid[[#Headers],[2019]],12,31), [1]Claims!$C:$C, "Liability")</calculatedColumnFormula>
    </tableColumn>
    <tableColumn id="11" xr3:uid="{E7752915-4006-5344-B588-D0B84CC207AD}" name="2020" dataDxfId="80" dataCellStyle="Normal">
      <calculatedColumnFormula>COUNTIFS([1]Claims!$E:$E, "&gt;=" &amp; DATE($A40,1,1),[1]Claims!$E:$E,  "&lt;=" &amp; DATE($A40,12,31), [1]Claims!$G:$G, "&gt;=" &amp; DATE(liab_incpaid[[#Headers],[2020]],1,1), [1]Claims!$G:$G,  "&lt;=" &amp; DATE(liab_incpaid[[#Headers],[2020]],12,31), [1]Claims!$C:$C, "Liability")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7EEEC6-15F6-C44E-826F-CB0A62928E50}" name="liab_increp" displayName="liab_increp" ref="N39:X49" totalsRowShown="0" headerRowDxfId="79" dataDxfId="77" headerRowBorderDxfId="78" tableBorderDxfId="76" totalsRowBorderDxfId="75">
  <autoFilter ref="N39:X49" xr:uid="{2C7EEEC6-15F6-C44E-826F-CB0A62928E50}"/>
  <tableColumns count="11">
    <tableColumn id="1" xr3:uid="{E510A30E-D204-C744-8029-CB9D4572A8BE}" name="Year (AY)" dataDxfId="74"/>
    <tableColumn id="2" xr3:uid="{8CD9B327-1D44-3944-85B1-B6BE32F23809}" name="2011" dataDxfId="73" dataCellStyle="Normal">
      <calculatedColumnFormula>COUNTIFS([1]Claims!$E:$E, "&gt;=" &amp; DATE($A40,1,1),[1]Claims!$E:$E,  "&lt;=" &amp; DATE($A40,12,31), [1]Claims!$F:$F, "&gt;=" &amp; DATE(liab_increp[[#Headers],[2011]],1,1), [1]Claims!$F:$F,  "&lt;=" &amp; DATE(liab_increp[[#Headers],[2011]],12,31), [1]Claims!$C:$C, "Liability")</calculatedColumnFormula>
    </tableColumn>
    <tableColumn id="3" xr3:uid="{B8920481-B2E0-9145-8A36-A3D96DD6E30A}" name="2012" dataDxfId="72" dataCellStyle="Normal">
      <calculatedColumnFormula>COUNTIFS([1]Claims!$E:$E, "&gt;=" &amp; DATE($A40,1,1),[1]Claims!$E:$E,  "&lt;=" &amp; DATE($A40,12,31), [1]Claims!$F:$F, "&gt;=" &amp; DATE(liab_increp[[#Headers],[2012]],1,1), [1]Claims!$F:$F,  "&lt;=" &amp; DATE(liab_increp[[#Headers],[2012]],12,31), [1]Claims!$C:$C, "Liability")</calculatedColumnFormula>
    </tableColumn>
    <tableColumn id="4" xr3:uid="{24B4F8F2-0129-304C-B7A4-843369F6CDC8}" name="2013" dataDxfId="71" dataCellStyle="Normal">
      <calculatedColumnFormula>COUNTIFS([1]Claims!$E:$E, "&gt;=" &amp; DATE($A40,1,1),[1]Claims!$E:$E,  "&lt;=" &amp; DATE($A40,12,31), [1]Claims!$F:$F, "&gt;=" &amp; DATE(liab_increp[[#Headers],[2013]],1,1), [1]Claims!$F:$F,  "&lt;=" &amp; DATE(liab_increp[[#Headers],[2013]],12,31), [1]Claims!$C:$C, "Liability")</calculatedColumnFormula>
    </tableColumn>
    <tableColumn id="5" xr3:uid="{1E955484-0A6F-A34E-BFE2-3BA312645C0E}" name="2014" dataDxfId="70" dataCellStyle="Normal">
      <calculatedColumnFormula>COUNTIFS([1]Claims!$E:$E, "&gt;=" &amp; DATE($A40,1,1),[1]Claims!$E:$E,  "&lt;=" &amp; DATE($A40,12,31), [1]Claims!$F:$F, "&gt;=" &amp; DATE(liab_increp[[#Headers],[2014]],1,1), [1]Claims!$F:$F,  "&lt;=" &amp; DATE(liab_increp[[#Headers],[2014]],12,31), [1]Claims!$C:$C, "Liability")</calculatedColumnFormula>
    </tableColumn>
    <tableColumn id="6" xr3:uid="{3B6030B8-D52B-5F4C-A857-E424500E6998}" name="2015" dataDxfId="69" dataCellStyle="Normal">
      <calculatedColumnFormula>COUNTIFS([1]Claims!$E:$E, "&gt;=" &amp; DATE($A40,1,1),[1]Claims!$E:$E,  "&lt;=" &amp; DATE($A40,12,31), [1]Claims!$F:$F, "&gt;=" &amp; DATE(liab_increp[[#Headers],[2015]],1,1), [1]Claims!$F:$F,  "&lt;=" &amp; DATE(liab_increp[[#Headers],[2015]],12,31), [1]Claims!$C:$C, "Liability")</calculatedColumnFormula>
    </tableColumn>
    <tableColumn id="7" xr3:uid="{F748B9E2-402A-9F40-956A-772EA4C6EB72}" name="2016" dataDxfId="68" dataCellStyle="Normal">
      <calculatedColumnFormula>COUNTIFS([1]Claims!$E:$E, "&gt;=" &amp; DATE($A40,1,1),[1]Claims!$E:$E,  "&lt;=" &amp; DATE($A40,12,31), [1]Claims!$F:$F, "&gt;=" &amp; DATE(liab_increp[[#Headers],[2016]],1,1), [1]Claims!$F:$F,  "&lt;=" &amp; DATE(liab_increp[[#Headers],[2016]],12,31), [1]Claims!$C:$C, "Liability")</calculatedColumnFormula>
    </tableColumn>
    <tableColumn id="8" xr3:uid="{51EA639F-FDC6-AA4C-B7B1-440CA4194D35}" name="2017" dataDxfId="67" dataCellStyle="Normal">
      <calculatedColumnFormula>COUNTIFS([1]Claims!$E:$E, "&gt;=" &amp; DATE($A40,1,1),[1]Claims!$E:$E,  "&lt;=" &amp; DATE($A40,12,31), [1]Claims!$F:$F, "&gt;=" &amp; DATE(liab_increp[[#Headers],[2017]],1,1), [1]Claims!$F:$F,  "&lt;=" &amp; DATE(liab_increp[[#Headers],[2017]],12,31), [1]Claims!$C:$C, "Liability")</calculatedColumnFormula>
    </tableColumn>
    <tableColumn id="9" xr3:uid="{8F331B02-2DA3-9B4D-81A0-BC6EA2A687EE}" name="2018" dataDxfId="66" dataCellStyle="Normal">
      <calculatedColumnFormula>COUNTIFS([1]Claims!$E:$E, "&gt;=" &amp; DATE($A40,1,1),[1]Claims!$E:$E,  "&lt;=" &amp; DATE($A40,12,31), [1]Claims!$F:$F, "&gt;=" &amp; DATE(liab_increp[[#Headers],[2018]],1,1), [1]Claims!$F:$F,  "&lt;=" &amp; DATE(liab_increp[[#Headers],[2018]],12,31), [1]Claims!$C:$C, "Liability")</calculatedColumnFormula>
    </tableColumn>
    <tableColumn id="10" xr3:uid="{5253E4E9-BD40-E041-AA85-E4A969FF4604}" name="2019" dataDxfId="65" dataCellStyle="Normal">
      <calculatedColumnFormula>COUNTIFS([1]Claims!$E:$E, "&gt;=" &amp; DATE($A40,1,1),[1]Claims!$E:$E,  "&lt;=" &amp; DATE($A40,12,31), [1]Claims!$F:$F, "&gt;=" &amp; DATE(liab_increp[[#Headers],[2019]],1,1), [1]Claims!$F:$F,  "&lt;=" &amp; DATE(liab_increp[[#Headers],[2019]],12,31), [1]Claims!$C:$C, "Liability")</calculatedColumnFormula>
    </tableColumn>
    <tableColumn id="11" xr3:uid="{2C01D1C8-4EFC-D14E-8F26-3DA7930FE994}" name="2020" dataDxfId="64" dataCellStyle="Normal">
      <calculatedColumnFormula>COUNTIFS([1]Claims!$E:$E, "&gt;=" &amp; DATE($A40,1,1),[1]Claims!$E:$E,  "&lt;=" &amp; DATE($A40,12,31), [1]Claims!$F:$F, "&gt;=" &amp; DATE(liab_increp[[#Headers],[2020]],1,1), [1]Claims!$F:$F,  "&lt;=" &amp; DATE(liab_increp[[#Headers],[2020]],12,31), [1]Claims!$C:$C, "Liability")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E9669-2835-7D49-BD63-39C641B8E077}" name="home_incpaid6" displayName="home_incpaid6" ref="A7:K17" totalsRowShown="0" headerRowDxfId="63" dataDxfId="61" headerRowBorderDxfId="62" tableBorderDxfId="60" totalsRowBorderDxfId="59">
  <autoFilter ref="A7:K17" xr:uid="{009E9669-2835-7D49-BD63-39C641B8E077}"/>
  <tableColumns count="11">
    <tableColumn id="1" xr3:uid="{7FAF43B8-9DEA-A34D-8274-B069F4751D07}" name="Year (AY)" dataDxfId="58"/>
    <tableColumn id="2" xr3:uid="{95894445-718E-704E-91CB-36FF2212AC5B}" name="2011" dataDxfId="57" dataCellStyle="Normal">
      <calculatedColumnFormula>SUMIFS([1]Claims!$I:$I, [1]Claims!$E:$E, "&gt;=" &amp; DATE($A8,1,1),[1]Claims!$E:$E,  "&lt;=" &amp; DATE($A8,12,31), [1]Claims!$G:$G, "&gt;=" &amp; DATE(home_incpaid6[[#Headers],[2011]],1,1), [1]Claims!$G:$G,  "&lt;=" &amp; DATE(home_incpaid6[[#Headers],[2011]],12,31), [1]Claims!$C:$C, "Homeowners")</calculatedColumnFormula>
    </tableColumn>
    <tableColumn id="3" xr3:uid="{04250E38-41B5-C248-83B6-CB2CB06EA528}" name="2012" dataDxfId="56" dataCellStyle="Normal">
      <calculatedColumnFormula>SUMIFS([1]Claims!$I:$I, [1]Claims!$E:$E, "&gt;=" &amp; DATE($A8,1,1),[1]Claims!$E:$E,  "&lt;=" &amp; DATE($A8,12,31), [1]Claims!$G:$G, "&gt;=" &amp; DATE(home_incpaid6[[#Headers],[2012]],1,1), [1]Claims!$G:$G,  "&lt;=" &amp; DATE(home_incpaid6[[#Headers],[2012]],12,31), [1]Claims!$C:$C, "Homeowners")</calculatedColumnFormula>
    </tableColumn>
    <tableColumn id="4" xr3:uid="{DFB7724C-2EEA-DF4C-BEEA-5E68FD39A391}" name="2013" dataDxfId="55" dataCellStyle="Normal">
      <calculatedColumnFormula>SUMIFS([1]Claims!$I:$I, [1]Claims!$E:$E, "&gt;=" &amp; DATE($A8,1,1),[1]Claims!$E:$E,  "&lt;=" &amp; DATE($A8,12,31), [1]Claims!$G:$G, "&gt;=" &amp; DATE(home_incpaid6[[#Headers],[2013]],1,1), [1]Claims!$G:$G,  "&lt;=" &amp; DATE(home_incpaid6[[#Headers],[2013]],12,31), [1]Claims!$C:$C, "Homeowners")</calculatedColumnFormula>
    </tableColumn>
    <tableColumn id="5" xr3:uid="{2A1D9ECF-6B12-5A40-8936-77A85DD34B64}" name="2014" dataDxfId="54" dataCellStyle="Normal">
      <calculatedColumnFormula>SUMIFS([1]Claims!$I:$I, [1]Claims!$E:$E, "&gt;=" &amp; DATE($A8,1,1),[1]Claims!$E:$E,  "&lt;=" &amp; DATE($A8,12,31), [1]Claims!$G:$G, "&gt;=" &amp; DATE(home_incpaid6[[#Headers],[2014]],1,1), [1]Claims!$G:$G,  "&lt;=" &amp; DATE(home_incpaid6[[#Headers],[2014]],12,31), [1]Claims!$C:$C, "Homeowners")</calculatedColumnFormula>
    </tableColumn>
    <tableColumn id="6" xr3:uid="{E5C0F5AB-8D40-074A-8794-2C1BDA98BD40}" name="2015" dataDxfId="53" dataCellStyle="Normal">
      <calculatedColumnFormula>SUMIFS([1]Claims!$I:$I, [1]Claims!$E:$E, "&gt;=" &amp; DATE($A8,1,1),[1]Claims!$E:$E,  "&lt;=" &amp; DATE($A8,12,31), [1]Claims!$G:$G, "&gt;=" &amp; DATE(home_incpaid6[[#Headers],[2015]],1,1), [1]Claims!$G:$G,  "&lt;=" &amp; DATE(home_incpaid6[[#Headers],[2015]],12,31), [1]Claims!$C:$C, "Homeowners")</calculatedColumnFormula>
    </tableColumn>
    <tableColumn id="7" xr3:uid="{A2406520-D61A-8A42-912A-E3C45E5C2F81}" name="2016" dataDxfId="52" dataCellStyle="Normal">
      <calculatedColumnFormula>SUMIFS([1]Claims!$I:$I, [1]Claims!$E:$E, "&gt;=" &amp; DATE($A8,1,1),[1]Claims!$E:$E,  "&lt;=" &amp; DATE($A8,12,31), [1]Claims!$G:$G, "&gt;=" &amp; DATE(home_incpaid6[[#Headers],[2016]],1,1), [1]Claims!$G:$G,  "&lt;=" &amp; DATE(home_incpaid6[[#Headers],[2016]],12,31), [1]Claims!$C:$C, "Homeowners")</calculatedColumnFormula>
    </tableColumn>
    <tableColumn id="8" xr3:uid="{6A4EA7D3-97D9-7346-BD9D-6028D779DF10}" name="2017" dataDxfId="51" dataCellStyle="Normal">
      <calculatedColumnFormula>SUMIFS([1]Claims!$I:$I, [1]Claims!$E:$E, "&gt;=" &amp; DATE($A8,1,1),[1]Claims!$E:$E,  "&lt;=" &amp; DATE($A8,12,31), [1]Claims!$G:$G, "&gt;=" &amp; DATE(home_incpaid6[[#Headers],[2017]],1,1), [1]Claims!$G:$G,  "&lt;=" &amp; DATE(home_incpaid6[[#Headers],[2017]],12,31), [1]Claims!$C:$C, "Homeowners")</calculatedColumnFormula>
    </tableColumn>
    <tableColumn id="9" xr3:uid="{A650BE77-C164-7E48-A149-106AC125ED6B}" name="2018" dataDxfId="50" dataCellStyle="Normal">
      <calculatedColumnFormula>SUMIFS([1]Claims!$I:$I, [1]Claims!$E:$E, "&gt;=" &amp; DATE($A8,1,1),[1]Claims!$E:$E,  "&lt;=" &amp; DATE($A8,12,31), [1]Claims!$G:$G, "&gt;=" &amp; DATE(home_incpaid6[[#Headers],[2018]],1,1), [1]Claims!$G:$G,  "&lt;=" &amp; DATE(home_incpaid6[[#Headers],[2018]],12,31), [1]Claims!$C:$C, "Homeowners")</calculatedColumnFormula>
    </tableColumn>
    <tableColumn id="10" xr3:uid="{3E6E4176-E3FD-0144-AFEE-98EE51976622}" name="2019" dataDxfId="49" dataCellStyle="Normal">
      <calculatedColumnFormula>SUMIFS([1]Claims!$I:$I, [1]Claims!$E:$E, "&gt;=" &amp; DATE($A8,1,1),[1]Claims!$E:$E,  "&lt;=" &amp; DATE($A8,12,31), [1]Claims!$G:$G, "&gt;=" &amp; DATE(home_incpaid6[[#Headers],[2019]],1,1), [1]Claims!$G:$G,  "&lt;=" &amp; DATE(home_incpaid6[[#Headers],[2019]],12,31), [1]Claims!$C:$C, "Homeowners")</calculatedColumnFormula>
    </tableColumn>
    <tableColumn id="11" xr3:uid="{19A84F3B-032B-244D-9D75-E95AABACA371}" name="2020" dataDxfId="48" dataCellStyle="Normal">
      <calculatedColumnFormula>SUMIFS([1]Claims!$I:$I, [1]Claims!$E:$E, "&gt;=" &amp; DATE($A8,1,1),[1]Claims!$E:$E,  "&lt;=" &amp; DATE($A8,12,31), [1]Claims!$G:$G, "&gt;=" &amp; DATE(home_incpaid6[[#Headers],[2020]],1,1), [1]Claims!$G:$G,  "&lt;=" &amp; DATE(home_incpaid6[[#Headers],[2020]],12,31), [1]Claims!$C:$C, "Homeowners")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DD58-863F-9843-908D-28756B1A8182}">
  <dimension ref="B1:H27"/>
  <sheetViews>
    <sheetView topLeftCell="A4" zoomScale="118" workbookViewId="0">
      <selection activeCell="K16" sqref="K16"/>
    </sheetView>
  </sheetViews>
  <sheetFormatPr baseColWidth="10" defaultRowHeight="16" x14ac:dyDescent="0.2"/>
  <cols>
    <col min="1" max="1" width="0.5" customWidth="1"/>
    <col min="2" max="2" width="3.5" customWidth="1"/>
    <col min="3" max="3" width="3.1640625" customWidth="1"/>
  </cols>
  <sheetData>
    <row r="1" spans="2:8" x14ac:dyDescent="0.2">
      <c r="B1" s="38" t="s">
        <v>102</v>
      </c>
    </row>
    <row r="2" spans="2:8" x14ac:dyDescent="0.2">
      <c r="B2" t="s">
        <v>23</v>
      </c>
    </row>
    <row r="3" spans="2:8" x14ac:dyDescent="0.2">
      <c r="B3" t="s">
        <v>22</v>
      </c>
    </row>
    <row r="5" spans="2:8" ht="17" thickBot="1" x14ac:dyDescent="0.25"/>
    <row r="6" spans="2:8" s="112" customFormat="1" ht="19" x14ac:dyDescent="0.25">
      <c r="B6" s="138" t="s">
        <v>31</v>
      </c>
      <c r="C6" s="139"/>
      <c r="D6" s="139"/>
      <c r="E6" s="139"/>
      <c r="F6" s="139"/>
      <c r="G6" s="139"/>
      <c r="H6" s="140"/>
    </row>
    <row r="7" spans="2:8" ht="3" customHeight="1" x14ac:dyDescent="0.2">
      <c r="B7" s="141"/>
      <c r="C7" s="65"/>
      <c r="D7" s="65"/>
      <c r="E7" s="65"/>
      <c r="F7" s="65"/>
      <c r="G7" s="65"/>
      <c r="H7" s="142"/>
    </row>
    <row r="8" spans="2:8" x14ac:dyDescent="0.2">
      <c r="B8" s="143" t="s">
        <v>39</v>
      </c>
      <c r="C8" s="65" t="s">
        <v>35</v>
      </c>
      <c r="D8" s="65"/>
      <c r="E8" s="65"/>
      <c r="F8" s="65"/>
      <c r="G8" s="65"/>
      <c r="H8" s="142"/>
    </row>
    <row r="9" spans="2:8" x14ac:dyDescent="0.2">
      <c r="B9" s="141"/>
      <c r="C9" s="118" t="s">
        <v>36</v>
      </c>
      <c r="D9" s="65" t="s">
        <v>32</v>
      </c>
      <c r="E9" s="65" t="s">
        <v>69</v>
      </c>
      <c r="F9" s="65"/>
      <c r="G9" s="65"/>
      <c r="H9" s="142"/>
    </row>
    <row r="10" spans="2:8" x14ac:dyDescent="0.2">
      <c r="B10" s="141"/>
      <c r="C10" s="118" t="s">
        <v>37</v>
      </c>
      <c r="D10" s="65" t="s">
        <v>33</v>
      </c>
      <c r="E10" s="65" t="s">
        <v>68</v>
      </c>
      <c r="F10" s="65"/>
      <c r="G10" s="65"/>
      <c r="H10" s="142"/>
    </row>
    <row r="11" spans="2:8" x14ac:dyDescent="0.2">
      <c r="B11" s="141"/>
      <c r="C11" s="118" t="s">
        <v>38</v>
      </c>
      <c r="D11" s="65" t="s">
        <v>34</v>
      </c>
      <c r="E11" s="65" t="s">
        <v>6</v>
      </c>
      <c r="F11" s="65"/>
      <c r="G11" s="65"/>
      <c r="H11" s="142"/>
    </row>
    <row r="12" spans="2:8" x14ac:dyDescent="0.2">
      <c r="B12" s="141"/>
      <c r="C12" s="65"/>
      <c r="D12" s="65"/>
      <c r="E12" s="65"/>
      <c r="F12" s="65"/>
      <c r="G12" s="65"/>
      <c r="H12" s="142"/>
    </row>
    <row r="13" spans="2:8" x14ac:dyDescent="0.2">
      <c r="B13" s="141" t="s">
        <v>40</v>
      </c>
      <c r="C13" s="144" t="s">
        <v>41</v>
      </c>
      <c r="D13" s="65"/>
      <c r="E13" s="65"/>
      <c r="F13" s="65"/>
      <c r="G13" s="65"/>
      <c r="H13" s="142"/>
    </row>
    <row r="14" spans="2:8" x14ac:dyDescent="0.2">
      <c r="B14" s="141"/>
      <c r="C14" s="118" t="s">
        <v>36</v>
      </c>
      <c r="D14" s="65" t="s">
        <v>75</v>
      </c>
      <c r="E14" s="65" t="s">
        <v>72</v>
      </c>
      <c r="F14" s="65"/>
      <c r="G14" s="65"/>
      <c r="H14" s="142"/>
    </row>
    <row r="15" spans="2:8" x14ac:dyDescent="0.2">
      <c r="B15" s="141"/>
      <c r="C15" s="118" t="s">
        <v>37</v>
      </c>
      <c r="D15" s="65" t="s">
        <v>74</v>
      </c>
      <c r="E15" s="65" t="s">
        <v>73</v>
      </c>
      <c r="F15" s="65"/>
      <c r="G15" s="65"/>
      <c r="H15" s="142"/>
    </row>
    <row r="16" spans="2:8" x14ac:dyDescent="0.2">
      <c r="B16" s="141"/>
      <c r="C16" s="118" t="s">
        <v>38</v>
      </c>
      <c r="D16" s="65" t="s">
        <v>76</v>
      </c>
      <c r="E16" s="65" t="s">
        <v>77</v>
      </c>
      <c r="F16" s="65"/>
      <c r="G16" s="65"/>
      <c r="H16" s="142"/>
    </row>
    <row r="17" spans="2:8" x14ac:dyDescent="0.2">
      <c r="B17" s="141"/>
      <c r="C17" s="118" t="s">
        <v>70</v>
      </c>
      <c r="D17" s="65" t="s">
        <v>78</v>
      </c>
      <c r="E17" s="65" t="s">
        <v>79</v>
      </c>
      <c r="F17" s="65"/>
      <c r="G17" s="65"/>
      <c r="H17" s="142"/>
    </row>
    <row r="18" spans="2:8" x14ac:dyDescent="0.2">
      <c r="B18" s="141"/>
      <c r="C18" s="118" t="s">
        <v>71</v>
      </c>
      <c r="D18" s="65" t="s">
        <v>80</v>
      </c>
      <c r="E18" s="65" t="s">
        <v>81</v>
      </c>
      <c r="F18" s="65"/>
      <c r="G18" s="65"/>
      <c r="H18" s="142"/>
    </row>
    <row r="19" spans="2:8" x14ac:dyDescent="0.2">
      <c r="B19" s="141"/>
      <c r="C19" s="65"/>
      <c r="D19" s="65"/>
      <c r="E19" s="65"/>
      <c r="F19" s="65"/>
      <c r="G19" s="65"/>
      <c r="H19" s="142"/>
    </row>
    <row r="20" spans="2:8" ht="17" thickBot="1" x14ac:dyDescent="0.25">
      <c r="B20" s="145" t="s">
        <v>100</v>
      </c>
      <c r="C20" s="146" t="s">
        <v>101</v>
      </c>
      <c r="D20" s="147"/>
      <c r="E20" s="147"/>
      <c r="F20" s="147"/>
      <c r="G20" s="147"/>
      <c r="H20" s="148"/>
    </row>
    <row r="26" spans="2:8" x14ac:dyDescent="0.2">
      <c r="B26" s="38" t="s">
        <v>104</v>
      </c>
    </row>
    <row r="27" spans="2:8" x14ac:dyDescent="0.2">
      <c r="B27" t="s">
        <v>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26D7-06ED-5641-B286-8E23567C5A4C}">
  <dimension ref="B1:J49"/>
  <sheetViews>
    <sheetView tabSelected="1" topLeftCell="C1" workbookViewId="0">
      <selection activeCell="I35" sqref="I35"/>
    </sheetView>
  </sheetViews>
  <sheetFormatPr baseColWidth="10" defaultRowHeight="16" x14ac:dyDescent="0.2"/>
  <cols>
    <col min="1" max="1" width="0.83203125" customWidth="1"/>
    <col min="2" max="2" width="11.1640625" customWidth="1"/>
    <col min="3" max="3" width="12.6640625" bestFit="1" customWidth="1"/>
    <col min="4" max="4" width="13" bestFit="1" customWidth="1"/>
    <col min="5" max="6" width="12.6640625" bestFit="1" customWidth="1"/>
    <col min="7" max="7" width="14.83203125" customWidth="1"/>
  </cols>
  <sheetData>
    <row r="1" spans="2:10" s="26" customFormat="1" ht="22" thickBot="1" x14ac:dyDescent="0.3">
      <c r="B1" s="111" t="s">
        <v>105</v>
      </c>
      <c r="F1" s="136"/>
    </row>
    <row r="2" spans="2:10" ht="18" customHeight="1" thickBot="1" x14ac:dyDescent="0.3">
      <c r="I2" s="137"/>
      <c r="J2" s="135" t="s">
        <v>119</v>
      </c>
    </row>
    <row r="3" spans="2:10" x14ac:dyDescent="0.2">
      <c r="B3" s="38" t="s">
        <v>113</v>
      </c>
    </row>
    <row r="5" spans="2:10" x14ac:dyDescent="0.2">
      <c r="B5" s="80" t="s">
        <v>1</v>
      </c>
      <c r="C5" s="114" t="s">
        <v>56</v>
      </c>
      <c r="D5" s="115" t="s">
        <v>106</v>
      </c>
      <c r="E5" s="115" t="s">
        <v>87</v>
      </c>
      <c r="F5" s="115" t="s">
        <v>109</v>
      </c>
      <c r="G5" s="115" t="s">
        <v>111</v>
      </c>
    </row>
    <row r="6" spans="2:10" x14ac:dyDescent="0.2">
      <c r="B6" s="80" t="s">
        <v>3</v>
      </c>
      <c r="C6" s="116" t="s">
        <v>107</v>
      </c>
      <c r="D6" s="105" t="s">
        <v>107</v>
      </c>
      <c r="E6" s="105" t="s">
        <v>108</v>
      </c>
      <c r="F6" s="117" t="s">
        <v>110</v>
      </c>
      <c r="G6" s="105" t="s">
        <v>112</v>
      </c>
    </row>
    <row r="7" spans="2:10" x14ac:dyDescent="0.2">
      <c r="B7" s="45">
        <f>'1a. physdam'!A8</f>
        <v>2011</v>
      </c>
      <c r="C7" s="3">
        <f>'2a. paid CL'!D38</f>
        <v>6093005.0399999972</v>
      </c>
      <c r="D7" s="3">
        <f>'2b. reported CL'!D38</f>
        <v>12597422.078027263</v>
      </c>
      <c r="E7" s="3">
        <f>'2c. expected'!E38</f>
        <v>6093005.0399999972</v>
      </c>
      <c r="F7" s="3">
        <f>'2d. born-ferg'!I38</f>
        <v>6093005.0399999972</v>
      </c>
      <c r="G7" s="3">
        <f>'2e. case out'!X54</f>
        <v>6093005.0399999972</v>
      </c>
      <c r="I7" s="38" t="s">
        <v>104</v>
      </c>
    </row>
    <row r="8" spans="2:10" x14ac:dyDescent="0.2">
      <c r="B8" s="6">
        <f>'1a. physdam'!A9</f>
        <v>2012</v>
      </c>
      <c r="C8" s="3">
        <f>'2a. paid CL'!D39</f>
        <v>6167101.8199999975</v>
      </c>
      <c r="D8" s="3">
        <f>'2b. reported CL'!D39</f>
        <v>13014336.880772587</v>
      </c>
      <c r="E8" s="3">
        <f>'2c. expected'!E39</f>
        <v>6167101.8199999975</v>
      </c>
      <c r="F8" s="3">
        <f>'2d. born-ferg'!I39</f>
        <v>6167101.8199999975</v>
      </c>
      <c r="G8" s="3">
        <f>'2e. case out'!X55</f>
        <v>6167101.8199999975</v>
      </c>
      <c r="I8" t="s">
        <v>120</v>
      </c>
    </row>
    <row r="9" spans="2:10" x14ac:dyDescent="0.2">
      <c r="B9" s="6">
        <f>'1a. physdam'!A10</f>
        <v>2013</v>
      </c>
      <c r="C9" s="3">
        <f>'2a. paid CL'!D40</f>
        <v>5594091.8399999999</v>
      </c>
      <c r="D9" s="3">
        <f>'2b. reported CL'!D40</f>
        <v>11663981.048052464</v>
      </c>
      <c r="E9" s="3">
        <f>'2c. expected'!E40</f>
        <v>5594091.8399999999</v>
      </c>
      <c r="F9" s="3">
        <f>'2d. born-ferg'!I40</f>
        <v>5594091.8399999999</v>
      </c>
      <c r="G9" s="3">
        <f>'2e. case out'!X56</f>
        <v>5594091.8399999999</v>
      </c>
      <c r="I9" t="s">
        <v>127</v>
      </c>
    </row>
    <row r="10" spans="2:10" x14ac:dyDescent="0.2">
      <c r="B10" s="6">
        <f>'1a. physdam'!A11</f>
        <v>2014</v>
      </c>
      <c r="C10" s="3">
        <f>'2a. paid CL'!D41</f>
        <v>5727696.4299999997</v>
      </c>
      <c r="D10" s="3">
        <f>'2b. reported CL'!D41</f>
        <v>11881403.801274909</v>
      </c>
      <c r="E10" s="3">
        <f>'2c. expected'!E41</f>
        <v>5727696.4299999997</v>
      </c>
      <c r="F10" s="3">
        <f>'2d. born-ferg'!I41</f>
        <v>5727696.4299999997</v>
      </c>
      <c r="G10" s="3">
        <f>'2e. case out'!X57</f>
        <v>5727696.4299999997</v>
      </c>
      <c r="I10" t="s">
        <v>124</v>
      </c>
    </row>
    <row r="11" spans="2:10" x14ac:dyDescent="0.2">
      <c r="B11" s="6">
        <f>'1a. physdam'!A12</f>
        <v>2015</v>
      </c>
      <c r="C11" s="3">
        <f>'2a. paid CL'!D42</f>
        <v>5547188.0800000019</v>
      </c>
      <c r="D11" s="3">
        <f>'2b. reported CL'!D42</f>
        <v>11554824.776762042</v>
      </c>
      <c r="E11" s="3">
        <f>'2c. expected'!E42</f>
        <v>5547188.0800000019</v>
      </c>
      <c r="F11" s="3">
        <f>'2d. born-ferg'!I42</f>
        <v>5547188.0800000019</v>
      </c>
      <c r="G11" s="3">
        <f>'2e. case out'!X58</f>
        <v>5547188.0800000019</v>
      </c>
    </row>
    <row r="12" spans="2:10" x14ac:dyDescent="0.2">
      <c r="B12" s="6">
        <f>'1a. physdam'!A13</f>
        <v>2016</v>
      </c>
      <c r="C12" s="3">
        <f>'2a. paid CL'!D43</f>
        <v>6000913.120000001</v>
      </c>
      <c r="D12" s="3">
        <f>'2b. reported CL'!D43</f>
        <v>12652835.715654247</v>
      </c>
      <c r="E12" s="3">
        <f>'2c. expected'!E43</f>
        <v>6000913.120000001</v>
      </c>
      <c r="F12" s="3">
        <f>'2d. born-ferg'!I43</f>
        <v>6000913.120000001</v>
      </c>
      <c r="G12" s="3">
        <f>'2e. case out'!X59</f>
        <v>6000913.120000001</v>
      </c>
    </row>
    <row r="13" spans="2:10" x14ac:dyDescent="0.2">
      <c r="B13" s="6">
        <f>'1a. physdam'!A14</f>
        <v>2017</v>
      </c>
      <c r="C13" s="3">
        <f>'2a. paid CL'!D44</f>
        <v>6501639.7200000007</v>
      </c>
      <c r="D13" s="3">
        <f>'2b. reported CL'!D44</f>
        <v>13569195.663545093</v>
      </c>
      <c r="E13" s="3">
        <f>'2c. expected'!E44</f>
        <v>6501639.7200000007</v>
      </c>
      <c r="F13" s="3">
        <f>'2d. born-ferg'!I44</f>
        <v>6501639.7200000007</v>
      </c>
      <c r="G13" s="3">
        <f>'2e. case out'!X60</f>
        <v>6501639.7200000007</v>
      </c>
    </row>
    <row r="14" spans="2:10" x14ac:dyDescent="0.2">
      <c r="B14" s="6">
        <f>'1a. physdam'!A15</f>
        <v>2018</v>
      </c>
      <c r="C14" s="3">
        <f>'2a. paid CL'!D45</f>
        <v>5962316.0923512578</v>
      </c>
      <c r="D14" s="3">
        <f>'2b. reported CL'!D45</f>
        <v>12355422.97662767</v>
      </c>
      <c r="E14" s="3">
        <f>'2c. expected'!E45</f>
        <v>5943257.2799999993</v>
      </c>
      <c r="F14" s="3">
        <f>'2d. born-ferg'!I45</f>
        <v>5962255.1699978271</v>
      </c>
      <c r="G14" s="3">
        <f>'2e. case out'!X61</f>
        <v>5960801.166025917</v>
      </c>
    </row>
    <row r="15" spans="2:10" x14ac:dyDescent="0.2">
      <c r="B15" s="6">
        <f>'1a. physdam'!A16</f>
        <v>2019</v>
      </c>
      <c r="C15" s="3">
        <f>'2a. paid CL'!D46</f>
        <v>6306453.5148671558</v>
      </c>
      <c r="D15" s="3">
        <f>'2b. reported CL'!D46</f>
        <v>14749184.812533293</v>
      </c>
      <c r="E15" s="3">
        <f>'2c. expected'!E46</f>
        <v>6050565.1999999993</v>
      </c>
      <c r="F15" s="3">
        <f>'2d. born-ferg'!I46</f>
        <v>6277455.0446886793</v>
      </c>
      <c r="G15" s="3">
        <f>'2e. case out'!X62</f>
        <v>6324288.6291885655</v>
      </c>
    </row>
    <row r="16" spans="2:10" ht="17" thickBot="1" x14ac:dyDescent="0.25">
      <c r="B16" s="6">
        <f>'1a. physdam'!A17</f>
        <v>2020</v>
      </c>
      <c r="C16" s="3">
        <f>'2a. paid CL'!D47</f>
        <v>7028582.661824571</v>
      </c>
      <c r="D16" s="3">
        <f>'2b. reported CL'!D47</f>
        <v>15193265.089372128</v>
      </c>
      <c r="E16" s="3">
        <f>'2c. expected'!E47</f>
        <v>3471556.4600000018</v>
      </c>
      <c r="F16" s="3">
        <f>'2d. born-ferg'!I47</f>
        <v>5155926.0607942231</v>
      </c>
      <c r="G16" s="3">
        <f>'2e. case out'!X63</f>
        <v>6806045.1022341577</v>
      </c>
    </row>
    <row r="17" spans="2:9" ht="17" thickBot="1" x14ac:dyDescent="0.25">
      <c r="B17" s="131" t="s">
        <v>59</v>
      </c>
      <c r="C17" s="120">
        <f>'2a. paid CL'!D48</f>
        <v>60928988.319042981</v>
      </c>
      <c r="D17" s="132">
        <f>'2b. reported CL'!D48</f>
        <v>129231872.84262168</v>
      </c>
      <c r="E17" s="132">
        <f>'2c. expected'!E48</f>
        <v>57097014.990000002</v>
      </c>
      <c r="F17" s="132">
        <f>'2d. born-ferg'!I48</f>
        <v>59027272.325480729</v>
      </c>
      <c r="G17" s="133">
        <f>'2e. case out'!X64</f>
        <v>60722770.947448634</v>
      </c>
    </row>
    <row r="18" spans="2:9" x14ac:dyDescent="0.2">
      <c r="B18" s="65"/>
    </row>
    <row r="19" spans="2:9" x14ac:dyDescent="0.2">
      <c r="B19" s="38" t="s">
        <v>114</v>
      </c>
    </row>
    <row r="21" spans="2:9" x14ac:dyDescent="0.2">
      <c r="B21" s="80" t="s">
        <v>1</v>
      </c>
      <c r="C21" s="114" t="s">
        <v>56</v>
      </c>
      <c r="D21" s="115" t="s">
        <v>106</v>
      </c>
      <c r="E21" s="115" t="s">
        <v>87</v>
      </c>
      <c r="F21" s="115" t="s">
        <v>109</v>
      </c>
      <c r="G21" s="115" t="s">
        <v>111</v>
      </c>
    </row>
    <row r="22" spans="2:9" x14ac:dyDescent="0.2">
      <c r="B22" s="80" t="s">
        <v>3</v>
      </c>
      <c r="C22" s="116" t="s">
        <v>107</v>
      </c>
      <c r="D22" s="105" t="s">
        <v>107</v>
      </c>
      <c r="E22" s="105" t="s">
        <v>108</v>
      </c>
      <c r="F22" s="117" t="s">
        <v>110</v>
      </c>
      <c r="G22" s="105" t="s">
        <v>112</v>
      </c>
    </row>
    <row r="23" spans="2:9" x14ac:dyDescent="0.2">
      <c r="B23" s="45">
        <f>'1a. physdam'!A8</f>
        <v>2011</v>
      </c>
      <c r="C23" s="3">
        <f>'2a. paid CL'!D89</f>
        <v>4071317.0400000014</v>
      </c>
      <c r="D23" s="3">
        <f>'2b. reported CL'!D89</f>
        <v>7885728.9506192598</v>
      </c>
      <c r="E23" s="3">
        <f>'2c. expected'!E89</f>
        <v>4071317.0400000014</v>
      </c>
      <c r="F23" s="3">
        <f>'2d. born-ferg'!I89</f>
        <v>4071317.0400000014</v>
      </c>
      <c r="G23" s="3">
        <f>'2e. case out'!X121</f>
        <v>4073068.8433333347</v>
      </c>
      <c r="I23" s="38" t="s">
        <v>104</v>
      </c>
    </row>
    <row r="24" spans="2:9" x14ac:dyDescent="0.2">
      <c r="B24" s="6">
        <f>'1a. physdam'!A9</f>
        <v>2012</v>
      </c>
      <c r="C24" s="3">
        <f>'2a. paid CL'!D90</f>
        <v>2514561.6412595743</v>
      </c>
      <c r="D24" s="3">
        <f>'2b. reported CL'!D90</f>
        <v>5009729.7985931281</v>
      </c>
      <c r="E24" s="3">
        <f>'2c. expected'!E90</f>
        <v>2511315.75</v>
      </c>
      <c r="F24" s="3">
        <f>'2d. born-ferg'!I90</f>
        <v>2514557.4513403871</v>
      </c>
      <c r="G24" s="3">
        <f>'2e. case out'!X122</f>
        <v>2516947.5419427417</v>
      </c>
      <c r="I24" t="s">
        <v>122</v>
      </c>
    </row>
    <row r="25" spans="2:9" x14ac:dyDescent="0.2">
      <c r="B25" s="6">
        <f>'1a. physdam'!A10</f>
        <v>2013</v>
      </c>
      <c r="C25" s="3">
        <f>'2a. paid CL'!D91</f>
        <v>1256782.370807379</v>
      </c>
      <c r="D25" s="3">
        <f>'2b. reported CL'!D91</f>
        <v>3089224.8569915732</v>
      </c>
      <c r="E25" s="3">
        <f>'2c. expected'!E91</f>
        <v>1239643.31</v>
      </c>
      <c r="F25" s="3">
        <f>'2d. born-ferg'!I91</f>
        <v>1254968.2446175318</v>
      </c>
      <c r="G25" s="3">
        <f>'2e. case out'!X123</f>
        <v>1764762.4767752287</v>
      </c>
      <c r="I25" t="s">
        <v>121</v>
      </c>
    </row>
    <row r="26" spans="2:9" x14ac:dyDescent="0.2">
      <c r="B26" s="6">
        <f>'1a. physdam'!A11</f>
        <v>2014</v>
      </c>
      <c r="C26" s="3">
        <f>'2a. paid CL'!D92</f>
        <v>3546999.0416331519</v>
      </c>
      <c r="D26" s="3">
        <f>'2b. reported CL'!D92</f>
        <v>6939076.970321388</v>
      </c>
      <c r="E26" s="3">
        <f>'2c. expected'!E92</f>
        <v>3321294.8400000003</v>
      </c>
      <c r="F26" s="3">
        <f>'2d. born-ferg'!I92</f>
        <v>3489639.3471697681</v>
      </c>
      <c r="G26" s="3">
        <f>'2e. case out'!X124</f>
        <v>5354845.241053463</v>
      </c>
      <c r="I26" t="s">
        <v>124</v>
      </c>
    </row>
    <row r="27" spans="2:9" x14ac:dyDescent="0.2">
      <c r="B27" s="6">
        <f>'1a. physdam'!A12</f>
        <v>2015</v>
      </c>
      <c r="C27" s="3">
        <f>'2a. paid CL'!D93</f>
        <v>6730132.5449021896</v>
      </c>
      <c r="D27" s="3">
        <f>'2b. reported CL'!D93</f>
        <v>11373321.467642399</v>
      </c>
      <c r="E27" s="3">
        <f>'2c. expected'!E93</f>
        <v>6013555.3500000006</v>
      </c>
      <c r="F27" s="3">
        <f>'2d. born-ferg'!I93</f>
        <v>6288686.5139533887</v>
      </c>
      <c r="G27" s="3">
        <f>'2e. case out'!X125</f>
        <v>10181123.905973818</v>
      </c>
      <c r="I27" t="s">
        <v>125</v>
      </c>
    </row>
    <row r="28" spans="2:9" x14ac:dyDescent="0.2">
      <c r="B28" s="6">
        <f>'1a. physdam'!A13</f>
        <v>2016</v>
      </c>
      <c r="C28" s="3">
        <f>'2a. paid CL'!D94</f>
        <v>1477128.7485936012</v>
      </c>
      <c r="D28" s="3">
        <f>'2b. reported CL'!D94</f>
        <v>2694378.9689702461</v>
      </c>
      <c r="E28" s="3">
        <f>'2c. expected'!E94</f>
        <v>1161912.6199999999</v>
      </c>
      <c r="F28" s="3">
        <f>'2d. born-ferg'!I94</f>
        <v>1300954.1792730931</v>
      </c>
      <c r="G28" s="3">
        <f>'2e. case out'!X126</f>
        <v>3213479.042252956</v>
      </c>
      <c r="I28" t="s">
        <v>126</v>
      </c>
    </row>
    <row r="29" spans="2:9" x14ac:dyDescent="0.2">
      <c r="B29" s="6">
        <f>'1a. physdam'!A14</f>
        <v>2017</v>
      </c>
      <c r="C29" s="3">
        <f>'2a. paid CL'!D95</f>
        <v>5190040.7896262361</v>
      </c>
      <c r="D29" s="3">
        <f>'2b. reported CL'!D95</f>
        <v>8077569.7994157635</v>
      </c>
      <c r="E29" s="3">
        <f>'2c. expected'!E95</f>
        <v>3643099.7000000011</v>
      </c>
      <c r="F29" s="3">
        <f>'2d. born-ferg'!I95</f>
        <v>4035204.9795556669</v>
      </c>
      <c r="G29" s="3">
        <f>'2e. case out'!X127</f>
        <v>-18616606.447712932</v>
      </c>
    </row>
    <row r="30" spans="2:9" x14ac:dyDescent="0.2">
      <c r="B30" s="6">
        <f>'1a. physdam'!A15</f>
        <v>2018</v>
      </c>
      <c r="C30" s="3">
        <f>'2a. paid CL'!D96</f>
        <v>981260.19823696825</v>
      </c>
      <c r="D30" s="3">
        <f>'2b. reported CL'!D96</f>
        <v>1798113.7845034355</v>
      </c>
      <c r="E30" s="3">
        <f>'2c. expected'!E96</f>
        <v>391766.00000000006</v>
      </c>
      <c r="F30" s="3">
        <f>'2d. born-ferg'!I96</f>
        <v>560704.38299444062</v>
      </c>
      <c r="G30" s="3">
        <f>'2e. case out'!X128</f>
        <v>-42201488.117251024</v>
      </c>
    </row>
    <row r="31" spans="2:9" x14ac:dyDescent="0.2">
      <c r="B31" s="6">
        <f>'1a. physdam'!A16</f>
        <v>2019</v>
      </c>
      <c r="C31" s="3">
        <f>'2a. paid CL'!D97</f>
        <v>769560.65951233217</v>
      </c>
      <c r="D31" s="3">
        <f>'2b. reported CL'!D97</f>
        <v>1922549.2821073674</v>
      </c>
      <c r="E31" s="3">
        <f>'2c. expected'!E97</f>
        <v>152406.14000000001</v>
      </c>
      <c r="F31" s="3">
        <f>'2d. born-ferg'!I97</f>
        <v>229212.67776450323</v>
      </c>
      <c r="G31" s="3">
        <f>'2e. case out'!X129</f>
        <v>-5541989.4163726391</v>
      </c>
    </row>
    <row r="32" spans="2:9" ht="17" thickBot="1" x14ac:dyDescent="0.25">
      <c r="B32" s="6">
        <f>'1a. physdam'!A17</f>
        <v>2020</v>
      </c>
      <c r="C32" s="3">
        <f>'2a. paid CL'!D98</f>
        <v>5687288.8525125924</v>
      </c>
      <c r="D32" s="3">
        <f>'2b. reported CL'!D98</f>
        <v>3936167.4206769336</v>
      </c>
      <c r="E32" s="3">
        <f>'2c. expected'!E98</f>
        <v>13173.35</v>
      </c>
      <c r="F32" s="3">
        <f>'2d. born-ferg'!I98</f>
        <v>26192.626634422726</v>
      </c>
      <c r="G32" s="3">
        <f>'2e. case out'!X130</f>
        <v>-2805679.914229779</v>
      </c>
    </row>
    <row r="33" spans="2:9" ht="17" thickBot="1" x14ac:dyDescent="0.25">
      <c r="B33" s="131" t="s">
        <v>59</v>
      </c>
      <c r="C33" s="120">
        <f>'2a. paid CL'!D99</f>
        <v>32225071.88708403</v>
      </c>
      <c r="D33" s="132">
        <f>'2b. reported CL'!D99</f>
        <v>52725861.299841501</v>
      </c>
      <c r="E33" s="132">
        <f>'2c. expected'!E99</f>
        <v>22519484.100000009</v>
      </c>
      <c r="F33" s="132">
        <f>'2d. born-ferg'!I99</f>
        <v>23771437.443303201</v>
      </c>
      <c r="G33" s="134">
        <f>'2e. case out'!X131</f>
        <v>-42061536.844234839</v>
      </c>
    </row>
    <row r="35" spans="2:9" x14ac:dyDescent="0.2">
      <c r="B35" s="38" t="s">
        <v>115</v>
      </c>
    </row>
    <row r="37" spans="2:9" x14ac:dyDescent="0.2">
      <c r="B37" s="80" t="s">
        <v>1</v>
      </c>
      <c r="C37" s="114" t="s">
        <v>56</v>
      </c>
      <c r="D37" s="115" t="s">
        <v>106</v>
      </c>
      <c r="E37" s="115" t="s">
        <v>87</v>
      </c>
      <c r="F37" s="115" t="s">
        <v>109</v>
      </c>
      <c r="G37" s="115" t="s">
        <v>111</v>
      </c>
    </row>
    <row r="38" spans="2:9" x14ac:dyDescent="0.2">
      <c r="B38" s="80" t="s">
        <v>3</v>
      </c>
      <c r="C38" s="116" t="s">
        <v>107</v>
      </c>
      <c r="D38" s="105" t="s">
        <v>107</v>
      </c>
      <c r="E38" s="105" t="s">
        <v>108</v>
      </c>
      <c r="F38" s="117" t="s">
        <v>110</v>
      </c>
      <c r="G38" s="105" t="s">
        <v>112</v>
      </c>
    </row>
    <row r="39" spans="2:9" x14ac:dyDescent="0.2">
      <c r="B39" s="45">
        <f>'1a. physdam'!A8</f>
        <v>2011</v>
      </c>
      <c r="C39" s="3">
        <f>'2a. paid CL'!D140</f>
        <v>26458386.930000003</v>
      </c>
      <c r="D39" s="3">
        <f>'2b. reported CL'!D140</f>
        <v>49473249.393741742</v>
      </c>
      <c r="E39" s="3">
        <f>'2c. expected'!E140</f>
        <v>26458386.930000003</v>
      </c>
      <c r="F39" s="3">
        <f>'2d. born-ferg'!I140</f>
        <v>26458386.930000003</v>
      </c>
      <c r="G39" s="3">
        <f>'2e. case out'!X188</f>
        <v>26470051.850000005</v>
      </c>
      <c r="I39" s="38" t="s">
        <v>104</v>
      </c>
    </row>
    <row r="40" spans="2:9" x14ac:dyDescent="0.2">
      <c r="B40" s="6">
        <f>'1a. physdam'!A9</f>
        <v>2012</v>
      </c>
      <c r="C40" s="3">
        <f>'2a. paid CL'!D141</f>
        <v>28063416.972391795</v>
      </c>
      <c r="D40" s="3">
        <f>'2b. reported CL'!D141</f>
        <v>51322340.381531619</v>
      </c>
      <c r="E40" s="3">
        <f>'2c. expected'!E141</f>
        <v>28051044.430000015</v>
      </c>
      <c r="F40" s="3">
        <f>'2d. born-ferg'!I141</f>
        <v>28063411.517610382</v>
      </c>
      <c r="G40" s="3">
        <f>'2e. case out'!X189</f>
        <v>28124828.560828831</v>
      </c>
      <c r="I40" t="s">
        <v>123</v>
      </c>
    </row>
    <row r="41" spans="2:9" x14ac:dyDescent="0.2">
      <c r="B41" s="6">
        <f>'1a. physdam'!A10</f>
        <v>2013</v>
      </c>
      <c r="C41" s="3">
        <f>'2a. paid CL'!D142</f>
        <v>26189433.561365925</v>
      </c>
      <c r="D41" s="3">
        <f>'2b. reported CL'!D142</f>
        <v>48789887.438974105</v>
      </c>
      <c r="E41" s="3">
        <f>'2c. expected'!E142</f>
        <v>26038548.09</v>
      </c>
      <c r="F41" s="3">
        <f>'2d. born-ferg'!I142</f>
        <v>26177145.545503743</v>
      </c>
      <c r="G41" s="3">
        <f>'2e. case out'!X190</f>
        <v>26298212.154171821</v>
      </c>
      <c r="I41" t="s">
        <v>121</v>
      </c>
    </row>
    <row r="42" spans="2:9" x14ac:dyDescent="0.2">
      <c r="B42" s="6">
        <f>'1a. physdam'!A11</f>
        <v>2014</v>
      </c>
      <c r="C42" s="3">
        <f>'2a. paid CL'!D143</f>
        <v>26769067.824012537</v>
      </c>
      <c r="D42" s="3">
        <f>'2b. reported CL'!D143</f>
        <v>50894522.461028837</v>
      </c>
      <c r="E42" s="3">
        <f>'2c. expected'!E143</f>
        <v>26372409.640000001</v>
      </c>
      <c r="F42" s="3">
        <f>'2d. born-ferg'!I143</f>
        <v>26612634.587087531</v>
      </c>
      <c r="G42" s="3">
        <f>'2e. case out'!X191</f>
        <v>26957670.122651234</v>
      </c>
      <c r="I42" t="s">
        <v>124</v>
      </c>
    </row>
    <row r="43" spans="2:9" x14ac:dyDescent="0.2">
      <c r="B43" s="6">
        <f>'1a. physdam'!A12</f>
        <v>2015</v>
      </c>
      <c r="C43" s="3">
        <f>'2a. paid CL'!D144</f>
        <v>31807546.794313505</v>
      </c>
      <c r="D43" s="3">
        <f>'2b. reported CL'!D144</f>
        <v>58185941.793137401</v>
      </c>
      <c r="E43" s="3">
        <f>'2c. expected'!E144</f>
        <v>30548642.059999999</v>
      </c>
      <c r="F43" s="3">
        <f>'2d. born-ferg'!I144</f>
        <v>31316434.744248766</v>
      </c>
      <c r="G43" s="3">
        <f>'2e. case out'!X192</f>
        <v>32246185.503949452</v>
      </c>
    </row>
    <row r="44" spans="2:9" x14ac:dyDescent="0.2">
      <c r="B44" s="6">
        <f>'1a. physdam'!A13</f>
        <v>2016</v>
      </c>
      <c r="C44" s="3">
        <f>'2a. paid CL'!D145</f>
        <v>31565962.903568249</v>
      </c>
      <c r="D44" s="3">
        <f>'2b. reported CL'!D145</f>
        <v>42655784.257871106</v>
      </c>
      <c r="E44" s="3">
        <f>'2c. expected'!E145</f>
        <v>28730253.260000005</v>
      </c>
      <c r="F44" s="3">
        <f>'2d. born-ferg'!I145</f>
        <v>30233610.559595369</v>
      </c>
      <c r="G44" s="3">
        <f>'2e. case out'!X193</f>
        <v>30954591.778004259</v>
      </c>
    </row>
    <row r="45" spans="2:9" x14ac:dyDescent="0.2">
      <c r="B45" s="6">
        <f>'1a. physdam'!A14</f>
        <v>2017</v>
      </c>
      <c r="C45" s="3">
        <f>'2a. paid CL'!D146</f>
        <v>40364729.533401139</v>
      </c>
      <c r="D45" s="3">
        <f>'2b. reported CL'!D146</f>
        <v>50246705.162994422</v>
      </c>
      <c r="E45" s="3">
        <f>'2c. expected'!E146</f>
        <v>33827393.030000016</v>
      </c>
      <c r="F45" s="3">
        <f>'2d. born-ferg'!I146</f>
        <v>36507902.493630759</v>
      </c>
      <c r="G45" s="3">
        <f>'2e. case out'!X194</f>
        <v>39928417.445142269</v>
      </c>
    </row>
    <row r="46" spans="2:9" x14ac:dyDescent="0.2">
      <c r="B46" s="6">
        <f>'1a. physdam'!A15</f>
        <v>2018</v>
      </c>
      <c r="C46" s="3">
        <f>'2a. paid CL'!D147</f>
        <v>32229287.217990119</v>
      </c>
      <c r="D46" s="3">
        <f>'2b. reported CL'!D147</f>
        <v>38400008.271088354</v>
      </c>
      <c r="E46" s="3">
        <f>'2c. expected'!E147</f>
        <v>23463090.110000007</v>
      </c>
      <c r="F46" s="3">
        <f>'2d. born-ferg'!I147</f>
        <v>26543878.147250693</v>
      </c>
      <c r="G46" s="3">
        <f>'2e. case out'!X195</f>
        <v>31812372.870368559</v>
      </c>
    </row>
    <row r="47" spans="2:9" x14ac:dyDescent="0.2">
      <c r="B47" s="6">
        <f>'1a. physdam'!A16</f>
        <v>2019</v>
      </c>
      <c r="C47" s="3">
        <f>'2a. paid CL'!D148</f>
        <v>40612262.064428128</v>
      </c>
      <c r="D47" s="3">
        <f>'2b. reported CL'!D148</f>
        <v>51211449.259952076</v>
      </c>
      <c r="E47" s="3">
        <f>'2c. expected'!E148</f>
        <v>20527497.900000006</v>
      </c>
      <c r="F47" s="3">
        <f>'2d. born-ferg'!I148</f>
        <v>26802847.095856946</v>
      </c>
      <c r="G47" s="3">
        <f>'2e. case out'!X196</f>
        <v>-3196356229.8113432</v>
      </c>
    </row>
    <row r="48" spans="2:9" ht="17" thickBot="1" x14ac:dyDescent="0.25">
      <c r="B48" s="6">
        <f>'1a. physdam'!A17</f>
        <v>2020</v>
      </c>
      <c r="C48" s="3">
        <f>'2a. paid CL'!D149</f>
        <v>46380947.059644483</v>
      </c>
      <c r="D48" s="3">
        <f>'2b. reported CL'!D149</f>
        <v>55792277.680925556</v>
      </c>
      <c r="E48" s="3">
        <f>'2c. expected'!E149</f>
        <v>6058639.9299999997</v>
      </c>
      <c r="F48" s="3">
        <f>'2d. born-ferg'!I149</f>
        <v>10551495.910748882</v>
      </c>
      <c r="G48" s="3">
        <f>'2e. case out'!X197</f>
        <v>-358456532.1010322</v>
      </c>
    </row>
    <row r="49" spans="2:7" ht="17" thickBot="1" x14ac:dyDescent="0.25">
      <c r="B49" s="131" t="s">
        <v>59</v>
      </c>
      <c r="C49" s="120">
        <f>'2a. paid CL'!D150</f>
        <v>330441040.86111587</v>
      </c>
      <c r="D49" s="132">
        <f>'2b. reported CL'!D150</f>
        <v>496972166.10124522</v>
      </c>
      <c r="E49" s="132">
        <f>'2c. expected'!E150</f>
        <v>250075905.38000008</v>
      </c>
      <c r="F49" s="132">
        <f>'2d. born-ferg'!I150</f>
        <v>269267747.53153306</v>
      </c>
      <c r="G49" s="134">
        <f>'2e. case out'!X198</f>
        <v>-3312020431.6272593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49B3-71F5-0146-97BD-862755BDBB27}">
  <dimension ref="A1:X101"/>
  <sheetViews>
    <sheetView zoomScale="75" workbookViewId="0">
      <selection activeCell="N72" sqref="N72"/>
    </sheetView>
  </sheetViews>
  <sheetFormatPr baseColWidth="10" defaultRowHeight="16" x14ac:dyDescent="0.2"/>
  <sheetData>
    <row r="1" spans="1:24" s="4" customFormat="1" ht="21" x14ac:dyDescent="0.25">
      <c r="A1" s="27" t="s">
        <v>4</v>
      </c>
    </row>
    <row r="3" spans="1:24" s="4" customFormat="1" ht="21" x14ac:dyDescent="0.25">
      <c r="A3" s="19" t="s">
        <v>21</v>
      </c>
    </row>
    <row r="5" spans="1:24" s="4" customFormat="1" ht="15" x14ac:dyDescent="0.2">
      <c r="A5" s="149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N5" s="149" t="s">
        <v>19</v>
      </c>
      <c r="O5" s="149"/>
      <c r="P5" s="149"/>
      <c r="Q5" s="149"/>
      <c r="R5" s="149"/>
      <c r="S5" s="149"/>
      <c r="T5" s="149"/>
      <c r="U5" s="149"/>
      <c r="V5" s="149"/>
      <c r="W5" s="149"/>
      <c r="X5" s="149"/>
    </row>
    <row r="6" spans="1:24" s="4" customFormat="1" ht="15" x14ac:dyDescent="0.2">
      <c r="A6" s="8" t="s">
        <v>1</v>
      </c>
      <c r="B6" s="150" t="s">
        <v>2</v>
      </c>
      <c r="C6" s="150"/>
      <c r="D6" s="150"/>
      <c r="E6" s="150"/>
      <c r="F6" s="150"/>
      <c r="G6" s="150"/>
      <c r="H6" s="150"/>
      <c r="I6" s="150"/>
      <c r="J6" s="150"/>
      <c r="K6" s="150"/>
      <c r="N6" s="8" t="s">
        <v>1</v>
      </c>
      <c r="O6" s="150" t="s">
        <v>2</v>
      </c>
      <c r="P6" s="150"/>
      <c r="Q6" s="150"/>
      <c r="R6" s="150"/>
      <c r="S6" s="150"/>
      <c r="T6" s="150"/>
      <c r="U6" s="150"/>
      <c r="V6" s="150"/>
      <c r="W6" s="150"/>
      <c r="X6" s="150"/>
    </row>
    <row r="7" spans="1:24" s="4" customFormat="1" ht="17" thickBot="1" x14ac:dyDescent="0.25">
      <c r="A7" s="9" t="s">
        <v>3</v>
      </c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16</v>
      </c>
      <c r="J7" s="10" t="s">
        <v>17</v>
      </c>
      <c r="K7" s="11" t="s">
        <v>18</v>
      </c>
      <c r="N7" s="9" t="s">
        <v>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14</v>
      </c>
      <c r="U7" s="10" t="s">
        <v>15</v>
      </c>
      <c r="V7" s="10" t="s">
        <v>16</v>
      </c>
      <c r="W7" s="10" t="s">
        <v>17</v>
      </c>
      <c r="X7" s="11" t="s">
        <v>18</v>
      </c>
    </row>
    <row r="8" spans="1:24" s="4" customFormat="1" ht="15" x14ac:dyDescent="0.2">
      <c r="A8" s="12">
        <v>2011</v>
      </c>
      <c r="B8" s="3">
        <f>SUMIFS([1]Claims!$I:$I, [1]Claims!$E:$E, "&gt;=" &amp; DATE($A8,1,1),[1]Claims!$E:$E,  "&lt;=" &amp; DATE($A8,12,31), [1]Claims!$G:$G, "&gt;=" &amp; DATE(physdam_incpaid[[#Headers],[2011]],1,1), [1]Claims!$G:$G,  "&lt;=" &amp; DATE(physdam_incpaid[[#Headers],[2011]],12,31), [1]Claims!$C:$C, "Physdam")</f>
        <v>2903806.9200000004</v>
      </c>
      <c r="C8" s="3">
        <f>SUMIFS([1]Claims!$I:$I, [1]Claims!$E:$E, "&gt;=" &amp; DATE($A8,1,1),[1]Claims!$E:$E,  "&lt;=" &amp; DATE($A8,12,31), [1]Claims!$G:$G, "&gt;=" &amp; DATE(physdam_incpaid[[#Headers],[2012]],1,1), [1]Claims!$G:$G,  "&lt;=" &amp; DATE(physdam_incpaid[[#Headers],[2012]],12,31), [1]Claims!$C:$C, "Physdam")</f>
        <v>3016946.569999997</v>
      </c>
      <c r="D8" s="3">
        <f>SUMIFS([1]Claims!$I:$I, [1]Claims!$E:$E, "&gt;=" &amp; DATE($A8,1,1),[1]Claims!$E:$E,  "&lt;=" &amp; DATE($A8,12,31), [1]Claims!$G:$G, "&gt;=" &amp; DATE(physdam_incpaid[[#Headers],[2013]],1,1), [1]Claims!$G:$G,  "&lt;=" &amp; DATE(physdam_incpaid[[#Headers],[2013]],12,31), [1]Claims!$C:$C, "Physdam")</f>
        <v>149324.50000000003</v>
      </c>
      <c r="E8" s="3">
        <f>SUMIFS([1]Claims!$I:$I, [1]Claims!$E:$E, "&gt;=" &amp; DATE($A8,1,1),[1]Claims!$E:$E,  "&lt;=" &amp; DATE($A8,12,31), [1]Claims!$G:$G, "&gt;=" &amp; DATE(physdam_incpaid[[#Headers],[2014]],1,1), [1]Claims!$G:$G,  "&lt;=" &amp; DATE(physdam_incpaid[[#Headers],[2014]],12,31), [1]Claims!$C:$C, "Physdam")</f>
        <v>22927.050000000003</v>
      </c>
      <c r="F8" s="3">
        <f>SUMIFS([1]Claims!$I:$I, [1]Claims!$E:$E, "&gt;=" &amp; DATE($A8,1,1),[1]Claims!$E:$E,  "&lt;=" &amp; DATE($A8,12,31), [1]Claims!$G:$G, "&gt;=" &amp; DATE(physdam_incpaid[[#Headers],[2015]],1,1), [1]Claims!$G:$G,  "&lt;=" &amp; DATE(physdam_incpaid[[#Headers],[2015]],12,31), [1]Claims!$C:$C, "Physdam")</f>
        <v>0</v>
      </c>
      <c r="G8" s="3">
        <f>SUMIFS([1]Claims!$I:$I, [1]Claims!$E:$E, "&gt;=" &amp; DATE($A8,1,1),[1]Claims!$E:$E,  "&lt;=" &amp; DATE($A8,12,31), [1]Claims!$G:$G, "&gt;=" &amp; DATE(physdam_incpaid[[#Headers],[2016]],1,1), [1]Claims!$G:$G,  "&lt;=" &amp; DATE(physdam_incpaid[[#Headers],[2016]],12,31), [1]Claims!$C:$C, "Physdam")</f>
        <v>0</v>
      </c>
      <c r="H8" s="3">
        <f>SUMIFS([1]Claims!$I:$I, [1]Claims!$E:$E, "&gt;=" &amp; DATE($A8,1,1),[1]Claims!$E:$E,  "&lt;=" &amp; DATE($A8,12,31), [1]Claims!$G:$G, "&gt;=" &amp; DATE(physdam_incpaid[[#Headers],[2017]],1,1), [1]Claims!$G:$G,  "&lt;=" &amp; DATE(physdam_incpaid[[#Headers],[2017]],12,31), [1]Claims!$C:$C, "Physdam")</f>
        <v>0</v>
      </c>
      <c r="I8" s="3">
        <f>SUMIFS([1]Claims!$I:$I, [1]Claims!$E:$E, "&gt;=" &amp; DATE($A8,1,1),[1]Claims!$E:$E,  "&lt;=" &amp; DATE($A8,12,31), [1]Claims!$G:$G, "&gt;=" &amp; DATE(physdam_incpaid[[#Headers],[2018]],1,1), [1]Claims!$G:$G,  "&lt;=" &amp; DATE(physdam_incpaid[[#Headers],[2018]],12,31), [1]Claims!$C:$C, "Physdam")</f>
        <v>0</v>
      </c>
      <c r="J8" s="3">
        <f>SUMIFS([1]Claims!$I:$I, [1]Claims!$E:$E, "&gt;=" &amp; DATE($A8,1,1),[1]Claims!$E:$E,  "&lt;=" &amp; DATE($A8,12,31), [1]Claims!$G:$G, "&gt;=" &amp; DATE(physdam_incpaid[[#Headers],[2019]],1,1), [1]Claims!$G:$G,  "&lt;=" &amp; DATE(physdam_incpaid[[#Headers],[2019]],12,31), [1]Claims!$C:$C, "Physdam")</f>
        <v>0</v>
      </c>
      <c r="K8" s="3">
        <f>SUMIFS([1]Claims!$I:$I, [1]Claims!$E:$E, "&gt;=" &amp; DATE($A8,1,1),[1]Claims!$E:$E,  "&lt;=" &amp; DATE($A8,12,31), [1]Claims!$G:$G, "&gt;=" &amp; DATE(physdam_incpaid[[#Headers],[2020]],1,1), [1]Claims!$G:$G,  "&lt;=" &amp; DATE(physdam_incpaid[[#Headers],[2020]],12,31), [1]Claims!$C:$C, "Physdam")</f>
        <v>0</v>
      </c>
      <c r="N8" s="12">
        <v>2011</v>
      </c>
      <c r="O8" s="3">
        <f>SUMIFS([1]Claims!$H:$H, [1]Claims!$E:$E, "&gt;=" &amp; DATE($A8,1,1),[1]Claims!$E:$E,  "&lt;=" &amp; DATE($A8,12,31), [1]Claims!$F:$F, "&gt;=" &amp; DATE(physdam_incpaid8[[#Headers],[2011]],1,1), [1]Claims!$F:$F,  "&lt;=" &amp; DATE(physdam_incpaid8[[#Headers],[2011]],12,31), [1]Claims!$C:$C, "Physdam")</f>
        <v>4237893.9467704073</v>
      </c>
      <c r="P8" s="3">
        <f>SUMIFS([1]Claims!$H:$H, [1]Claims!$E:$E, "&gt;=" &amp; DATE($A8,1,1),[1]Claims!$E:$E,  "&lt;=" &amp; DATE($A8,12,31), [1]Claims!$F:$F, "&gt;=" &amp; DATE(physdam_incpaid8[[#Headers],[2012]],1,1), [1]Claims!$F:$F,  "&lt;=" &amp; DATE(physdam_incpaid8[[#Headers],[2012]],12,31), [1]Claims!$C:$C, "Physdam")</f>
        <v>2195009.5830247616</v>
      </c>
      <c r="Q8" s="3">
        <f>SUMIFS([1]Claims!$H:$H, [1]Claims!$E:$E, "&gt;=" &amp; DATE($A8,1,1),[1]Claims!$E:$E,  "&lt;=" &amp; DATE($A8,12,31), [1]Claims!$F:$F, "&gt;=" &amp; DATE(physdam_incpaid8[[#Headers],[2013]],1,1), [1]Claims!$F:$F,  "&lt;=" &amp; DATE(physdam_incpaid8[[#Headers],[2013]],12,31), [1]Claims!$C:$C, "Physdam")</f>
        <v>57552.069596019712</v>
      </c>
      <c r="R8" s="3">
        <f>SUMIFS([1]Claims!$H:$H, [1]Claims!$E:$E, "&gt;=" &amp; DATE($A8,1,1),[1]Claims!$E:$E,  "&lt;=" &amp; DATE($A8,12,31), [1]Claims!$F:$F, "&gt;=" &amp; DATE(physdam_incpaid8[[#Headers],[2014]],1,1), [1]Claims!$F:$F,  "&lt;=" &amp; DATE(physdam_incpaid8[[#Headers],[2014]],12,31), [1]Claims!$C:$C, "Physdam")</f>
        <v>11950.438636077613</v>
      </c>
      <c r="S8" s="3">
        <f>SUMIFS([1]Claims!$H:$H, [1]Claims!$E:$E, "&gt;=" &amp; DATE($A8,1,1),[1]Claims!$E:$E,  "&lt;=" &amp; DATE($A8,12,31), [1]Claims!$F:$F, "&gt;=" &amp; DATE(physdam_incpaid8[[#Headers],[2015]],1,1), [1]Claims!$F:$F,  "&lt;=" &amp; DATE(physdam_incpaid8[[#Headers],[2015]],12,31), [1]Claims!$C:$C, "Physdam")</f>
        <v>0</v>
      </c>
      <c r="T8" s="3">
        <f>SUMIFS([1]Claims!$H:$H, [1]Claims!$E:$E, "&gt;=" &amp; DATE($A8,1,1),[1]Claims!$E:$E,  "&lt;=" &amp; DATE($A8,12,31), [1]Claims!$F:$F, "&gt;=" &amp; DATE(physdam_incpaid8[[#Headers],[2016]],1,1), [1]Claims!$F:$F,  "&lt;=" &amp; DATE(physdam_incpaid8[[#Headers],[2016]],12,31), [1]Claims!$C:$C, "Physdam")</f>
        <v>0</v>
      </c>
      <c r="U8" s="3">
        <f>SUMIFS([1]Claims!$H:$H, [1]Claims!$E:$E, "&gt;=" &amp; DATE($A8,1,1),[1]Claims!$E:$E,  "&lt;=" &amp; DATE($A8,12,31), [1]Claims!$F:$F, "&gt;=" &amp; DATE(physdam_incpaid8[[#Headers],[2017]],1,1), [1]Claims!$F:$F,  "&lt;=" &amp; DATE(physdam_incpaid8[[#Headers],[2017]],12,31), [1]Claims!$C:$C, "Physdam")</f>
        <v>0</v>
      </c>
      <c r="V8" s="3">
        <f>SUMIFS([1]Claims!$H:$H, [1]Claims!$E:$E, "&gt;=" &amp; DATE($A8,1,1),[1]Claims!$E:$E,  "&lt;=" &amp; DATE($A8,12,31), [1]Claims!$F:$F, "&gt;=" &amp; DATE(physdam_incpaid8[[#Headers],[2018]],1,1), [1]Claims!$F:$F,  "&lt;=" &amp; DATE(physdam_incpaid8[[#Headers],[2018]],12,31), [1]Claims!$C:$C, "Physdam")</f>
        <v>0</v>
      </c>
      <c r="W8" s="3">
        <f>SUMIFS([1]Claims!$H:$H, [1]Claims!$E:$E, "&gt;=" &amp; DATE($A8,1,1),[1]Claims!$E:$E,  "&lt;=" &amp; DATE($A8,12,31), [1]Claims!$F:$F, "&gt;=" &amp; DATE(physdam_incpaid8[[#Headers],[2019]],1,1), [1]Claims!$F:$F,  "&lt;=" &amp; DATE(physdam_incpaid8[[#Headers],[2019]],12,31), [1]Claims!$C:$C, "Physdam")</f>
        <v>0</v>
      </c>
      <c r="X8" s="3">
        <f>SUMIFS([1]Claims!$H:$H, [1]Claims!$E:$E, "&gt;=" &amp; DATE($A8,1,1),[1]Claims!$E:$E,  "&lt;=" &amp; DATE($A8,12,31), [1]Claims!$F:$F, "&gt;=" &amp; DATE(physdam_incpaid8[[#Headers],[2020]],1,1), [1]Claims!$F:$F,  "&lt;=" &amp; DATE(physdam_incpaid8[[#Headers],[2020]],12,31), [1]Claims!$C:$C, "Physdam")</f>
        <v>0</v>
      </c>
    </row>
    <row r="9" spans="1:24" s="4" customFormat="1" ht="15" x14ac:dyDescent="0.2">
      <c r="A9" s="13">
        <v>2012</v>
      </c>
      <c r="B9" s="3">
        <f>SUMIFS([1]Claims!$I:$I, [1]Claims!$E:$E, "&gt;=" &amp; DATE($A9,1,1),[1]Claims!$E:$E,  "&lt;=" &amp; DATE($A9,12,31), [1]Claims!$G:$G, "&gt;=" &amp; DATE(physdam_incpaid[[#Headers],[2011]],1,1), [1]Claims!$G:$G,  "&lt;=" &amp; DATE(physdam_incpaid[[#Headers],[2011]],12,31), [1]Claims!$C:$C, "Physdam")</f>
        <v>0</v>
      </c>
      <c r="C9" s="3">
        <f>SUMIFS([1]Claims!$I:$I, [1]Claims!$E:$E, "&gt;=" &amp; DATE($A9,1,1),[1]Claims!$E:$E,  "&lt;=" &amp; DATE($A9,12,31), [1]Claims!$G:$G, "&gt;=" &amp; DATE(physdam_incpaid[[#Headers],[2012]],1,1), [1]Claims!$G:$G,  "&lt;=" &amp; DATE(physdam_incpaid[[#Headers],[2012]],12,31), [1]Claims!$C:$C, "Physdam")</f>
        <v>3017399.419999999</v>
      </c>
      <c r="D9" s="3">
        <f>SUMIFS([1]Claims!$I:$I, [1]Claims!$E:$E, "&gt;=" &amp; DATE($A9,1,1),[1]Claims!$E:$E,  "&lt;=" &amp; DATE($A9,12,31), [1]Claims!$G:$G, "&gt;=" &amp; DATE(physdam_incpaid[[#Headers],[2013]],1,1), [1]Claims!$G:$G,  "&lt;=" &amp; DATE(physdam_incpaid[[#Headers],[2013]],12,31), [1]Claims!$C:$C, "Physdam")</f>
        <v>2929897.3399999989</v>
      </c>
      <c r="E9" s="3">
        <f>SUMIFS([1]Claims!$I:$I, [1]Claims!$E:$E, "&gt;=" &amp; DATE($A9,1,1),[1]Claims!$E:$E,  "&lt;=" &amp; DATE($A9,12,31), [1]Claims!$G:$G, "&gt;=" &amp; DATE(physdam_incpaid[[#Headers],[2014]],1,1), [1]Claims!$G:$G,  "&lt;=" &amp; DATE(physdam_incpaid[[#Headers],[2014]],12,31), [1]Claims!$C:$C, "Physdam")</f>
        <v>219805.06</v>
      </c>
      <c r="F9" s="3">
        <f>SUMIFS([1]Claims!$I:$I, [1]Claims!$E:$E, "&gt;=" &amp; DATE($A9,1,1),[1]Claims!$E:$E,  "&lt;=" &amp; DATE($A9,12,31), [1]Claims!$G:$G, "&gt;=" &amp; DATE(physdam_incpaid[[#Headers],[2015]],1,1), [1]Claims!$G:$G,  "&lt;=" &amp; DATE(physdam_incpaid[[#Headers],[2015]],12,31), [1]Claims!$C:$C, "Physdam")</f>
        <v>0</v>
      </c>
      <c r="G9" s="3">
        <f>SUMIFS([1]Claims!$I:$I, [1]Claims!$E:$E, "&gt;=" &amp; DATE($A9,1,1),[1]Claims!$E:$E,  "&lt;=" &amp; DATE($A9,12,31), [1]Claims!$G:$G, "&gt;=" &amp; DATE(physdam_incpaid[[#Headers],[2016]],1,1), [1]Claims!$G:$G,  "&lt;=" &amp; DATE(physdam_incpaid[[#Headers],[2016]],12,31), [1]Claims!$C:$C, "Physdam")</f>
        <v>0</v>
      </c>
      <c r="H9" s="3">
        <f>SUMIFS([1]Claims!$I:$I, [1]Claims!$E:$E, "&gt;=" &amp; DATE($A9,1,1),[1]Claims!$E:$E,  "&lt;=" &amp; DATE($A9,12,31), [1]Claims!$G:$G, "&gt;=" &amp; DATE(physdam_incpaid[[#Headers],[2017]],1,1), [1]Claims!$G:$G,  "&lt;=" &amp; DATE(physdam_incpaid[[#Headers],[2017]],12,31), [1]Claims!$C:$C, "Physdam")</f>
        <v>0</v>
      </c>
      <c r="I9" s="3">
        <f>SUMIFS([1]Claims!$I:$I, [1]Claims!$E:$E, "&gt;=" &amp; DATE($A9,1,1),[1]Claims!$E:$E,  "&lt;=" &amp; DATE($A9,12,31), [1]Claims!$G:$G, "&gt;=" &amp; DATE(physdam_incpaid[[#Headers],[2018]],1,1), [1]Claims!$G:$G,  "&lt;=" &amp; DATE(physdam_incpaid[[#Headers],[2018]],12,31), [1]Claims!$C:$C, "Physdam")</f>
        <v>0</v>
      </c>
      <c r="J9" s="3">
        <f>SUMIFS([1]Claims!$I:$I, [1]Claims!$E:$E, "&gt;=" &amp; DATE($A9,1,1),[1]Claims!$E:$E,  "&lt;=" &amp; DATE($A9,12,31), [1]Claims!$G:$G, "&gt;=" &amp; DATE(physdam_incpaid[[#Headers],[2019]],1,1), [1]Claims!$G:$G,  "&lt;=" &amp; DATE(physdam_incpaid[[#Headers],[2019]],12,31), [1]Claims!$C:$C, "Physdam")</f>
        <v>0</v>
      </c>
      <c r="K9" s="3">
        <f>SUMIFS([1]Claims!$I:$I, [1]Claims!$E:$E, "&gt;=" &amp; DATE($A9,1,1),[1]Claims!$E:$E,  "&lt;=" &amp; DATE($A9,12,31), [1]Claims!$G:$G, "&gt;=" &amp; DATE(physdam_incpaid[[#Headers],[2020]],1,1), [1]Claims!$G:$G,  "&lt;=" &amp; DATE(physdam_incpaid[[#Headers],[2020]],12,31), [1]Claims!$C:$C, "Physdam")</f>
        <v>0</v>
      </c>
      <c r="N9" s="13">
        <v>2012</v>
      </c>
      <c r="O9" s="3">
        <f>SUMIFS([1]Claims!$H:$H, [1]Claims!$E:$E, "&gt;=" &amp; DATE($A9,1,1),[1]Claims!$E:$E,  "&lt;=" &amp; DATE($A9,12,31), [1]Claims!$F:$F, "&gt;=" &amp; DATE(physdam_incpaid8[[#Headers],[2011]],1,1), [1]Claims!$F:$F,  "&lt;=" &amp; DATE(physdam_incpaid8[[#Headers],[2011]],12,31), [1]Claims!$C:$C, "Physdam")</f>
        <v>0</v>
      </c>
      <c r="P9" s="3">
        <f>SUMIFS([1]Claims!$H:$H, [1]Claims!$E:$E, "&gt;=" &amp; DATE($A9,1,1),[1]Claims!$E:$E,  "&lt;=" &amp; DATE($A9,12,31), [1]Claims!$F:$F, "&gt;=" &amp; DATE(physdam_incpaid8[[#Headers],[2012]],1,1), [1]Claims!$F:$F,  "&lt;=" &amp; DATE(physdam_incpaid8[[#Headers],[2012]],12,31), [1]Claims!$C:$C, "Physdam")</f>
        <v>4776134.5360587016</v>
      </c>
      <c r="Q9" s="3">
        <f>SUMIFS([1]Claims!$H:$H, [1]Claims!$E:$E, "&gt;=" &amp; DATE($A9,1,1),[1]Claims!$E:$E,  "&lt;=" &amp; DATE($A9,12,31), [1]Claims!$F:$F, "&gt;=" &amp; DATE(physdam_incpaid8[[#Headers],[2013]],1,1), [1]Claims!$F:$F,  "&lt;=" &amp; DATE(physdam_incpaid8[[#Headers],[2013]],12,31), [1]Claims!$C:$C, "Physdam")</f>
        <v>1997780.119268208</v>
      </c>
      <c r="R9" s="3">
        <f>SUMIFS([1]Claims!$H:$H, [1]Claims!$E:$E, "&gt;=" &amp; DATE($A9,1,1),[1]Claims!$E:$E,  "&lt;=" &amp; DATE($A9,12,31), [1]Claims!$F:$F, "&gt;=" &amp; DATE(physdam_incpaid8[[#Headers],[2014]],1,1), [1]Claims!$F:$F,  "&lt;=" &amp; DATE(physdam_incpaid8[[#Headers],[2014]],12,31), [1]Claims!$C:$C, "Physdam")</f>
        <v>71308.405445680211</v>
      </c>
      <c r="S9" s="3">
        <f>SUMIFS([1]Claims!$H:$H, [1]Claims!$E:$E, "&gt;=" &amp; DATE($A9,1,1),[1]Claims!$E:$E,  "&lt;=" &amp; DATE($A9,12,31), [1]Claims!$F:$F, "&gt;=" &amp; DATE(physdam_incpaid8[[#Headers],[2015]],1,1), [1]Claims!$F:$F,  "&lt;=" &amp; DATE(physdam_incpaid8[[#Headers],[2015]],12,31), [1]Claims!$C:$C, "Physdam")</f>
        <v>0</v>
      </c>
      <c r="T9" s="3">
        <f>SUMIFS([1]Claims!$H:$H, [1]Claims!$E:$E, "&gt;=" &amp; DATE($A9,1,1),[1]Claims!$E:$E,  "&lt;=" &amp; DATE($A9,12,31), [1]Claims!$F:$F, "&gt;=" &amp; DATE(physdam_incpaid8[[#Headers],[2016]],1,1), [1]Claims!$F:$F,  "&lt;=" &amp; DATE(physdam_incpaid8[[#Headers],[2016]],12,31), [1]Claims!$C:$C, "Physdam")</f>
        <v>0</v>
      </c>
      <c r="U9" s="3">
        <f>SUMIFS([1]Claims!$H:$H, [1]Claims!$E:$E, "&gt;=" &amp; DATE($A9,1,1),[1]Claims!$E:$E,  "&lt;=" &amp; DATE($A9,12,31), [1]Claims!$F:$F, "&gt;=" &amp; DATE(physdam_incpaid8[[#Headers],[2017]],1,1), [1]Claims!$F:$F,  "&lt;=" &amp; DATE(physdam_incpaid8[[#Headers],[2017]],12,31), [1]Claims!$C:$C, "Physdam")</f>
        <v>0</v>
      </c>
      <c r="V9" s="3">
        <f>SUMIFS([1]Claims!$H:$H, [1]Claims!$E:$E, "&gt;=" &amp; DATE($A9,1,1),[1]Claims!$E:$E,  "&lt;=" &amp; DATE($A9,12,31), [1]Claims!$F:$F, "&gt;=" &amp; DATE(physdam_incpaid8[[#Headers],[2018]],1,1), [1]Claims!$F:$F,  "&lt;=" &amp; DATE(physdam_incpaid8[[#Headers],[2018]],12,31), [1]Claims!$C:$C, "Physdam")</f>
        <v>0</v>
      </c>
      <c r="W9" s="3">
        <f>SUMIFS([1]Claims!$H:$H, [1]Claims!$E:$E, "&gt;=" &amp; DATE($A9,1,1),[1]Claims!$E:$E,  "&lt;=" &amp; DATE($A9,12,31), [1]Claims!$F:$F, "&gt;=" &amp; DATE(physdam_incpaid8[[#Headers],[2019]],1,1), [1]Claims!$F:$F,  "&lt;=" &amp; DATE(physdam_incpaid8[[#Headers],[2019]],12,31), [1]Claims!$C:$C, "Physdam")</f>
        <v>0</v>
      </c>
      <c r="X9" s="3">
        <f>SUMIFS([1]Claims!$H:$H, [1]Claims!$E:$E, "&gt;=" &amp; DATE($A9,1,1),[1]Claims!$E:$E,  "&lt;=" &amp; DATE($A9,12,31), [1]Claims!$F:$F, "&gt;=" &amp; DATE(physdam_incpaid8[[#Headers],[2020]],1,1), [1]Claims!$F:$F,  "&lt;=" &amp; DATE(physdam_incpaid8[[#Headers],[2020]],12,31), [1]Claims!$C:$C, "Physdam")</f>
        <v>0</v>
      </c>
    </row>
    <row r="10" spans="1:24" s="4" customFormat="1" ht="15" x14ac:dyDescent="0.2">
      <c r="A10" s="12">
        <v>2013</v>
      </c>
      <c r="B10" s="3">
        <f>SUMIFS([1]Claims!$I:$I, [1]Claims!$E:$E, "&gt;=" &amp; DATE($A10,1,1),[1]Claims!$E:$E,  "&lt;=" &amp; DATE($A10,12,31), [1]Claims!$G:$G, "&gt;=" &amp; DATE(physdam_incpaid[[#Headers],[2011]],1,1), [1]Claims!$G:$G,  "&lt;=" &amp; DATE(physdam_incpaid[[#Headers],[2011]],12,31), [1]Claims!$C:$C, "Physdam")</f>
        <v>0</v>
      </c>
      <c r="C10" s="3">
        <f>SUMIFS([1]Claims!$I:$I, [1]Claims!$E:$E, "&gt;=" &amp; DATE($A10,1,1),[1]Claims!$E:$E,  "&lt;=" &amp; DATE($A10,12,31), [1]Claims!$G:$G, "&gt;=" &amp; DATE(physdam_incpaid[[#Headers],[2012]],1,1), [1]Claims!$G:$G,  "&lt;=" &amp; DATE(physdam_incpaid[[#Headers],[2012]],12,31), [1]Claims!$C:$C, "Physdam")</f>
        <v>0</v>
      </c>
      <c r="D10" s="3">
        <f>SUMIFS([1]Claims!$I:$I, [1]Claims!$E:$E, "&gt;=" &amp; DATE($A10,1,1),[1]Claims!$E:$E,  "&lt;=" &amp; DATE($A10,12,31), [1]Claims!$G:$G, "&gt;=" &amp; DATE(physdam_incpaid[[#Headers],[2013]],1,1), [1]Claims!$G:$G,  "&lt;=" &amp; DATE(physdam_incpaid[[#Headers],[2013]],12,31), [1]Claims!$C:$C, "Physdam")</f>
        <v>2618504.7200000002</v>
      </c>
      <c r="E10" s="3">
        <f>SUMIFS([1]Claims!$I:$I, [1]Claims!$E:$E, "&gt;=" &amp; DATE($A10,1,1),[1]Claims!$E:$E,  "&lt;=" &amp; DATE($A10,12,31), [1]Claims!$G:$G, "&gt;=" &amp; DATE(physdam_incpaid[[#Headers],[2014]],1,1), [1]Claims!$G:$G,  "&lt;=" &amp; DATE(physdam_incpaid[[#Headers],[2014]],12,31), [1]Claims!$C:$C, "Physdam")</f>
        <v>2734017.9799999986</v>
      </c>
      <c r="F10" s="3">
        <f>SUMIFS([1]Claims!$I:$I, [1]Claims!$E:$E, "&gt;=" &amp; DATE($A10,1,1),[1]Claims!$E:$E,  "&lt;=" &amp; DATE($A10,12,31), [1]Claims!$G:$G, "&gt;=" &amp; DATE(physdam_incpaid[[#Headers],[2015]],1,1), [1]Claims!$G:$G,  "&lt;=" &amp; DATE(physdam_incpaid[[#Headers],[2015]],12,31), [1]Claims!$C:$C, "Physdam")</f>
        <v>230878.68999999997</v>
      </c>
      <c r="G10" s="3">
        <f>SUMIFS([1]Claims!$I:$I, [1]Claims!$E:$E, "&gt;=" &amp; DATE($A10,1,1),[1]Claims!$E:$E,  "&lt;=" &amp; DATE($A10,12,31), [1]Claims!$G:$G, "&gt;=" &amp; DATE(physdam_incpaid[[#Headers],[2016]],1,1), [1]Claims!$G:$G,  "&lt;=" &amp; DATE(physdam_incpaid[[#Headers],[2016]],12,31), [1]Claims!$C:$C, "Physdam")</f>
        <v>10690.45</v>
      </c>
      <c r="H10" s="3">
        <f>SUMIFS([1]Claims!$I:$I, [1]Claims!$E:$E, "&gt;=" &amp; DATE($A10,1,1),[1]Claims!$E:$E,  "&lt;=" &amp; DATE($A10,12,31), [1]Claims!$G:$G, "&gt;=" &amp; DATE(physdam_incpaid[[#Headers],[2017]],1,1), [1]Claims!$G:$G,  "&lt;=" &amp; DATE(physdam_incpaid[[#Headers],[2017]],12,31), [1]Claims!$C:$C, "Physdam")</f>
        <v>0</v>
      </c>
      <c r="I10" s="3">
        <f>SUMIFS([1]Claims!$I:$I, [1]Claims!$E:$E, "&gt;=" &amp; DATE($A10,1,1),[1]Claims!$E:$E,  "&lt;=" &amp; DATE($A10,12,31), [1]Claims!$G:$G, "&gt;=" &amp; DATE(physdam_incpaid[[#Headers],[2018]],1,1), [1]Claims!$G:$G,  "&lt;=" &amp; DATE(physdam_incpaid[[#Headers],[2018]],12,31), [1]Claims!$C:$C, "Physdam")</f>
        <v>0</v>
      </c>
      <c r="J10" s="3">
        <f>SUMIFS([1]Claims!$I:$I, [1]Claims!$E:$E, "&gt;=" &amp; DATE($A10,1,1),[1]Claims!$E:$E,  "&lt;=" &amp; DATE($A10,12,31), [1]Claims!$G:$G, "&gt;=" &amp; DATE(physdam_incpaid[[#Headers],[2019]],1,1), [1]Claims!$G:$G,  "&lt;=" &amp; DATE(physdam_incpaid[[#Headers],[2019]],12,31), [1]Claims!$C:$C, "Physdam")</f>
        <v>0</v>
      </c>
      <c r="K10" s="3">
        <f>SUMIFS([1]Claims!$I:$I, [1]Claims!$E:$E, "&gt;=" &amp; DATE($A10,1,1),[1]Claims!$E:$E,  "&lt;=" &amp; DATE($A10,12,31), [1]Claims!$G:$G, "&gt;=" &amp; DATE(physdam_incpaid[[#Headers],[2020]],1,1), [1]Claims!$G:$G,  "&lt;=" &amp; DATE(physdam_incpaid[[#Headers],[2020]],12,31), [1]Claims!$C:$C, "Physdam")</f>
        <v>0</v>
      </c>
      <c r="N10" s="12">
        <v>2013</v>
      </c>
      <c r="O10" s="3">
        <f>SUMIFS([1]Claims!$H:$H, [1]Claims!$E:$E, "&gt;=" &amp; DATE($A10,1,1),[1]Claims!$E:$E,  "&lt;=" &amp; DATE($A10,12,31), [1]Claims!$F:$F, "&gt;=" &amp; DATE(physdam_incpaid8[[#Headers],[2011]],1,1), [1]Claims!$F:$F,  "&lt;=" &amp; DATE(physdam_incpaid8[[#Headers],[2011]],12,31), [1]Claims!$C:$C, "Physdam")</f>
        <v>0</v>
      </c>
      <c r="P10" s="3">
        <f>SUMIFS([1]Claims!$H:$H, [1]Claims!$E:$E, "&gt;=" &amp; DATE($A10,1,1),[1]Claims!$E:$E,  "&lt;=" &amp; DATE($A10,12,31), [1]Claims!$F:$F, "&gt;=" &amp; DATE(physdam_incpaid8[[#Headers],[2012]],1,1), [1]Claims!$F:$F,  "&lt;=" &amp; DATE(physdam_incpaid8[[#Headers],[2012]],12,31), [1]Claims!$C:$C, "Physdam")</f>
        <v>0</v>
      </c>
      <c r="Q10" s="3">
        <f>SUMIFS([1]Claims!$H:$H, [1]Claims!$E:$E, "&gt;=" &amp; DATE($A10,1,1),[1]Claims!$E:$E,  "&lt;=" &amp; DATE($A10,12,31), [1]Claims!$F:$F, "&gt;=" &amp; DATE(physdam_incpaid8[[#Headers],[2013]],1,1), [1]Claims!$F:$F,  "&lt;=" &amp; DATE(physdam_incpaid8[[#Headers],[2013]],12,31), [1]Claims!$C:$C, "Physdam")</f>
        <v>3987692.7623794908</v>
      </c>
      <c r="R10" s="3">
        <f>SUMIFS([1]Claims!$H:$H, [1]Claims!$E:$E, "&gt;=" &amp; DATE($A10,1,1),[1]Claims!$E:$E,  "&lt;=" &amp; DATE($A10,12,31), [1]Claims!$F:$F, "&gt;=" &amp; DATE(physdam_incpaid8[[#Headers],[2014]],1,1), [1]Claims!$F:$F,  "&lt;=" &amp; DATE(physdam_incpaid8[[#Headers],[2014]],12,31), [1]Claims!$C:$C, "Physdam")</f>
        <v>1986445.7912153169</v>
      </c>
      <c r="S10" s="3">
        <f>SUMIFS([1]Claims!$H:$H, [1]Claims!$E:$E, "&gt;=" &amp; DATE($A10,1,1),[1]Claims!$E:$E,  "&lt;=" &amp; DATE($A10,12,31), [1]Claims!$F:$F, "&gt;=" &amp; DATE(physdam_incpaid8[[#Headers],[2015]],1,1), [1]Claims!$F:$F,  "&lt;=" &amp; DATE(physdam_incpaid8[[#Headers],[2015]],12,31), [1]Claims!$C:$C, "Physdam")</f>
        <v>93737.654457657409</v>
      </c>
      <c r="T10" s="3">
        <f>SUMIFS([1]Claims!$H:$H, [1]Claims!$E:$E, "&gt;=" &amp; DATE($A10,1,1),[1]Claims!$E:$E,  "&lt;=" &amp; DATE($A10,12,31), [1]Claims!$F:$F, "&gt;=" &amp; DATE(physdam_incpaid8[[#Headers],[2016]],1,1), [1]Claims!$F:$F,  "&lt;=" &amp; DATE(physdam_incpaid8[[#Headers],[2016]],12,31), [1]Claims!$C:$C, "Physdam")</f>
        <v>0</v>
      </c>
      <c r="U10" s="3">
        <f>SUMIFS([1]Claims!$H:$H, [1]Claims!$E:$E, "&gt;=" &amp; DATE($A10,1,1),[1]Claims!$E:$E,  "&lt;=" &amp; DATE($A10,12,31), [1]Claims!$F:$F, "&gt;=" &amp; DATE(physdam_incpaid8[[#Headers],[2017]],1,1), [1]Claims!$F:$F,  "&lt;=" &amp; DATE(physdam_incpaid8[[#Headers],[2017]],12,31), [1]Claims!$C:$C, "Physdam")</f>
        <v>0</v>
      </c>
      <c r="V10" s="3">
        <f>SUMIFS([1]Claims!$H:$H, [1]Claims!$E:$E, "&gt;=" &amp; DATE($A10,1,1),[1]Claims!$E:$E,  "&lt;=" &amp; DATE($A10,12,31), [1]Claims!$F:$F, "&gt;=" &amp; DATE(physdam_incpaid8[[#Headers],[2018]],1,1), [1]Claims!$F:$F,  "&lt;=" &amp; DATE(physdam_incpaid8[[#Headers],[2018]],12,31), [1]Claims!$C:$C, "Physdam")</f>
        <v>0</v>
      </c>
      <c r="W10" s="3">
        <f>SUMIFS([1]Claims!$H:$H, [1]Claims!$E:$E, "&gt;=" &amp; DATE($A10,1,1),[1]Claims!$E:$E,  "&lt;=" &amp; DATE($A10,12,31), [1]Claims!$F:$F, "&gt;=" &amp; DATE(physdam_incpaid8[[#Headers],[2019]],1,1), [1]Claims!$F:$F,  "&lt;=" &amp; DATE(physdam_incpaid8[[#Headers],[2019]],12,31), [1]Claims!$C:$C, "Physdam")</f>
        <v>0</v>
      </c>
      <c r="X10" s="3">
        <f>SUMIFS([1]Claims!$H:$H, [1]Claims!$E:$E, "&gt;=" &amp; DATE($A10,1,1),[1]Claims!$E:$E,  "&lt;=" &amp; DATE($A10,12,31), [1]Claims!$F:$F, "&gt;=" &amp; DATE(physdam_incpaid8[[#Headers],[2020]],1,1), [1]Claims!$F:$F,  "&lt;=" &amp; DATE(physdam_incpaid8[[#Headers],[2020]],12,31), [1]Claims!$C:$C, "Physdam")</f>
        <v>0</v>
      </c>
    </row>
    <row r="11" spans="1:24" s="4" customFormat="1" ht="15" x14ac:dyDescent="0.2">
      <c r="A11" s="13">
        <v>2014</v>
      </c>
      <c r="B11" s="3">
        <f>SUMIFS([1]Claims!$I:$I, [1]Claims!$E:$E, "&gt;=" &amp; DATE($A11,1,1),[1]Claims!$E:$E,  "&lt;=" &amp; DATE($A11,12,31), [1]Claims!$G:$G, "&gt;=" &amp; DATE(physdam_incpaid[[#Headers],[2011]],1,1), [1]Claims!$G:$G,  "&lt;=" &amp; DATE(physdam_incpaid[[#Headers],[2011]],12,31), [1]Claims!$C:$C, "Physdam")</f>
        <v>0</v>
      </c>
      <c r="C11" s="3">
        <f>SUMIFS([1]Claims!$I:$I, [1]Claims!$E:$E, "&gt;=" &amp; DATE($A11,1,1),[1]Claims!$E:$E,  "&lt;=" &amp; DATE($A11,12,31), [1]Claims!$G:$G, "&gt;=" &amp; DATE(physdam_incpaid[[#Headers],[2012]],1,1), [1]Claims!$G:$G,  "&lt;=" &amp; DATE(physdam_incpaid[[#Headers],[2012]],12,31), [1]Claims!$C:$C, "Physdam")</f>
        <v>0</v>
      </c>
      <c r="D11" s="3">
        <f>SUMIFS([1]Claims!$I:$I, [1]Claims!$E:$E, "&gt;=" &amp; DATE($A11,1,1),[1]Claims!$E:$E,  "&lt;=" &amp; DATE($A11,12,31), [1]Claims!$G:$G, "&gt;=" &amp; DATE(physdam_incpaid[[#Headers],[2013]],1,1), [1]Claims!$G:$G,  "&lt;=" &amp; DATE(physdam_incpaid[[#Headers],[2013]],12,31), [1]Claims!$C:$C, "Physdam")</f>
        <v>0</v>
      </c>
      <c r="E11" s="3">
        <f>SUMIFS([1]Claims!$I:$I, [1]Claims!$E:$E, "&gt;=" &amp; DATE($A11,1,1),[1]Claims!$E:$E,  "&lt;=" &amp; DATE($A11,12,31), [1]Claims!$G:$G, "&gt;=" &amp; DATE(physdam_incpaid[[#Headers],[2014]],1,1), [1]Claims!$G:$G,  "&lt;=" &amp; DATE(physdam_incpaid[[#Headers],[2014]],12,31), [1]Claims!$C:$C, "Physdam")</f>
        <v>2853505.8800000008</v>
      </c>
      <c r="F11" s="3">
        <f>SUMIFS([1]Claims!$I:$I, [1]Claims!$E:$E, "&gt;=" &amp; DATE($A11,1,1),[1]Claims!$E:$E,  "&lt;=" &amp; DATE($A11,12,31), [1]Claims!$G:$G, "&gt;=" &amp; DATE(physdam_incpaid[[#Headers],[2015]],1,1), [1]Claims!$G:$G,  "&lt;=" &amp; DATE(physdam_incpaid[[#Headers],[2015]],12,31), [1]Claims!$C:$C, "Physdam")</f>
        <v>2568218.8099999982</v>
      </c>
      <c r="G11" s="3">
        <f>SUMIFS([1]Claims!$I:$I, [1]Claims!$E:$E, "&gt;=" &amp; DATE($A11,1,1),[1]Claims!$E:$E,  "&lt;=" &amp; DATE($A11,12,31), [1]Claims!$G:$G, "&gt;=" &amp; DATE(physdam_incpaid[[#Headers],[2016]],1,1), [1]Claims!$G:$G,  "&lt;=" &amp; DATE(physdam_incpaid[[#Headers],[2016]],12,31), [1]Claims!$C:$C, "Physdam")</f>
        <v>263407.51</v>
      </c>
      <c r="H11" s="3">
        <f>SUMIFS([1]Claims!$I:$I, [1]Claims!$E:$E, "&gt;=" &amp; DATE($A11,1,1),[1]Claims!$E:$E,  "&lt;=" &amp; DATE($A11,12,31), [1]Claims!$G:$G, "&gt;=" &amp; DATE(physdam_incpaid[[#Headers],[2017]],1,1), [1]Claims!$G:$G,  "&lt;=" &amp; DATE(physdam_incpaid[[#Headers],[2017]],12,31), [1]Claims!$C:$C, "Physdam")</f>
        <v>42564.23</v>
      </c>
      <c r="I11" s="3">
        <f>SUMIFS([1]Claims!$I:$I, [1]Claims!$E:$E, "&gt;=" &amp; DATE($A11,1,1),[1]Claims!$E:$E,  "&lt;=" &amp; DATE($A11,12,31), [1]Claims!$G:$G, "&gt;=" &amp; DATE(physdam_incpaid[[#Headers],[2018]],1,1), [1]Claims!$G:$G,  "&lt;=" &amp; DATE(physdam_incpaid[[#Headers],[2018]],12,31), [1]Claims!$C:$C, "Physdam")</f>
        <v>0</v>
      </c>
      <c r="J11" s="3">
        <f>SUMIFS([1]Claims!$I:$I, [1]Claims!$E:$E, "&gt;=" &amp; DATE($A11,1,1),[1]Claims!$E:$E,  "&lt;=" &amp; DATE($A11,12,31), [1]Claims!$G:$G, "&gt;=" &amp; DATE(physdam_incpaid[[#Headers],[2019]],1,1), [1]Claims!$G:$G,  "&lt;=" &amp; DATE(physdam_incpaid[[#Headers],[2019]],12,31), [1]Claims!$C:$C, "Physdam")</f>
        <v>0</v>
      </c>
      <c r="K11" s="3">
        <f>SUMIFS([1]Claims!$I:$I, [1]Claims!$E:$E, "&gt;=" &amp; DATE($A11,1,1),[1]Claims!$E:$E,  "&lt;=" &amp; DATE($A11,12,31), [1]Claims!$G:$G, "&gt;=" &amp; DATE(physdam_incpaid[[#Headers],[2020]],1,1), [1]Claims!$G:$G,  "&lt;=" &amp; DATE(physdam_incpaid[[#Headers],[2020]],12,31), [1]Claims!$C:$C, "Physdam")</f>
        <v>0</v>
      </c>
      <c r="N11" s="13">
        <v>2014</v>
      </c>
      <c r="O11" s="3">
        <f>SUMIFS([1]Claims!$H:$H, [1]Claims!$E:$E, "&gt;=" &amp; DATE($A11,1,1),[1]Claims!$E:$E,  "&lt;=" &amp; DATE($A11,12,31), [1]Claims!$F:$F, "&gt;=" &amp; DATE(physdam_incpaid8[[#Headers],[2011]],1,1), [1]Claims!$F:$F,  "&lt;=" &amp; DATE(physdam_incpaid8[[#Headers],[2011]],12,31), [1]Claims!$C:$C, "Physdam")</f>
        <v>0</v>
      </c>
      <c r="P11" s="3">
        <f>SUMIFS([1]Claims!$H:$H, [1]Claims!$E:$E, "&gt;=" &amp; DATE($A11,1,1),[1]Claims!$E:$E,  "&lt;=" &amp; DATE($A11,12,31), [1]Claims!$F:$F, "&gt;=" &amp; DATE(physdam_incpaid8[[#Headers],[2012]],1,1), [1]Claims!$F:$F,  "&lt;=" &amp; DATE(physdam_incpaid8[[#Headers],[2012]],12,31), [1]Claims!$C:$C, "Physdam")</f>
        <v>0</v>
      </c>
      <c r="Q11" s="3">
        <f>SUMIFS([1]Claims!$H:$H, [1]Claims!$E:$E, "&gt;=" &amp; DATE($A11,1,1),[1]Claims!$E:$E,  "&lt;=" &amp; DATE($A11,12,31), [1]Claims!$F:$F, "&gt;=" &amp; DATE(physdam_incpaid8[[#Headers],[2013]],1,1), [1]Claims!$F:$F,  "&lt;=" &amp; DATE(physdam_incpaid8[[#Headers],[2013]],12,31), [1]Claims!$C:$C, "Physdam")</f>
        <v>0</v>
      </c>
      <c r="R11" s="3">
        <f>SUMIFS([1]Claims!$H:$H, [1]Claims!$E:$E, "&gt;=" &amp; DATE($A11,1,1),[1]Claims!$E:$E,  "&lt;=" &amp; DATE($A11,12,31), [1]Claims!$F:$F, "&gt;=" &amp; DATE(physdam_incpaid8[[#Headers],[2014]],1,1), [1]Claims!$F:$F,  "&lt;=" &amp; DATE(physdam_incpaid8[[#Headers],[2014]],12,31), [1]Claims!$C:$C, "Physdam")</f>
        <v>4200593.0967776822</v>
      </c>
      <c r="S11" s="3">
        <f>SUMIFS([1]Claims!$H:$H, [1]Claims!$E:$E, "&gt;=" &amp; DATE($A11,1,1),[1]Claims!$E:$E,  "&lt;=" &amp; DATE($A11,12,31), [1]Claims!$F:$F, "&gt;=" &amp; DATE(physdam_incpaid8[[#Headers],[2015]],1,1), [1]Claims!$F:$F,  "&lt;=" &amp; DATE(physdam_incpaid8[[#Headers],[2015]],12,31), [1]Claims!$C:$C, "Physdam")</f>
        <v>1828368.1131077711</v>
      </c>
      <c r="T11" s="3">
        <f>SUMIFS([1]Claims!$H:$H, [1]Claims!$E:$E, "&gt;=" &amp; DATE($A11,1,1),[1]Claims!$E:$E,  "&lt;=" &amp; DATE($A11,12,31), [1]Claims!$F:$F, "&gt;=" &amp; DATE(physdam_incpaid8[[#Headers],[2016]],1,1), [1]Claims!$F:$F,  "&lt;=" &amp; DATE(physdam_incpaid8[[#Headers],[2016]],12,31), [1]Claims!$C:$C, "Physdam")</f>
        <v>122732.16138945711</v>
      </c>
      <c r="U11" s="3">
        <f>SUMIFS([1]Claims!$H:$H, [1]Claims!$E:$E, "&gt;=" &amp; DATE($A11,1,1),[1]Claims!$E:$E,  "&lt;=" &amp; DATE($A11,12,31), [1]Claims!$F:$F, "&gt;=" &amp; DATE(physdam_incpaid8[[#Headers],[2017]],1,1), [1]Claims!$F:$F,  "&lt;=" &amp; DATE(physdam_incpaid8[[#Headers],[2017]],12,31), [1]Claims!$C:$C, "Physdam")</f>
        <v>0</v>
      </c>
      <c r="V11" s="3">
        <f>SUMIFS([1]Claims!$H:$H, [1]Claims!$E:$E, "&gt;=" &amp; DATE($A11,1,1),[1]Claims!$E:$E,  "&lt;=" &amp; DATE($A11,12,31), [1]Claims!$F:$F, "&gt;=" &amp; DATE(physdam_incpaid8[[#Headers],[2018]],1,1), [1]Claims!$F:$F,  "&lt;=" &amp; DATE(physdam_incpaid8[[#Headers],[2018]],12,31), [1]Claims!$C:$C, "Physdam")</f>
        <v>0</v>
      </c>
      <c r="W11" s="3">
        <f>SUMIFS([1]Claims!$H:$H, [1]Claims!$E:$E, "&gt;=" &amp; DATE($A11,1,1),[1]Claims!$E:$E,  "&lt;=" &amp; DATE($A11,12,31), [1]Claims!$F:$F, "&gt;=" &amp; DATE(physdam_incpaid8[[#Headers],[2019]],1,1), [1]Claims!$F:$F,  "&lt;=" &amp; DATE(physdam_incpaid8[[#Headers],[2019]],12,31), [1]Claims!$C:$C, "Physdam")</f>
        <v>0</v>
      </c>
      <c r="X11" s="3">
        <f>SUMIFS([1]Claims!$H:$H, [1]Claims!$E:$E, "&gt;=" &amp; DATE($A11,1,1),[1]Claims!$E:$E,  "&lt;=" &amp; DATE($A11,12,31), [1]Claims!$F:$F, "&gt;=" &amp; DATE(physdam_incpaid8[[#Headers],[2020]],1,1), [1]Claims!$F:$F,  "&lt;=" &amp; DATE(physdam_incpaid8[[#Headers],[2020]],12,31), [1]Claims!$C:$C, "Physdam")</f>
        <v>0</v>
      </c>
    </row>
    <row r="12" spans="1:24" s="4" customFormat="1" ht="15" x14ac:dyDescent="0.2">
      <c r="A12" s="12">
        <v>2015</v>
      </c>
      <c r="B12" s="3">
        <f>SUMIFS([1]Claims!$I:$I, [1]Claims!$E:$E, "&gt;=" &amp; DATE($A12,1,1),[1]Claims!$E:$E,  "&lt;=" &amp; DATE($A12,12,31), [1]Claims!$G:$G, "&gt;=" &amp; DATE(physdam_incpaid[[#Headers],[2011]],1,1), [1]Claims!$G:$G,  "&lt;=" &amp; DATE(physdam_incpaid[[#Headers],[2011]],12,31), [1]Claims!$C:$C, "Physdam")</f>
        <v>0</v>
      </c>
      <c r="C12" s="3">
        <f>SUMIFS([1]Claims!$I:$I, [1]Claims!$E:$E, "&gt;=" &amp; DATE($A12,1,1),[1]Claims!$E:$E,  "&lt;=" &amp; DATE($A12,12,31), [1]Claims!$G:$G, "&gt;=" &amp; DATE(physdam_incpaid[[#Headers],[2012]],1,1), [1]Claims!$G:$G,  "&lt;=" &amp; DATE(physdam_incpaid[[#Headers],[2012]],12,31), [1]Claims!$C:$C, "Physdam")</f>
        <v>0</v>
      </c>
      <c r="D12" s="3">
        <f>SUMIFS([1]Claims!$I:$I, [1]Claims!$E:$E, "&gt;=" &amp; DATE($A12,1,1),[1]Claims!$E:$E,  "&lt;=" &amp; DATE($A12,12,31), [1]Claims!$G:$G, "&gt;=" &amp; DATE(physdam_incpaid[[#Headers],[2013]],1,1), [1]Claims!$G:$G,  "&lt;=" &amp; DATE(physdam_incpaid[[#Headers],[2013]],12,31), [1]Claims!$C:$C, "Physdam")</f>
        <v>0</v>
      </c>
      <c r="E12" s="3">
        <f>SUMIFS([1]Claims!$I:$I, [1]Claims!$E:$E, "&gt;=" &amp; DATE($A12,1,1),[1]Claims!$E:$E,  "&lt;=" &amp; DATE($A12,12,31), [1]Claims!$G:$G, "&gt;=" &amp; DATE(physdam_incpaid[[#Headers],[2014]],1,1), [1]Claims!$G:$G,  "&lt;=" &amp; DATE(physdam_incpaid[[#Headers],[2014]],12,31), [1]Claims!$C:$C, "Physdam")</f>
        <v>0</v>
      </c>
      <c r="F12" s="3">
        <f>SUMIFS([1]Claims!$I:$I, [1]Claims!$E:$E, "&gt;=" &amp; DATE($A12,1,1),[1]Claims!$E:$E,  "&lt;=" &amp; DATE($A12,12,31), [1]Claims!$G:$G, "&gt;=" &amp; DATE(physdam_incpaid[[#Headers],[2015]],1,1), [1]Claims!$G:$G,  "&lt;=" &amp; DATE(physdam_incpaid[[#Headers],[2015]],12,31), [1]Claims!$C:$C, "Physdam")</f>
        <v>2756305.6199999996</v>
      </c>
      <c r="G12" s="3">
        <f>SUMIFS([1]Claims!$I:$I, [1]Claims!$E:$E, "&gt;=" &amp; DATE($A12,1,1),[1]Claims!$E:$E,  "&lt;=" &amp; DATE($A12,12,31), [1]Claims!$G:$G, "&gt;=" &amp; DATE(physdam_incpaid[[#Headers],[2016]],1,1), [1]Claims!$G:$G,  "&lt;=" &amp; DATE(physdam_incpaid[[#Headers],[2016]],12,31), [1]Claims!$C:$C, "Physdam")</f>
        <v>2549155.9100000011</v>
      </c>
      <c r="H12" s="3">
        <f>SUMIFS([1]Claims!$I:$I, [1]Claims!$E:$E, "&gt;=" &amp; DATE($A12,1,1),[1]Claims!$E:$E,  "&lt;=" &amp; DATE($A12,12,31), [1]Claims!$G:$G, "&gt;=" &amp; DATE(physdam_incpaid[[#Headers],[2017]],1,1), [1]Claims!$G:$G,  "&lt;=" &amp; DATE(physdam_incpaid[[#Headers],[2017]],12,31), [1]Claims!$C:$C, "Physdam")</f>
        <v>211933.15</v>
      </c>
      <c r="I12" s="3">
        <f>SUMIFS([1]Claims!$I:$I, [1]Claims!$E:$E, "&gt;=" &amp; DATE($A12,1,1),[1]Claims!$E:$E,  "&lt;=" &amp; DATE($A12,12,31), [1]Claims!$G:$G, "&gt;=" &amp; DATE(physdam_incpaid[[#Headers],[2018]],1,1), [1]Claims!$G:$G,  "&lt;=" &amp; DATE(physdam_incpaid[[#Headers],[2018]],12,31), [1]Claims!$C:$C, "Physdam")</f>
        <v>29793.399999999998</v>
      </c>
      <c r="J12" s="3">
        <f>SUMIFS([1]Claims!$I:$I, [1]Claims!$E:$E, "&gt;=" &amp; DATE($A12,1,1),[1]Claims!$E:$E,  "&lt;=" &amp; DATE($A12,12,31), [1]Claims!$G:$G, "&gt;=" &amp; DATE(physdam_incpaid[[#Headers],[2019]],1,1), [1]Claims!$G:$G,  "&lt;=" &amp; DATE(physdam_incpaid[[#Headers],[2019]],12,31), [1]Claims!$C:$C, "Physdam")</f>
        <v>0</v>
      </c>
      <c r="K12" s="3">
        <f>SUMIFS([1]Claims!$I:$I, [1]Claims!$E:$E, "&gt;=" &amp; DATE($A12,1,1),[1]Claims!$E:$E,  "&lt;=" &amp; DATE($A12,12,31), [1]Claims!$G:$G, "&gt;=" &amp; DATE(physdam_incpaid[[#Headers],[2020]],1,1), [1]Claims!$G:$G,  "&lt;=" &amp; DATE(physdam_incpaid[[#Headers],[2020]],12,31), [1]Claims!$C:$C, "Physdam")</f>
        <v>0</v>
      </c>
      <c r="N12" s="12">
        <v>2015</v>
      </c>
      <c r="O12" s="3">
        <f>SUMIFS([1]Claims!$H:$H, [1]Claims!$E:$E, "&gt;=" &amp; DATE($A12,1,1),[1]Claims!$E:$E,  "&lt;=" &amp; DATE($A12,12,31), [1]Claims!$F:$F, "&gt;=" &amp; DATE(physdam_incpaid8[[#Headers],[2011]],1,1), [1]Claims!$F:$F,  "&lt;=" &amp; DATE(physdam_incpaid8[[#Headers],[2011]],12,31), [1]Claims!$C:$C, "Physdam")</f>
        <v>0</v>
      </c>
      <c r="P12" s="3">
        <f>SUMIFS([1]Claims!$H:$H, [1]Claims!$E:$E, "&gt;=" &amp; DATE($A12,1,1),[1]Claims!$E:$E,  "&lt;=" &amp; DATE($A12,12,31), [1]Claims!$F:$F, "&gt;=" &amp; DATE(physdam_incpaid8[[#Headers],[2012]],1,1), [1]Claims!$F:$F,  "&lt;=" &amp; DATE(physdam_incpaid8[[#Headers],[2012]],12,31), [1]Claims!$C:$C, "Physdam")</f>
        <v>0</v>
      </c>
      <c r="Q12" s="3">
        <f>SUMIFS([1]Claims!$H:$H, [1]Claims!$E:$E, "&gt;=" &amp; DATE($A12,1,1),[1]Claims!$E:$E,  "&lt;=" &amp; DATE($A12,12,31), [1]Claims!$F:$F, "&gt;=" &amp; DATE(physdam_incpaid8[[#Headers],[2013]],1,1), [1]Claims!$F:$F,  "&lt;=" &amp; DATE(physdam_incpaid8[[#Headers],[2013]],12,31), [1]Claims!$C:$C, "Physdam")</f>
        <v>0</v>
      </c>
      <c r="R12" s="3">
        <f>SUMIFS([1]Claims!$H:$H, [1]Claims!$E:$E, "&gt;=" &amp; DATE($A12,1,1),[1]Claims!$E:$E,  "&lt;=" &amp; DATE($A12,12,31), [1]Claims!$F:$F, "&gt;=" &amp; DATE(physdam_incpaid8[[#Headers],[2014]],1,1), [1]Claims!$F:$F,  "&lt;=" &amp; DATE(physdam_incpaid8[[#Headers],[2014]],12,31), [1]Claims!$C:$C, "Physdam")</f>
        <v>0</v>
      </c>
      <c r="S12" s="3">
        <f>SUMIFS([1]Claims!$H:$H, [1]Claims!$E:$E, "&gt;=" &amp; DATE($A12,1,1),[1]Claims!$E:$E,  "&lt;=" &amp; DATE($A12,12,31), [1]Claims!$F:$F, "&gt;=" &amp; DATE(physdam_incpaid8[[#Headers],[2015]],1,1), [1]Claims!$F:$F,  "&lt;=" &amp; DATE(physdam_incpaid8[[#Headers],[2015]],12,31), [1]Claims!$C:$C, "Physdam")</f>
        <v>4108022.0533454251</v>
      </c>
      <c r="T12" s="3">
        <f>SUMIFS([1]Claims!$H:$H, [1]Claims!$E:$E, "&gt;=" &amp; DATE($A12,1,1),[1]Claims!$E:$E,  "&lt;=" &amp; DATE($A12,12,31), [1]Claims!$F:$F, "&gt;=" &amp; DATE(physdam_incpaid8[[#Headers],[2016]],1,1), [1]Claims!$F:$F,  "&lt;=" &amp; DATE(physdam_incpaid8[[#Headers],[2016]],12,31), [1]Claims!$C:$C, "Physdam")</f>
        <v>1747596.044965436</v>
      </c>
      <c r="U12" s="3">
        <f>SUMIFS([1]Claims!$H:$H, [1]Claims!$E:$E, "&gt;=" &amp; DATE($A12,1,1),[1]Claims!$E:$E,  "&lt;=" &amp; DATE($A12,12,31), [1]Claims!$F:$F, "&gt;=" &amp; DATE(physdam_incpaid8[[#Headers],[2017]],1,1), [1]Claims!$F:$F,  "&lt;=" &amp; DATE(physdam_incpaid8[[#Headers],[2017]],12,31), [1]Claims!$C:$C, "Physdam")</f>
        <v>143834.44769778202</v>
      </c>
      <c r="V12" s="3">
        <f>SUMIFS([1]Claims!$H:$H, [1]Claims!$E:$E, "&gt;=" &amp; DATE($A12,1,1),[1]Claims!$E:$E,  "&lt;=" &amp; DATE($A12,12,31), [1]Claims!$F:$F, "&gt;=" &amp; DATE(physdam_incpaid8[[#Headers],[2018]],1,1), [1]Claims!$F:$F,  "&lt;=" &amp; DATE(physdam_incpaid8[[#Headers],[2018]],12,31), [1]Claims!$C:$C, "Physdam")</f>
        <v>6169.1507533964514</v>
      </c>
      <c r="W12" s="3">
        <f>SUMIFS([1]Claims!$H:$H, [1]Claims!$E:$E, "&gt;=" &amp; DATE($A12,1,1),[1]Claims!$E:$E,  "&lt;=" &amp; DATE($A12,12,31), [1]Claims!$F:$F, "&gt;=" &amp; DATE(physdam_incpaid8[[#Headers],[2019]],1,1), [1]Claims!$F:$F,  "&lt;=" &amp; DATE(physdam_incpaid8[[#Headers],[2019]],12,31), [1]Claims!$C:$C, "Physdam")</f>
        <v>0</v>
      </c>
      <c r="X12" s="3">
        <f>SUMIFS([1]Claims!$H:$H, [1]Claims!$E:$E, "&gt;=" &amp; DATE($A12,1,1),[1]Claims!$E:$E,  "&lt;=" &amp; DATE($A12,12,31), [1]Claims!$F:$F, "&gt;=" &amp; DATE(physdam_incpaid8[[#Headers],[2020]],1,1), [1]Claims!$F:$F,  "&lt;=" &amp; DATE(physdam_incpaid8[[#Headers],[2020]],12,31), [1]Claims!$C:$C, "Physdam")</f>
        <v>0</v>
      </c>
    </row>
    <row r="13" spans="1:24" s="4" customFormat="1" ht="15" x14ac:dyDescent="0.2">
      <c r="A13" s="13">
        <v>2016</v>
      </c>
      <c r="B13" s="3">
        <f>SUMIFS([1]Claims!$I:$I, [1]Claims!$E:$E, "&gt;=" &amp; DATE($A13,1,1),[1]Claims!$E:$E,  "&lt;=" &amp; DATE($A13,12,31), [1]Claims!$G:$G, "&gt;=" &amp; DATE(physdam_incpaid[[#Headers],[2011]],1,1), [1]Claims!$G:$G,  "&lt;=" &amp; DATE(physdam_incpaid[[#Headers],[2011]],12,31), [1]Claims!$C:$C, "Physdam")</f>
        <v>0</v>
      </c>
      <c r="C13" s="3">
        <f>SUMIFS([1]Claims!$I:$I, [1]Claims!$E:$E, "&gt;=" &amp; DATE($A13,1,1),[1]Claims!$E:$E,  "&lt;=" &amp; DATE($A13,12,31), [1]Claims!$G:$G, "&gt;=" &amp; DATE(physdam_incpaid[[#Headers],[2012]],1,1), [1]Claims!$G:$G,  "&lt;=" &amp; DATE(physdam_incpaid[[#Headers],[2012]],12,31), [1]Claims!$C:$C, "Physdam")</f>
        <v>0</v>
      </c>
      <c r="D13" s="3">
        <f>SUMIFS([1]Claims!$I:$I, [1]Claims!$E:$E, "&gt;=" &amp; DATE($A13,1,1),[1]Claims!$E:$E,  "&lt;=" &amp; DATE($A13,12,31), [1]Claims!$G:$G, "&gt;=" &amp; DATE(physdam_incpaid[[#Headers],[2013]],1,1), [1]Claims!$G:$G,  "&lt;=" &amp; DATE(physdam_incpaid[[#Headers],[2013]],12,31), [1]Claims!$C:$C, "Physdam")</f>
        <v>0</v>
      </c>
      <c r="E13" s="3">
        <f>SUMIFS([1]Claims!$I:$I, [1]Claims!$E:$E, "&gt;=" &amp; DATE($A13,1,1),[1]Claims!$E:$E,  "&lt;=" &amp; DATE($A13,12,31), [1]Claims!$G:$G, "&gt;=" &amp; DATE(physdam_incpaid[[#Headers],[2014]],1,1), [1]Claims!$G:$G,  "&lt;=" &amp; DATE(physdam_incpaid[[#Headers],[2014]],12,31), [1]Claims!$C:$C, "Physdam")</f>
        <v>0</v>
      </c>
      <c r="F13" s="3">
        <f>SUMIFS([1]Claims!$I:$I, [1]Claims!$E:$E, "&gt;=" &amp; DATE($A13,1,1),[1]Claims!$E:$E,  "&lt;=" &amp; DATE($A13,12,31), [1]Claims!$G:$G, "&gt;=" &amp; DATE(physdam_incpaid[[#Headers],[2015]],1,1), [1]Claims!$G:$G,  "&lt;=" &amp; DATE(physdam_incpaid[[#Headers],[2015]],12,31), [1]Claims!$C:$C, "Physdam")</f>
        <v>0</v>
      </c>
      <c r="G13" s="3">
        <f>SUMIFS([1]Claims!$I:$I, [1]Claims!$E:$E, "&gt;=" &amp; DATE($A13,1,1),[1]Claims!$E:$E,  "&lt;=" &amp; DATE($A13,12,31), [1]Claims!$G:$G, "&gt;=" &amp; DATE(physdam_incpaid[[#Headers],[2016]],1,1), [1]Claims!$G:$G,  "&lt;=" &amp; DATE(physdam_incpaid[[#Headers],[2016]],12,31), [1]Claims!$C:$C, "Physdam")</f>
        <v>2873567.7599999993</v>
      </c>
      <c r="H13" s="3">
        <f>SUMIFS([1]Claims!$I:$I, [1]Claims!$E:$E, "&gt;=" &amp; DATE($A13,1,1),[1]Claims!$E:$E,  "&lt;=" &amp; DATE($A13,12,31), [1]Claims!$G:$G, "&gt;=" &amp; DATE(physdam_incpaid[[#Headers],[2017]],1,1), [1]Claims!$G:$G,  "&lt;=" &amp; DATE(physdam_incpaid[[#Headers],[2017]],12,31), [1]Claims!$C:$C, "Physdam")</f>
        <v>2914340.7000000016</v>
      </c>
      <c r="I13" s="3">
        <f>SUMIFS([1]Claims!$I:$I, [1]Claims!$E:$E, "&gt;=" &amp; DATE($A13,1,1),[1]Claims!$E:$E,  "&lt;=" &amp; DATE($A13,12,31), [1]Claims!$G:$G, "&gt;=" &amp; DATE(physdam_incpaid[[#Headers],[2018]],1,1), [1]Claims!$G:$G,  "&lt;=" &amp; DATE(physdam_incpaid[[#Headers],[2018]],12,31), [1]Claims!$C:$C, "Physdam")</f>
        <v>189876.7</v>
      </c>
      <c r="J13" s="3">
        <f>SUMIFS([1]Claims!$I:$I, [1]Claims!$E:$E, "&gt;=" &amp; DATE($A13,1,1),[1]Claims!$E:$E,  "&lt;=" &amp; DATE($A13,12,31), [1]Claims!$G:$G, "&gt;=" &amp; DATE(physdam_incpaid[[#Headers],[2019]],1,1), [1]Claims!$G:$G,  "&lt;=" &amp; DATE(physdam_incpaid[[#Headers],[2019]],12,31), [1]Claims!$C:$C, "Physdam")</f>
        <v>23127.96</v>
      </c>
      <c r="K13" s="3">
        <f>SUMIFS([1]Claims!$I:$I, [1]Claims!$E:$E, "&gt;=" &amp; DATE($A13,1,1),[1]Claims!$E:$E,  "&lt;=" &amp; DATE($A13,12,31), [1]Claims!$G:$G, "&gt;=" &amp; DATE(physdam_incpaid[[#Headers],[2020]],1,1), [1]Claims!$G:$G,  "&lt;=" &amp; DATE(physdam_incpaid[[#Headers],[2020]],12,31), [1]Claims!$C:$C, "Physdam")</f>
        <v>0</v>
      </c>
      <c r="N13" s="13">
        <v>2016</v>
      </c>
      <c r="O13" s="3">
        <f>SUMIFS([1]Claims!$H:$H, [1]Claims!$E:$E, "&gt;=" &amp; DATE($A13,1,1),[1]Claims!$E:$E,  "&lt;=" &amp; DATE($A13,12,31), [1]Claims!$F:$F, "&gt;=" &amp; DATE(physdam_incpaid8[[#Headers],[2011]],1,1), [1]Claims!$F:$F,  "&lt;=" &amp; DATE(physdam_incpaid8[[#Headers],[2011]],12,31), [1]Claims!$C:$C, "Physdam")</f>
        <v>0</v>
      </c>
      <c r="P13" s="3">
        <f>SUMIFS([1]Claims!$H:$H, [1]Claims!$E:$E, "&gt;=" &amp; DATE($A13,1,1),[1]Claims!$E:$E,  "&lt;=" &amp; DATE($A13,12,31), [1]Claims!$F:$F, "&gt;=" &amp; DATE(physdam_incpaid8[[#Headers],[2012]],1,1), [1]Claims!$F:$F,  "&lt;=" &amp; DATE(physdam_incpaid8[[#Headers],[2012]],12,31), [1]Claims!$C:$C, "Physdam")</f>
        <v>0</v>
      </c>
      <c r="Q13" s="3">
        <f>SUMIFS([1]Claims!$H:$H, [1]Claims!$E:$E, "&gt;=" &amp; DATE($A13,1,1),[1]Claims!$E:$E,  "&lt;=" &amp; DATE($A13,12,31), [1]Claims!$F:$F, "&gt;=" &amp; DATE(physdam_incpaid8[[#Headers],[2013]],1,1), [1]Claims!$F:$F,  "&lt;=" &amp; DATE(physdam_incpaid8[[#Headers],[2013]],12,31), [1]Claims!$C:$C, "Physdam")</f>
        <v>0</v>
      </c>
      <c r="R13" s="3">
        <f>SUMIFS([1]Claims!$H:$H, [1]Claims!$E:$E, "&gt;=" &amp; DATE($A13,1,1),[1]Claims!$E:$E,  "&lt;=" &amp; DATE($A13,12,31), [1]Claims!$F:$F, "&gt;=" &amp; DATE(physdam_incpaid8[[#Headers],[2014]],1,1), [1]Claims!$F:$F,  "&lt;=" &amp; DATE(physdam_incpaid8[[#Headers],[2014]],12,31), [1]Claims!$C:$C, "Physdam")</f>
        <v>0</v>
      </c>
      <c r="S13" s="3">
        <f>SUMIFS([1]Claims!$H:$H, [1]Claims!$E:$E, "&gt;=" &amp; DATE($A13,1,1),[1]Claims!$E:$E,  "&lt;=" &amp; DATE($A13,12,31), [1]Claims!$F:$F, "&gt;=" &amp; DATE(physdam_incpaid8[[#Headers],[2015]],1,1), [1]Claims!$F:$F,  "&lt;=" &amp; DATE(physdam_incpaid8[[#Headers],[2015]],12,31), [1]Claims!$C:$C, "Physdam")</f>
        <v>0</v>
      </c>
      <c r="T13" s="3">
        <f>SUMIFS([1]Claims!$H:$H, [1]Claims!$E:$E, "&gt;=" &amp; DATE($A13,1,1),[1]Claims!$E:$E,  "&lt;=" &amp; DATE($A13,12,31), [1]Claims!$F:$F, "&gt;=" &amp; DATE(physdam_incpaid8[[#Headers],[2016]],1,1), [1]Claims!$F:$F,  "&lt;=" &amp; DATE(physdam_incpaid8[[#Headers],[2016]],12,31), [1]Claims!$C:$C, "Physdam")</f>
        <v>4485790.1490248377</v>
      </c>
      <c r="U13" s="3">
        <f>SUMIFS([1]Claims!$H:$H, [1]Claims!$E:$E, "&gt;=" &amp; DATE($A13,1,1),[1]Claims!$E:$E,  "&lt;=" &amp; DATE($A13,12,31), [1]Claims!$F:$F, "&gt;=" &amp; DATE(physdam_incpaid8[[#Headers],[2017]],1,1), [1]Claims!$F:$F,  "&lt;=" &amp; DATE(physdam_incpaid8[[#Headers],[2017]],12,31), [1]Claims!$C:$C, "Physdam")</f>
        <v>2062612.6139366934</v>
      </c>
      <c r="V13" s="3">
        <f>SUMIFS([1]Claims!$H:$H, [1]Claims!$E:$E, "&gt;=" &amp; DATE($A13,1,1),[1]Claims!$E:$E,  "&lt;=" &amp; DATE($A13,12,31), [1]Claims!$F:$F, "&gt;=" &amp; DATE(physdam_incpaid8[[#Headers],[2018]],1,1), [1]Claims!$F:$F,  "&lt;=" &amp; DATE(physdam_incpaid8[[#Headers],[2018]],12,31), [1]Claims!$C:$C, "Physdam")</f>
        <v>101503.83269271703</v>
      </c>
      <c r="W13" s="3">
        <f>SUMIFS([1]Claims!$H:$H, [1]Claims!$E:$E, "&gt;=" &amp; DATE($A13,1,1),[1]Claims!$E:$E,  "&lt;=" &amp; DATE($A13,12,31), [1]Claims!$F:$F, "&gt;=" &amp; DATE(physdam_incpaid8[[#Headers],[2019]],1,1), [1]Claims!$F:$F,  "&lt;=" &amp; DATE(physdam_incpaid8[[#Headers],[2019]],12,31), [1]Claims!$C:$C, "Physdam")</f>
        <v>0</v>
      </c>
      <c r="X13" s="3">
        <f>SUMIFS([1]Claims!$H:$H, [1]Claims!$E:$E, "&gt;=" &amp; DATE($A13,1,1),[1]Claims!$E:$E,  "&lt;=" &amp; DATE($A13,12,31), [1]Claims!$F:$F, "&gt;=" &amp; DATE(physdam_incpaid8[[#Headers],[2020]],1,1), [1]Claims!$F:$F,  "&lt;=" &amp; DATE(physdam_incpaid8[[#Headers],[2020]],12,31), [1]Claims!$C:$C, "Physdam")</f>
        <v>0</v>
      </c>
    </row>
    <row r="14" spans="1:24" s="4" customFormat="1" ht="15" x14ac:dyDescent="0.2">
      <c r="A14" s="12">
        <v>2017</v>
      </c>
      <c r="B14" s="3">
        <f>SUMIFS([1]Claims!$I:$I, [1]Claims!$E:$E, "&gt;=" &amp; DATE($A14,1,1),[1]Claims!$E:$E,  "&lt;=" &amp; DATE($A14,12,31), [1]Claims!$G:$G, "&gt;=" &amp; DATE(physdam_incpaid[[#Headers],[2011]],1,1), [1]Claims!$G:$G,  "&lt;=" &amp; DATE(physdam_incpaid[[#Headers],[2011]],12,31), [1]Claims!$C:$C, "Physdam")</f>
        <v>0</v>
      </c>
      <c r="C14" s="3">
        <f>SUMIFS([1]Claims!$I:$I, [1]Claims!$E:$E, "&gt;=" &amp; DATE($A14,1,1),[1]Claims!$E:$E,  "&lt;=" &amp; DATE($A14,12,31), [1]Claims!$G:$G, "&gt;=" &amp; DATE(physdam_incpaid[[#Headers],[2012]],1,1), [1]Claims!$G:$G,  "&lt;=" &amp; DATE(physdam_incpaid[[#Headers],[2012]],12,31), [1]Claims!$C:$C, "Physdam")</f>
        <v>0</v>
      </c>
      <c r="D14" s="3">
        <f>SUMIFS([1]Claims!$I:$I, [1]Claims!$E:$E, "&gt;=" &amp; DATE($A14,1,1),[1]Claims!$E:$E,  "&lt;=" &amp; DATE($A14,12,31), [1]Claims!$G:$G, "&gt;=" &amp; DATE(physdam_incpaid[[#Headers],[2013]],1,1), [1]Claims!$G:$G,  "&lt;=" &amp; DATE(physdam_incpaid[[#Headers],[2013]],12,31), [1]Claims!$C:$C, "Physdam")</f>
        <v>0</v>
      </c>
      <c r="E14" s="3">
        <f>SUMIFS([1]Claims!$I:$I, [1]Claims!$E:$E, "&gt;=" &amp; DATE($A14,1,1),[1]Claims!$E:$E,  "&lt;=" &amp; DATE($A14,12,31), [1]Claims!$G:$G, "&gt;=" &amp; DATE(physdam_incpaid[[#Headers],[2014]],1,1), [1]Claims!$G:$G,  "&lt;=" &amp; DATE(physdam_incpaid[[#Headers],[2014]],12,31), [1]Claims!$C:$C, "Physdam")</f>
        <v>0</v>
      </c>
      <c r="F14" s="3">
        <f>SUMIFS([1]Claims!$I:$I, [1]Claims!$E:$E, "&gt;=" &amp; DATE($A14,1,1),[1]Claims!$E:$E,  "&lt;=" &amp; DATE($A14,12,31), [1]Claims!$G:$G, "&gt;=" &amp; DATE(physdam_incpaid[[#Headers],[2015]],1,1), [1]Claims!$G:$G,  "&lt;=" &amp; DATE(physdam_incpaid[[#Headers],[2015]],12,31), [1]Claims!$C:$C, "Physdam")</f>
        <v>0</v>
      </c>
      <c r="G14" s="3">
        <f>SUMIFS([1]Claims!$I:$I, [1]Claims!$E:$E, "&gt;=" &amp; DATE($A14,1,1),[1]Claims!$E:$E,  "&lt;=" &amp; DATE($A14,12,31), [1]Claims!$G:$G, "&gt;=" &amp; DATE(physdam_incpaid[[#Headers],[2016]],1,1), [1]Claims!$G:$G,  "&lt;=" &amp; DATE(physdam_incpaid[[#Headers],[2016]],12,31), [1]Claims!$C:$C, "Physdam")</f>
        <v>0</v>
      </c>
      <c r="H14" s="3">
        <f>SUMIFS([1]Claims!$I:$I, [1]Claims!$E:$E, "&gt;=" &amp; DATE($A14,1,1),[1]Claims!$E:$E,  "&lt;=" &amp; DATE($A14,12,31), [1]Claims!$G:$G, "&gt;=" &amp; DATE(physdam_incpaid[[#Headers],[2017]],1,1), [1]Claims!$G:$G,  "&lt;=" &amp; DATE(physdam_incpaid[[#Headers],[2017]],12,31), [1]Claims!$C:$C, "Physdam")</f>
        <v>3366085.1700000004</v>
      </c>
      <c r="I14" s="3">
        <f>SUMIFS([1]Claims!$I:$I, [1]Claims!$E:$E, "&gt;=" &amp; DATE($A14,1,1),[1]Claims!$E:$E,  "&lt;=" &amp; DATE($A14,12,31), [1]Claims!$G:$G, "&gt;=" &amp; DATE(physdam_incpaid[[#Headers],[2018]],1,1), [1]Claims!$G:$G,  "&lt;=" &amp; DATE(physdam_incpaid[[#Headers],[2018]],12,31), [1]Claims!$C:$C, "Physdam")</f>
        <v>2848174.4700000007</v>
      </c>
      <c r="J14" s="3">
        <f>SUMIFS([1]Claims!$I:$I, [1]Claims!$E:$E, "&gt;=" &amp; DATE($A14,1,1),[1]Claims!$E:$E,  "&lt;=" &amp; DATE($A14,12,31), [1]Claims!$G:$G, "&gt;=" &amp; DATE(physdam_incpaid[[#Headers],[2019]],1,1), [1]Claims!$G:$G,  "&lt;=" &amp; DATE(physdam_incpaid[[#Headers],[2019]],12,31), [1]Claims!$C:$C, "Physdam")</f>
        <v>287380.08</v>
      </c>
      <c r="K14" s="3">
        <f>SUMIFS([1]Claims!$I:$I, [1]Claims!$E:$E, "&gt;=" &amp; DATE($A14,1,1),[1]Claims!$E:$E,  "&lt;=" &amp; DATE($A14,12,31), [1]Claims!$G:$G, "&gt;=" &amp; DATE(physdam_incpaid[[#Headers],[2020]],1,1), [1]Claims!$G:$G,  "&lt;=" &amp; DATE(physdam_incpaid[[#Headers],[2020]],12,31), [1]Claims!$C:$C, "Physdam")</f>
        <v>0</v>
      </c>
      <c r="N14" s="12">
        <v>2017</v>
      </c>
      <c r="O14" s="3">
        <f>SUMIFS([1]Claims!$H:$H, [1]Claims!$E:$E, "&gt;=" &amp; DATE($A14,1,1),[1]Claims!$E:$E,  "&lt;=" &amp; DATE($A14,12,31), [1]Claims!$F:$F, "&gt;=" &amp; DATE(physdam_incpaid8[[#Headers],[2011]],1,1), [1]Claims!$F:$F,  "&lt;=" &amp; DATE(physdam_incpaid8[[#Headers],[2011]],12,31), [1]Claims!$C:$C, "Physdam")</f>
        <v>0</v>
      </c>
      <c r="P14" s="3">
        <f>SUMIFS([1]Claims!$H:$H, [1]Claims!$E:$E, "&gt;=" &amp; DATE($A14,1,1),[1]Claims!$E:$E,  "&lt;=" &amp; DATE($A14,12,31), [1]Claims!$F:$F, "&gt;=" &amp; DATE(physdam_incpaid8[[#Headers],[2012]],1,1), [1]Claims!$F:$F,  "&lt;=" &amp; DATE(physdam_incpaid8[[#Headers],[2012]],12,31), [1]Claims!$C:$C, "Physdam")</f>
        <v>0</v>
      </c>
      <c r="Q14" s="3">
        <f>SUMIFS([1]Claims!$H:$H, [1]Claims!$E:$E, "&gt;=" &amp; DATE($A14,1,1),[1]Claims!$E:$E,  "&lt;=" &amp; DATE($A14,12,31), [1]Claims!$F:$F, "&gt;=" &amp; DATE(physdam_incpaid8[[#Headers],[2013]],1,1), [1]Claims!$F:$F,  "&lt;=" &amp; DATE(physdam_incpaid8[[#Headers],[2013]],12,31), [1]Claims!$C:$C, "Physdam")</f>
        <v>0</v>
      </c>
      <c r="R14" s="3">
        <f>SUMIFS([1]Claims!$H:$H, [1]Claims!$E:$E, "&gt;=" &amp; DATE($A14,1,1),[1]Claims!$E:$E,  "&lt;=" &amp; DATE($A14,12,31), [1]Claims!$F:$F, "&gt;=" &amp; DATE(physdam_incpaid8[[#Headers],[2014]],1,1), [1]Claims!$F:$F,  "&lt;=" &amp; DATE(physdam_incpaid8[[#Headers],[2014]],12,31), [1]Claims!$C:$C, "Physdam")</f>
        <v>0</v>
      </c>
      <c r="S14" s="3">
        <f>SUMIFS([1]Claims!$H:$H, [1]Claims!$E:$E, "&gt;=" &amp; DATE($A14,1,1),[1]Claims!$E:$E,  "&lt;=" &amp; DATE($A14,12,31), [1]Claims!$F:$F, "&gt;=" &amp; DATE(physdam_incpaid8[[#Headers],[2015]],1,1), [1]Claims!$F:$F,  "&lt;=" &amp; DATE(physdam_incpaid8[[#Headers],[2015]],12,31), [1]Claims!$C:$C, "Physdam")</f>
        <v>0</v>
      </c>
      <c r="T14" s="3">
        <f>SUMIFS([1]Claims!$H:$H, [1]Claims!$E:$E, "&gt;=" &amp; DATE($A14,1,1),[1]Claims!$E:$E,  "&lt;=" &amp; DATE($A14,12,31), [1]Claims!$F:$F, "&gt;=" &amp; DATE(physdam_incpaid8[[#Headers],[2016]],1,1), [1]Claims!$F:$F,  "&lt;=" &amp; DATE(physdam_incpaid8[[#Headers],[2016]],12,31), [1]Claims!$C:$C, "Physdam")</f>
        <v>0</v>
      </c>
      <c r="U14" s="3">
        <f>SUMIFS([1]Claims!$H:$H, [1]Claims!$E:$E, "&gt;=" &amp; DATE($A14,1,1),[1]Claims!$E:$E,  "&lt;=" &amp; DATE($A14,12,31), [1]Claims!$F:$F, "&gt;=" &amp; DATE(physdam_incpaid8[[#Headers],[2017]],1,1), [1]Claims!$F:$F,  "&lt;=" &amp; DATE(physdam_incpaid8[[#Headers],[2017]],12,31), [1]Claims!$C:$C, "Physdam")</f>
        <v>4728971.1736743273</v>
      </c>
      <c r="V14" s="3">
        <f>SUMIFS([1]Claims!$H:$H, [1]Claims!$E:$E, "&gt;=" &amp; DATE($A14,1,1),[1]Claims!$E:$E,  "&lt;=" &amp; DATE($A14,12,31), [1]Claims!$F:$F, "&gt;=" &amp; DATE(physdam_incpaid8[[#Headers],[2018]],1,1), [1]Claims!$F:$F,  "&lt;=" &amp; DATE(physdam_incpaid8[[#Headers],[2018]],12,31), [1]Claims!$C:$C, "Physdam")</f>
        <v>2182641.1234555542</v>
      </c>
      <c r="W14" s="3">
        <f>SUMIFS([1]Claims!$H:$H, [1]Claims!$E:$E, "&gt;=" &amp; DATE($A14,1,1),[1]Claims!$E:$E,  "&lt;=" &amp; DATE($A14,12,31), [1]Claims!$F:$F, "&gt;=" &amp; DATE(physdam_incpaid8[[#Headers],[2019]],1,1), [1]Claims!$F:$F,  "&lt;=" &amp; DATE(physdam_incpaid8[[#Headers],[2019]],12,31), [1]Claims!$C:$C, "Physdam")</f>
        <v>153926.64641520928</v>
      </c>
      <c r="X14" s="3">
        <f>SUMIFS([1]Claims!$H:$H, [1]Claims!$E:$E, "&gt;=" &amp; DATE($A14,1,1),[1]Claims!$E:$E,  "&lt;=" &amp; DATE($A14,12,31), [1]Claims!$F:$F, "&gt;=" &amp; DATE(physdam_incpaid8[[#Headers],[2020]],1,1), [1]Claims!$F:$F,  "&lt;=" &amp; DATE(physdam_incpaid8[[#Headers],[2020]],12,31), [1]Claims!$C:$C, "Physdam")</f>
        <v>0</v>
      </c>
    </row>
    <row r="15" spans="1:24" s="4" customFormat="1" ht="15" x14ac:dyDescent="0.2">
      <c r="A15" s="13">
        <v>2018</v>
      </c>
      <c r="B15" s="3">
        <f>SUMIFS([1]Claims!$I:$I, [1]Claims!$E:$E, "&gt;=" &amp; DATE($A15,1,1),[1]Claims!$E:$E,  "&lt;=" &amp; DATE($A15,12,31), [1]Claims!$G:$G, "&gt;=" &amp; DATE(physdam_incpaid[[#Headers],[2011]],1,1), [1]Claims!$G:$G,  "&lt;=" &amp; DATE(physdam_incpaid[[#Headers],[2011]],12,31), [1]Claims!$C:$C, "Physdam")</f>
        <v>0</v>
      </c>
      <c r="C15" s="3">
        <f>SUMIFS([1]Claims!$I:$I, [1]Claims!$E:$E, "&gt;=" &amp; DATE($A15,1,1),[1]Claims!$E:$E,  "&lt;=" &amp; DATE($A15,12,31), [1]Claims!$G:$G, "&gt;=" &amp; DATE(physdam_incpaid[[#Headers],[2012]],1,1), [1]Claims!$G:$G,  "&lt;=" &amp; DATE(physdam_incpaid[[#Headers],[2012]],12,31), [1]Claims!$C:$C, "Physdam")</f>
        <v>0</v>
      </c>
      <c r="D15" s="3">
        <f>SUMIFS([1]Claims!$I:$I, [1]Claims!$E:$E, "&gt;=" &amp; DATE($A15,1,1),[1]Claims!$E:$E,  "&lt;=" &amp; DATE($A15,12,31), [1]Claims!$G:$G, "&gt;=" &amp; DATE(physdam_incpaid[[#Headers],[2013]],1,1), [1]Claims!$G:$G,  "&lt;=" &amp; DATE(physdam_incpaid[[#Headers],[2013]],12,31), [1]Claims!$C:$C, "Physdam")</f>
        <v>0</v>
      </c>
      <c r="E15" s="3">
        <f>SUMIFS([1]Claims!$I:$I, [1]Claims!$E:$E, "&gt;=" &amp; DATE($A15,1,1),[1]Claims!$E:$E,  "&lt;=" &amp; DATE($A15,12,31), [1]Claims!$G:$G, "&gt;=" &amp; DATE(physdam_incpaid[[#Headers],[2014]],1,1), [1]Claims!$G:$G,  "&lt;=" &amp; DATE(physdam_incpaid[[#Headers],[2014]],12,31), [1]Claims!$C:$C, "Physdam")</f>
        <v>0</v>
      </c>
      <c r="F15" s="3">
        <f>SUMIFS([1]Claims!$I:$I, [1]Claims!$E:$E, "&gt;=" &amp; DATE($A15,1,1),[1]Claims!$E:$E,  "&lt;=" &amp; DATE($A15,12,31), [1]Claims!$G:$G, "&gt;=" &amp; DATE(physdam_incpaid[[#Headers],[2015]],1,1), [1]Claims!$G:$G,  "&lt;=" &amp; DATE(physdam_incpaid[[#Headers],[2015]],12,31), [1]Claims!$C:$C, "Physdam")</f>
        <v>0</v>
      </c>
      <c r="G15" s="3">
        <f>SUMIFS([1]Claims!$I:$I, [1]Claims!$E:$E, "&gt;=" &amp; DATE($A15,1,1),[1]Claims!$E:$E,  "&lt;=" &amp; DATE($A15,12,31), [1]Claims!$G:$G, "&gt;=" &amp; DATE(physdam_incpaid[[#Headers],[2016]],1,1), [1]Claims!$G:$G,  "&lt;=" &amp; DATE(physdam_incpaid[[#Headers],[2016]],12,31), [1]Claims!$C:$C, "Physdam")</f>
        <v>0</v>
      </c>
      <c r="H15" s="3">
        <f>SUMIFS([1]Claims!$I:$I, [1]Claims!$E:$E, "&gt;=" &amp; DATE($A15,1,1),[1]Claims!$E:$E,  "&lt;=" &amp; DATE($A15,12,31), [1]Claims!$G:$G, "&gt;=" &amp; DATE(physdam_incpaid[[#Headers],[2017]],1,1), [1]Claims!$G:$G,  "&lt;=" &amp; DATE(physdam_incpaid[[#Headers],[2017]],12,31), [1]Claims!$C:$C, "Physdam")</f>
        <v>0</v>
      </c>
      <c r="I15" s="3">
        <f>SUMIFS([1]Claims!$I:$I, [1]Claims!$E:$E, "&gt;=" &amp; DATE($A15,1,1),[1]Claims!$E:$E,  "&lt;=" &amp; DATE($A15,12,31), [1]Claims!$G:$G, "&gt;=" &amp; DATE(physdam_incpaid[[#Headers],[2018]],1,1), [1]Claims!$G:$G,  "&lt;=" &amp; DATE(physdam_incpaid[[#Headers],[2018]],12,31), [1]Claims!$C:$C, "Physdam")</f>
        <v>3121835.4200000013</v>
      </c>
      <c r="J15" s="3">
        <f>SUMIFS([1]Claims!$I:$I, [1]Claims!$E:$E, "&gt;=" &amp; DATE($A15,1,1),[1]Claims!$E:$E,  "&lt;=" &amp; DATE($A15,12,31), [1]Claims!$G:$G, "&gt;=" &amp; DATE(physdam_incpaid[[#Headers],[2019]],1,1), [1]Claims!$G:$G,  "&lt;=" &amp; DATE(physdam_incpaid[[#Headers],[2019]],12,31), [1]Claims!$C:$C, "Physdam")</f>
        <v>2599522.4399999976</v>
      </c>
      <c r="K15" s="3">
        <f>SUMIFS([1]Claims!$I:$I, [1]Claims!$E:$E, "&gt;=" &amp; DATE($A15,1,1),[1]Claims!$E:$E,  "&lt;=" &amp; DATE($A15,12,31), [1]Claims!$G:$G, "&gt;=" &amp; DATE(physdam_incpaid[[#Headers],[2020]],1,1), [1]Claims!$G:$G,  "&lt;=" &amp; DATE(physdam_incpaid[[#Headers],[2020]],12,31), [1]Claims!$C:$C, "Physdam")</f>
        <v>221899.42000000004</v>
      </c>
      <c r="N15" s="13">
        <v>2018</v>
      </c>
      <c r="O15" s="3">
        <f>SUMIFS([1]Claims!$H:$H, [1]Claims!$E:$E, "&gt;=" &amp; DATE($A15,1,1),[1]Claims!$E:$E,  "&lt;=" &amp; DATE($A15,12,31), [1]Claims!$F:$F, "&gt;=" &amp; DATE(physdam_incpaid8[[#Headers],[2011]],1,1), [1]Claims!$F:$F,  "&lt;=" &amp; DATE(physdam_incpaid8[[#Headers],[2011]],12,31), [1]Claims!$C:$C, "Physdam")</f>
        <v>0</v>
      </c>
      <c r="P15" s="3">
        <f>SUMIFS([1]Claims!$H:$H, [1]Claims!$E:$E, "&gt;=" &amp; DATE($A15,1,1),[1]Claims!$E:$E,  "&lt;=" &amp; DATE($A15,12,31), [1]Claims!$F:$F, "&gt;=" &amp; DATE(physdam_incpaid8[[#Headers],[2012]],1,1), [1]Claims!$F:$F,  "&lt;=" &amp; DATE(physdam_incpaid8[[#Headers],[2012]],12,31), [1]Claims!$C:$C, "Physdam")</f>
        <v>0</v>
      </c>
      <c r="Q15" s="3">
        <f>SUMIFS([1]Claims!$H:$H, [1]Claims!$E:$E, "&gt;=" &amp; DATE($A15,1,1),[1]Claims!$E:$E,  "&lt;=" &amp; DATE($A15,12,31), [1]Claims!$F:$F, "&gt;=" &amp; DATE(physdam_incpaid8[[#Headers],[2013]],1,1), [1]Claims!$F:$F,  "&lt;=" &amp; DATE(physdam_incpaid8[[#Headers],[2013]],12,31), [1]Claims!$C:$C, "Physdam")</f>
        <v>0</v>
      </c>
      <c r="R15" s="3">
        <f>SUMIFS([1]Claims!$H:$H, [1]Claims!$E:$E, "&gt;=" &amp; DATE($A15,1,1),[1]Claims!$E:$E,  "&lt;=" &amp; DATE($A15,12,31), [1]Claims!$F:$F, "&gt;=" &amp; DATE(physdam_incpaid8[[#Headers],[2014]],1,1), [1]Claims!$F:$F,  "&lt;=" &amp; DATE(physdam_incpaid8[[#Headers],[2014]],12,31), [1]Claims!$C:$C, "Physdam")</f>
        <v>0</v>
      </c>
      <c r="S15" s="3">
        <f>SUMIFS([1]Claims!$H:$H, [1]Claims!$E:$E, "&gt;=" &amp; DATE($A15,1,1),[1]Claims!$E:$E,  "&lt;=" &amp; DATE($A15,12,31), [1]Claims!$F:$F, "&gt;=" &amp; DATE(physdam_incpaid8[[#Headers],[2015]],1,1), [1]Claims!$F:$F,  "&lt;=" &amp; DATE(physdam_incpaid8[[#Headers],[2015]],12,31), [1]Claims!$C:$C, "Physdam")</f>
        <v>0</v>
      </c>
      <c r="T15" s="3">
        <f>SUMIFS([1]Claims!$H:$H, [1]Claims!$E:$E, "&gt;=" &amp; DATE($A15,1,1),[1]Claims!$E:$E,  "&lt;=" &amp; DATE($A15,12,31), [1]Claims!$F:$F, "&gt;=" &amp; DATE(physdam_incpaid8[[#Headers],[2016]],1,1), [1]Claims!$F:$F,  "&lt;=" &amp; DATE(physdam_incpaid8[[#Headers],[2016]],12,31), [1]Claims!$C:$C, "Physdam")</f>
        <v>0</v>
      </c>
      <c r="U15" s="3">
        <f>SUMIFS([1]Claims!$H:$H, [1]Claims!$E:$E, "&gt;=" &amp; DATE($A15,1,1),[1]Claims!$E:$E,  "&lt;=" &amp; DATE($A15,12,31), [1]Claims!$F:$F, "&gt;=" &amp; DATE(physdam_incpaid8[[#Headers],[2017]],1,1), [1]Claims!$F:$F,  "&lt;=" &amp; DATE(physdam_incpaid8[[#Headers],[2017]],12,31), [1]Claims!$C:$C, "Physdam")</f>
        <v>0</v>
      </c>
      <c r="V15" s="3">
        <f>SUMIFS([1]Claims!$H:$H, [1]Claims!$E:$E, "&gt;=" &amp; DATE($A15,1,1),[1]Claims!$E:$E,  "&lt;=" &amp; DATE($A15,12,31), [1]Claims!$F:$F, "&gt;=" &amp; DATE(physdam_incpaid8[[#Headers],[2018]],1,1), [1]Claims!$F:$F,  "&lt;=" &amp; DATE(physdam_incpaid8[[#Headers],[2018]],12,31), [1]Claims!$C:$C, "Physdam")</f>
        <v>4485165.8074717447</v>
      </c>
      <c r="W15" s="3">
        <f>SUMIFS([1]Claims!$H:$H, [1]Claims!$E:$E, "&gt;=" &amp; DATE($A15,1,1),[1]Claims!$E:$E,  "&lt;=" &amp; DATE($A15,12,31), [1]Claims!$F:$F, "&gt;=" &amp; DATE(physdam_incpaid8[[#Headers],[2019]],1,1), [1]Claims!$F:$F,  "&lt;=" &amp; DATE(physdam_incpaid8[[#Headers],[2019]],12,31), [1]Claims!$C:$C, "Physdam")</f>
        <v>1868806.7060537732</v>
      </c>
      <c r="X15" s="3">
        <f>SUMIFS([1]Claims!$H:$H, [1]Claims!$E:$E, "&gt;=" &amp; DATE($A15,1,1),[1]Claims!$E:$E,  "&lt;=" &amp; DATE($A15,12,31), [1]Claims!$F:$F, "&gt;=" &amp; DATE(physdam_incpaid8[[#Headers],[2020]],1,1), [1]Claims!$F:$F,  "&lt;=" &amp; DATE(physdam_incpaid8[[#Headers],[2020]],12,31), [1]Claims!$C:$C, "Physdam")</f>
        <v>53556.864699186859</v>
      </c>
    </row>
    <row r="16" spans="1:24" s="4" customFormat="1" ht="15" x14ac:dyDescent="0.2">
      <c r="A16" s="12">
        <v>2019</v>
      </c>
      <c r="B16" s="3">
        <f>SUMIFS([1]Claims!$I:$I, [1]Claims!$E:$E, "&gt;=" &amp; DATE($A16,1,1),[1]Claims!$E:$E,  "&lt;=" &amp; DATE($A16,12,31), [1]Claims!$G:$G, "&gt;=" &amp; DATE(physdam_incpaid[[#Headers],[2011]],1,1), [1]Claims!$G:$G,  "&lt;=" &amp; DATE(physdam_incpaid[[#Headers],[2011]],12,31), [1]Claims!$C:$C, "Physdam")</f>
        <v>0</v>
      </c>
      <c r="C16" s="3">
        <f>SUMIFS([1]Claims!$I:$I, [1]Claims!$E:$E, "&gt;=" &amp; DATE($A16,1,1),[1]Claims!$E:$E,  "&lt;=" &amp; DATE($A16,12,31), [1]Claims!$G:$G, "&gt;=" &amp; DATE(physdam_incpaid[[#Headers],[2012]],1,1), [1]Claims!$G:$G,  "&lt;=" &amp; DATE(physdam_incpaid[[#Headers],[2012]],12,31), [1]Claims!$C:$C, "Physdam")</f>
        <v>0</v>
      </c>
      <c r="D16" s="3">
        <f>SUMIFS([1]Claims!$I:$I, [1]Claims!$E:$E, "&gt;=" &amp; DATE($A16,1,1),[1]Claims!$E:$E,  "&lt;=" &amp; DATE($A16,12,31), [1]Claims!$G:$G, "&gt;=" &amp; DATE(physdam_incpaid[[#Headers],[2013]],1,1), [1]Claims!$G:$G,  "&lt;=" &amp; DATE(physdam_incpaid[[#Headers],[2013]],12,31), [1]Claims!$C:$C, "Physdam")</f>
        <v>0</v>
      </c>
      <c r="E16" s="3">
        <f>SUMIFS([1]Claims!$I:$I, [1]Claims!$E:$E, "&gt;=" &amp; DATE($A16,1,1),[1]Claims!$E:$E,  "&lt;=" &amp; DATE($A16,12,31), [1]Claims!$G:$G, "&gt;=" &amp; DATE(physdam_incpaid[[#Headers],[2014]],1,1), [1]Claims!$G:$G,  "&lt;=" &amp; DATE(physdam_incpaid[[#Headers],[2014]],12,31), [1]Claims!$C:$C, "Physdam")</f>
        <v>0</v>
      </c>
      <c r="F16" s="3">
        <f>SUMIFS([1]Claims!$I:$I, [1]Claims!$E:$E, "&gt;=" &amp; DATE($A16,1,1),[1]Claims!$E:$E,  "&lt;=" &amp; DATE($A16,12,31), [1]Claims!$G:$G, "&gt;=" &amp; DATE(physdam_incpaid[[#Headers],[2015]],1,1), [1]Claims!$G:$G,  "&lt;=" &amp; DATE(physdam_incpaid[[#Headers],[2015]],12,31), [1]Claims!$C:$C, "Physdam")</f>
        <v>0</v>
      </c>
      <c r="G16" s="3">
        <f>SUMIFS([1]Claims!$I:$I, [1]Claims!$E:$E, "&gt;=" &amp; DATE($A16,1,1),[1]Claims!$E:$E,  "&lt;=" &amp; DATE($A16,12,31), [1]Claims!$G:$G, "&gt;=" &amp; DATE(physdam_incpaid[[#Headers],[2016]],1,1), [1]Claims!$G:$G,  "&lt;=" &amp; DATE(physdam_incpaid[[#Headers],[2016]],12,31), [1]Claims!$C:$C, "Physdam")</f>
        <v>0</v>
      </c>
      <c r="H16" s="3">
        <f>SUMIFS([1]Claims!$I:$I, [1]Claims!$E:$E, "&gt;=" &amp; DATE($A16,1,1),[1]Claims!$E:$E,  "&lt;=" &amp; DATE($A16,12,31), [1]Claims!$G:$G, "&gt;=" &amp; DATE(physdam_incpaid[[#Headers],[2017]],1,1), [1]Claims!$G:$G,  "&lt;=" &amp; DATE(physdam_incpaid[[#Headers],[2017]],12,31), [1]Claims!$C:$C, "Physdam")</f>
        <v>0</v>
      </c>
      <c r="I16" s="3">
        <f>SUMIFS([1]Claims!$I:$I, [1]Claims!$E:$E, "&gt;=" &amp; DATE($A16,1,1),[1]Claims!$E:$E,  "&lt;=" &amp; DATE($A16,12,31), [1]Claims!$G:$G, "&gt;=" &amp; DATE(physdam_incpaid[[#Headers],[2018]],1,1), [1]Claims!$G:$G,  "&lt;=" &amp; DATE(physdam_incpaid[[#Headers],[2018]],12,31), [1]Claims!$C:$C, "Physdam")</f>
        <v>0</v>
      </c>
      <c r="J16" s="3">
        <f>SUMIFS([1]Claims!$I:$I, [1]Claims!$E:$E, "&gt;=" &amp; DATE($A16,1,1),[1]Claims!$E:$E,  "&lt;=" &amp; DATE($A16,12,31), [1]Claims!$G:$G, "&gt;=" &amp; DATE(physdam_incpaid[[#Headers],[2019]],1,1), [1]Claims!$G:$G,  "&lt;=" &amp; DATE(physdam_incpaid[[#Headers],[2019]],12,31), [1]Claims!$C:$C, "Physdam")</f>
        <v>3167395.6100000008</v>
      </c>
      <c r="K16" s="3">
        <f>SUMIFS([1]Claims!$I:$I, [1]Claims!$E:$E, "&gt;=" &amp; DATE($A16,1,1),[1]Claims!$E:$E,  "&lt;=" &amp; DATE($A16,12,31), [1]Claims!$G:$G, "&gt;=" &amp; DATE(physdam_incpaid[[#Headers],[2020]],1,1), [1]Claims!$G:$G,  "&lt;=" &amp; DATE(physdam_incpaid[[#Headers],[2020]],12,31), [1]Claims!$C:$C, "Physdam")</f>
        <v>2883169.5899999989</v>
      </c>
      <c r="N16" s="12">
        <v>2019</v>
      </c>
      <c r="O16" s="3">
        <f>SUMIFS([1]Claims!$H:$H, [1]Claims!$E:$E, "&gt;=" &amp; DATE($A16,1,1),[1]Claims!$E:$E,  "&lt;=" &amp; DATE($A16,12,31), [1]Claims!$F:$F, "&gt;=" &amp; DATE(physdam_incpaid8[[#Headers],[2011]],1,1), [1]Claims!$F:$F,  "&lt;=" &amp; DATE(physdam_incpaid8[[#Headers],[2011]],12,31), [1]Claims!$C:$C, "Physdam")</f>
        <v>0</v>
      </c>
      <c r="P16" s="3">
        <f>SUMIFS([1]Claims!$H:$H, [1]Claims!$E:$E, "&gt;=" &amp; DATE($A16,1,1),[1]Claims!$E:$E,  "&lt;=" &amp; DATE($A16,12,31), [1]Claims!$F:$F, "&gt;=" &amp; DATE(physdam_incpaid8[[#Headers],[2012]],1,1), [1]Claims!$F:$F,  "&lt;=" &amp; DATE(physdam_incpaid8[[#Headers],[2012]],12,31), [1]Claims!$C:$C, "Physdam")</f>
        <v>0</v>
      </c>
      <c r="Q16" s="3">
        <f>SUMIFS([1]Claims!$H:$H, [1]Claims!$E:$E, "&gt;=" &amp; DATE($A16,1,1),[1]Claims!$E:$E,  "&lt;=" &amp; DATE($A16,12,31), [1]Claims!$F:$F, "&gt;=" &amp; DATE(physdam_incpaid8[[#Headers],[2013]],1,1), [1]Claims!$F:$F,  "&lt;=" &amp; DATE(physdam_incpaid8[[#Headers],[2013]],12,31), [1]Claims!$C:$C, "Physdam")</f>
        <v>0</v>
      </c>
      <c r="R16" s="3">
        <f>SUMIFS([1]Claims!$H:$H, [1]Claims!$E:$E, "&gt;=" &amp; DATE($A16,1,1),[1]Claims!$E:$E,  "&lt;=" &amp; DATE($A16,12,31), [1]Claims!$F:$F, "&gt;=" &amp; DATE(physdam_incpaid8[[#Headers],[2014]],1,1), [1]Claims!$F:$F,  "&lt;=" &amp; DATE(physdam_incpaid8[[#Headers],[2014]],12,31), [1]Claims!$C:$C, "Physdam")</f>
        <v>0</v>
      </c>
      <c r="S16" s="3">
        <f>SUMIFS([1]Claims!$H:$H, [1]Claims!$E:$E, "&gt;=" &amp; DATE($A16,1,1),[1]Claims!$E:$E,  "&lt;=" &amp; DATE($A16,12,31), [1]Claims!$F:$F, "&gt;=" &amp; DATE(physdam_incpaid8[[#Headers],[2015]],1,1), [1]Claims!$F:$F,  "&lt;=" &amp; DATE(physdam_incpaid8[[#Headers],[2015]],12,31), [1]Claims!$C:$C, "Physdam")</f>
        <v>0</v>
      </c>
      <c r="T16" s="3">
        <f>SUMIFS([1]Claims!$H:$H, [1]Claims!$E:$E, "&gt;=" &amp; DATE($A16,1,1),[1]Claims!$E:$E,  "&lt;=" &amp; DATE($A16,12,31), [1]Claims!$F:$F, "&gt;=" &amp; DATE(physdam_incpaid8[[#Headers],[2016]],1,1), [1]Claims!$F:$F,  "&lt;=" &amp; DATE(physdam_incpaid8[[#Headers],[2016]],12,31), [1]Claims!$C:$C, "Physdam")</f>
        <v>0</v>
      </c>
      <c r="U16" s="3">
        <f>SUMIFS([1]Claims!$H:$H, [1]Claims!$E:$E, "&gt;=" &amp; DATE($A16,1,1),[1]Claims!$E:$E,  "&lt;=" &amp; DATE($A16,12,31), [1]Claims!$F:$F, "&gt;=" &amp; DATE(physdam_incpaid8[[#Headers],[2017]],1,1), [1]Claims!$F:$F,  "&lt;=" &amp; DATE(physdam_incpaid8[[#Headers],[2017]],12,31), [1]Claims!$C:$C, "Physdam")</f>
        <v>0</v>
      </c>
      <c r="V16" s="3">
        <f>SUMIFS([1]Claims!$H:$H, [1]Claims!$E:$E, "&gt;=" &amp; DATE($A16,1,1),[1]Claims!$E:$E,  "&lt;=" &amp; DATE($A16,12,31), [1]Claims!$F:$F, "&gt;=" &amp; DATE(physdam_incpaid8[[#Headers],[2018]],1,1), [1]Claims!$F:$F,  "&lt;=" &amp; DATE(physdam_incpaid8[[#Headers],[2018]],12,31), [1]Claims!$C:$C, "Physdam")</f>
        <v>0</v>
      </c>
      <c r="W16" s="3">
        <f>SUMIFS([1]Claims!$H:$H, [1]Claims!$E:$E, "&gt;=" &amp; DATE($A16,1,1),[1]Claims!$E:$E,  "&lt;=" &amp; DATE($A16,12,31), [1]Claims!$F:$F, "&gt;=" &amp; DATE(physdam_incpaid8[[#Headers],[2019]],1,1), [1]Claims!$F:$F,  "&lt;=" &amp; DATE(physdam_incpaid8[[#Headers],[2019]],12,31), [1]Claims!$C:$C, "Physdam")</f>
        <v>4711816.2994604167</v>
      </c>
      <c r="X16" s="3">
        <f>SUMIFS([1]Claims!$H:$H, [1]Claims!$E:$E, "&gt;=" &amp; DATE($A16,1,1),[1]Claims!$E:$E,  "&lt;=" &amp; DATE($A16,12,31), [1]Claims!$F:$F, "&gt;=" &amp; DATE(physdam_incpaid8[[#Headers],[2020]],1,1), [1]Claims!$F:$F,  "&lt;=" &amp; DATE(physdam_incpaid8[[#Headers],[2020]],12,31), [1]Claims!$C:$C, "Physdam")</f>
        <v>2077481.1758345887</v>
      </c>
    </row>
    <row r="17" spans="1:24" s="4" customFormat="1" ht="15" x14ac:dyDescent="0.2">
      <c r="A17" s="14">
        <v>2020</v>
      </c>
      <c r="B17" s="3">
        <f>SUMIFS([1]Claims!$I:$I, [1]Claims!$E:$E, "&gt;=" &amp; DATE($A17,1,1),[1]Claims!$E:$E,  "&lt;=" &amp; DATE($A17,12,31), [1]Claims!$G:$G, "&gt;=" &amp; DATE(physdam_incpaid[[#Headers],[2011]],1,1), [1]Claims!$G:$G,  "&lt;=" &amp; DATE(physdam_incpaid[[#Headers],[2011]],12,31), [1]Claims!$C:$C, "Physdam")</f>
        <v>0</v>
      </c>
      <c r="C17" s="3">
        <f>SUMIFS([1]Claims!$I:$I, [1]Claims!$E:$E, "&gt;=" &amp; DATE($A17,1,1),[1]Claims!$E:$E,  "&lt;=" &amp; DATE($A17,12,31), [1]Claims!$G:$G, "&gt;=" &amp; DATE(physdam_incpaid[[#Headers],[2012]],1,1), [1]Claims!$G:$G,  "&lt;=" &amp; DATE(physdam_incpaid[[#Headers],[2012]],12,31), [1]Claims!$C:$C, "Physdam")</f>
        <v>0</v>
      </c>
      <c r="D17" s="3">
        <f>SUMIFS([1]Claims!$I:$I, [1]Claims!$E:$E, "&gt;=" &amp; DATE($A17,1,1),[1]Claims!$E:$E,  "&lt;=" &amp; DATE($A17,12,31), [1]Claims!$G:$G, "&gt;=" &amp; DATE(physdam_incpaid[[#Headers],[2013]],1,1), [1]Claims!$G:$G,  "&lt;=" &amp; DATE(physdam_incpaid[[#Headers],[2013]],12,31), [1]Claims!$C:$C, "Physdam")</f>
        <v>0</v>
      </c>
      <c r="E17" s="3">
        <f>SUMIFS([1]Claims!$I:$I, [1]Claims!$E:$E, "&gt;=" &amp; DATE($A17,1,1),[1]Claims!$E:$E,  "&lt;=" &amp; DATE($A17,12,31), [1]Claims!$G:$G, "&gt;=" &amp; DATE(physdam_incpaid[[#Headers],[2014]],1,1), [1]Claims!$G:$G,  "&lt;=" &amp; DATE(physdam_incpaid[[#Headers],[2014]],12,31), [1]Claims!$C:$C, "Physdam")</f>
        <v>0</v>
      </c>
      <c r="F17" s="3">
        <f>SUMIFS([1]Claims!$I:$I, [1]Claims!$E:$E, "&gt;=" &amp; DATE($A17,1,1),[1]Claims!$E:$E,  "&lt;=" &amp; DATE($A17,12,31), [1]Claims!$G:$G, "&gt;=" &amp; DATE(physdam_incpaid[[#Headers],[2015]],1,1), [1]Claims!$G:$G,  "&lt;=" &amp; DATE(physdam_incpaid[[#Headers],[2015]],12,31), [1]Claims!$C:$C, "Physdam")</f>
        <v>0</v>
      </c>
      <c r="G17" s="3">
        <f>SUMIFS([1]Claims!$I:$I, [1]Claims!$E:$E, "&gt;=" &amp; DATE($A17,1,1),[1]Claims!$E:$E,  "&lt;=" &amp; DATE($A17,12,31), [1]Claims!$G:$G, "&gt;=" &amp; DATE(physdam_incpaid[[#Headers],[2016]],1,1), [1]Claims!$G:$G,  "&lt;=" &amp; DATE(physdam_incpaid[[#Headers],[2016]],12,31), [1]Claims!$C:$C, "Physdam")</f>
        <v>0</v>
      </c>
      <c r="H17" s="3">
        <f>SUMIFS([1]Claims!$I:$I, [1]Claims!$E:$E, "&gt;=" &amp; DATE($A17,1,1),[1]Claims!$E:$E,  "&lt;=" &amp; DATE($A17,12,31), [1]Claims!$G:$G, "&gt;=" &amp; DATE(physdam_incpaid[[#Headers],[2017]],1,1), [1]Claims!$G:$G,  "&lt;=" &amp; DATE(physdam_incpaid[[#Headers],[2017]],12,31), [1]Claims!$C:$C, "Physdam")</f>
        <v>0</v>
      </c>
      <c r="I17" s="3">
        <f>SUMIFS([1]Claims!$I:$I, [1]Claims!$E:$E, "&gt;=" &amp; DATE($A17,1,1),[1]Claims!$E:$E,  "&lt;=" &amp; DATE($A17,12,31), [1]Claims!$G:$G, "&gt;=" &amp; DATE(physdam_incpaid[[#Headers],[2018]],1,1), [1]Claims!$G:$G,  "&lt;=" &amp; DATE(physdam_incpaid[[#Headers],[2018]],12,31), [1]Claims!$C:$C, "Physdam")</f>
        <v>0</v>
      </c>
      <c r="J17" s="3">
        <f>SUMIFS([1]Claims!$I:$I, [1]Claims!$E:$E, "&gt;=" &amp; DATE($A17,1,1),[1]Claims!$E:$E,  "&lt;=" &amp; DATE($A17,12,31), [1]Claims!$G:$G, "&gt;=" &amp; DATE(physdam_incpaid[[#Headers],[2019]],1,1), [1]Claims!$G:$G,  "&lt;=" &amp; DATE(physdam_incpaid[[#Headers],[2019]],12,31), [1]Claims!$C:$C, "Physdam")</f>
        <v>0</v>
      </c>
      <c r="K17" s="3">
        <f>SUMIFS([1]Claims!$I:$I, [1]Claims!$E:$E, "&gt;=" &amp; DATE($A17,1,1),[1]Claims!$E:$E,  "&lt;=" &amp; DATE($A17,12,31), [1]Claims!$G:$G, "&gt;=" &amp; DATE(physdam_incpaid[[#Headers],[2020]],1,1), [1]Claims!$G:$G,  "&lt;=" &amp; DATE(physdam_incpaid[[#Headers],[2020]],12,31), [1]Claims!$C:$C, "Physdam")</f>
        <v>3471556.4600000018</v>
      </c>
      <c r="N17" s="14">
        <v>2020</v>
      </c>
      <c r="O17" s="3">
        <f>SUMIFS([1]Claims!$H:$H, [1]Claims!$E:$E, "&gt;=" &amp; DATE($A17,1,1),[1]Claims!$E:$E,  "&lt;=" &amp; DATE($A17,12,31), [1]Claims!$F:$F, "&gt;=" &amp; DATE(physdam_incpaid8[[#Headers],[2011]],1,1), [1]Claims!$F:$F,  "&lt;=" &amp; DATE(physdam_incpaid8[[#Headers],[2011]],12,31), [1]Claims!$C:$C, "Physdam")</f>
        <v>0</v>
      </c>
      <c r="P17" s="3">
        <f>SUMIFS([1]Claims!$H:$H, [1]Claims!$E:$E, "&gt;=" &amp; DATE($A17,1,1),[1]Claims!$E:$E,  "&lt;=" &amp; DATE($A17,12,31), [1]Claims!$F:$F, "&gt;=" &amp; DATE(physdam_incpaid8[[#Headers],[2012]],1,1), [1]Claims!$F:$F,  "&lt;=" &amp; DATE(physdam_incpaid8[[#Headers],[2012]],12,31), [1]Claims!$C:$C, "Physdam")</f>
        <v>0</v>
      </c>
      <c r="Q17" s="3">
        <f>SUMIFS([1]Claims!$H:$H, [1]Claims!$E:$E, "&gt;=" &amp; DATE($A17,1,1),[1]Claims!$E:$E,  "&lt;=" &amp; DATE($A17,12,31), [1]Claims!$F:$F, "&gt;=" &amp; DATE(physdam_incpaid8[[#Headers],[2013]],1,1), [1]Claims!$F:$F,  "&lt;=" &amp; DATE(physdam_incpaid8[[#Headers],[2013]],12,31), [1]Claims!$C:$C, "Physdam")</f>
        <v>0</v>
      </c>
      <c r="R17" s="3">
        <f>SUMIFS([1]Claims!$H:$H, [1]Claims!$E:$E, "&gt;=" &amp; DATE($A17,1,1),[1]Claims!$E:$E,  "&lt;=" &amp; DATE($A17,12,31), [1]Claims!$F:$F, "&gt;=" &amp; DATE(physdam_incpaid8[[#Headers],[2014]],1,1), [1]Claims!$F:$F,  "&lt;=" &amp; DATE(physdam_incpaid8[[#Headers],[2014]],12,31), [1]Claims!$C:$C, "Physdam")</f>
        <v>0</v>
      </c>
      <c r="S17" s="3">
        <f>SUMIFS([1]Claims!$H:$H, [1]Claims!$E:$E, "&gt;=" &amp; DATE($A17,1,1),[1]Claims!$E:$E,  "&lt;=" &amp; DATE($A17,12,31), [1]Claims!$F:$F, "&gt;=" &amp; DATE(physdam_incpaid8[[#Headers],[2015]],1,1), [1]Claims!$F:$F,  "&lt;=" &amp; DATE(physdam_incpaid8[[#Headers],[2015]],12,31), [1]Claims!$C:$C, "Physdam")</f>
        <v>0</v>
      </c>
      <c r="T17" s="3">
        <f>SUMIFS([1]Claims!$H:$H, [1]Claims!$E:$E, "&gt;=" &amp; DATE($A17,1,1),[1]Claims!$E:$E,  "&lt;=" &amp; DATE($A17,12,31), [1]Claims!$F:$F, "&gt;=" &amp; DATE(physdam_incpaid8[[#Headers],[2016]],1,1), [1]Claims!$F:$F,  "&lt;=" &amp; DATE(physdam_incpaid8[[#Headers],[2016]],12,31), [1]Claims!$C:$C, "Physdam")</f>
        <v>0</v>
      </c>
      <c r="U17" s="3">
        <f>SUMIFS([1]Claims!$H:$H, [1]Claims!$E:$E, "&gt;=" &amp; DATE($A17,1,1),[1]Claims!$E:$E,  "&lt;=" &amp; DATE($A17,12,31), [1]Claims!$F:$F, "&gt;=" &amp; DATE(physdam_incpaid8[[#Headers],[2017]],1,1), [1]Claims!$F:$F,  "&lt;=" &amp; DATE(physdam_incpaid8[[#Headers],[2017]],12,31), [1]Claims!$C:$C, "Physdam")</f>
        <v>0</v>
      </c>
      <c r="V17" s="3">
        <f>SUMIFS([1]Claims!$H:$H, [1]Claims!$E:$E, "&gt;=" &amp; DATE($A17,1,1),[1]Claims!$E:$E,  "&lt;=" &amp; DATE($A17,12,31), [1]Claims!$F:$F, "&gt;=" &amp; DATE(physdam_incpaid8[[#Headers],[2018]],1,1), [1]Claims!$F:$F,  "&lt;=" &amp; DATE(physdam_incpaid8[[#Headers],[2018]],12,31), [1]Claims!$C:$C, "Physdam")</f>
        <v>0</v>
      </c>
      <c r="W17" s="3">
        <f>SUMIFS([1]Claims!$H:$H, [1]Claims!$E:$E, "&gt;=" &amp; DATE($A17,1,1),[1]Claims!$E:$E,  "&lt;=" &amp; DATE($A17,12,31), [1]Claims!$F:$F, "&gt;=" &amp; DATE(physdam_incpaid8[[#Headers],[2019]],1,1), [1]Claims!$F:$F,  "&lt;=" &amp; DATE(physdam_incpaid8[[#Headers],[2019]],12,31), [1]Claims!$C:$C, "Physdam")</f>
        <v>0</v>
      </c>
      <c r="X17" s="3">
        <f>SUMIFS([1]Claims!$H:$H, [1]Claims!$E:$E, "&gt;=" &amp; DATE($A17,1,1),[1]Claims!$E:$E,  "&lt;=" &amp; DATE($A17,12,31), [1]Claims!$F:$F, "&gt;=" &amp; DATE(physdam_incpaid8[[#Headers],[2020]],1,1), [1]Claims!$F:$F,  "&lt;=" &amp; DATE(physdam_incpaid8[[#Headers],[2020]],12,31), [1]Claims!$C:$C, "Physdam")</f>
        <v>5026344.8559526373</v>
      </c>
    </row>
    <row r="18" spans="1:24" s="4" customFormat="1" ht="15" x14ac:dyDescent="0.2"/>
    <row r="19" spans="1:24" s="4" customFormat="1" ht="15" x14ac:dyDescent="0.2"/>
    <row r="20" spans="1:24" s="4" customFormat="1" ht="15" x14ac:dyDescent="0.2">
      <c r="A20" s="149" t="s">
        <v>7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N20" s="149" t="s">
        <v>20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</row>
    <row r="21" spans="1:24" s="4" customFormat="1" ht="15" x14ac:dyDescent="0.2">
      <c r="A21" s="16" t="s">
        <v>1</v>
      </c>
      <c r="B21" s="151" t="s">
        <v>8</v>
      </c>
      <c r="C21" s="152"/>
      <c r="D21" s="152"/>
      <c r="E21" s="152"/>
      <c r="F21" s="152"/>
      <c r="G21" s="152"/>
      <c r="H21" s="152"/>
      <c r="I21" s="152"/>
      <c r="J21" s="152"/>
      <c r="K21" s="152"/>
      <c r="N21" s="16" t="s">
        <v>1</v>
      </c>
      <c r="O21" s="151" t="s">
        <v>8</v>
      </c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4" customFormat="1" x14ac:dyDescent="0.2">
      <c r="A22" s="17" t="s">
        <v>3</v>
      </c>
      <c r="B22" s="18">
        <v>0</v>
      </c>
      <c r="C22" s="18">
        <v>1</v>
      </c>
      <c r="D22" s="18">
        <v>2</v>
      </c>
      <c r="E22" s="18">
        <v>3</v>
      </c>
      <c r="F22" s="18">
        <v>4</v>
      </c>
      <c r="G22" s="18">
        <v>5</v>
      </c>
      <c r="H22" s="18">
        <v>6</v>
      </c>
      <c r="I22" s="18">
        <v>7</v>
      </c>
      <c r="J22" s="18">
        <v>8</v>
      </c>
      <c r="K22" s="18">
        <v>9</v>
      </c>
      <c r="N22" s="17" t="s">
        <v>3</v>
      </c>
      <c r="O22" s="18">
        <v>0</v>
      </c>
      <c r="P22" s="18">
        <v>1</v>
      </c>
      <c r="Q22" s="18">
        <v>2</v>
      </c>
      <c r="R22" s="18">
        <v>3</v>
      </c>
      <c r="S22" s="18">
        <v>4</v>
      </c>
      <c r="T22" s="18">
        <v>5</v>
      </c>
      <c r="U22" s="18">
        <v>6</v>
      </c>
      <c r="V22" s="18">
        <v>7</v>
      </c>
      <c r="W22" s="18">
        <v>8</v>
      </c>
      <c r="X22" s="18">
        <v>9</v>
      </c>
    </row>
    <row r="23" spans="1:24" s="4" customFormat="1" ht="15" x14ac:dyDescent="0.2">
      <c r="A23" s="6">
        <f>A8</f>
        <v>2011</v>
      </c>
      <c r="B23" s="23">
        <f>B8</f>
        <v>2903806.9200000004</v>
      </c>
      <c r="C23" s="23">
        <f>SUM($B8:$C8)</f>
        <v>5920753.4899999974</v>
      </c>
      <c r="D23" s="23">
        <f>SUM($B8:D8)</f>
        <v>6070077.9899999974</v>
      </c>
      <c r="E23" s="23">
        <f>SUM($B8:E8)</f>
        <v>6093005.0399999972</v>
      </c>
      <c r="F23" s="23">
        <f>SUM($B8:F8)</f>
        <v>6093005.0399999972</v>
      </c>
      <c r="G23" s="23">
        <f>SUM($B8:G8)</f>
        <v>6093005.0399999972</v>
      </c>
      <c r="H23" s="23">
        <f>SUM($B8:H8)</f>
        <v>6093005.0399999972</v>
      </c>
      <c r="I23" s="23">
        <f>SUM($B8:I8)</f>
        <v>6093005.0399999972</v>
      </c>
      <c r="J23" s="23">
        <f>SUM($B8:J8)</f>
        <v>6093005.0399999972</v>
      </c>
      <c r="K23" s="23">
        <f>SUM($B8:K8)</f>
        <v>6093005.0399999972</v>
      </c>
      <c r="N23" s="6">
        <f>N8</f>
        <v>2011</v>
      </c>
      <c r="O23" s="23">
        <f>O8</f>
        <v>4237893.9467704073</v>
      </c>
      <c r="P23" s="23">
        <f>SUM($B8:$C8)</f>
        <v>5920753.4899999974</v>
      </c>
      <c r="Q23" s="23">
        <f>SUM($B8:Q8)</f>
        <v>12585471.639391186</v>
      </c>
      <c r="R23" s="23">
        <f>SUM($B8:R8)</f>
        <v>12597422.078027263</v>
      </c>
      <c r="S23" s="23">
        <f>SUM($B8:S8)</f>
        <v>12597422.078027263</v>
      </c>
      <c r="T23" s="23">
        <f>SUM($B8:T8)</f>
        <v>12597422.078027263</v>
      </c>
      <c r="U23" s="23">
        <f>SUM($B8:U8)</f>
        <v>12597422.078027263</v>
      </c>
      <c r="V23" s="23">
        <f>SUM($B8:V8)</f>
        <v>12597422.078027263</v>
      </c>
      <c r="W23" s="23">
        <f>SUM($B8:W8)</f>
        <v>12597422.078027263</v>
      </c>
      <c r="X23" s="23">
        <f>SUM($B8:X8)</f>
        <v>12597422.078027263</v>
      </c>
    </row>
    <row r="24" spans="1:24" s="4" customFormat="1" ht="15" x14ac:dyDescent="0.2">
      <c r="A24" s="6">
        <f t="shared" ref="A24:A32" si="0">A9</f>
        <v>2012</v>
      </c>
      <c r="B24" s="23">
        <f>C9</f>
        <v>3017399.419999999</v>
      </c>
      <c r="C24" s="23">
        <f>SUM($C9:D9)</f>
        <v>5947296.7599999979</v>
      </c>
      <c r="D24" s="23">
        <f>SUM($C9:E9)</f>
        <v>6167101.8199999975</v>
      </c>
      <c r="E24" s="23">
        <f>SUM($C9:F9)</f>
        <v>6167101.8199999975</v>
      </c>
      <c r="F24" s="23">
        <f>SUM($C9:G9)</f>
        <v>6167101.8199999975</v>
      </c>
      <c r="G24" s="23">
        <f>SUM($C9:H9)</f>
        <v>6167101.8199999975</v>
      </c>
      <c r="H24" s="23">
        <f>SUM($C9:I9)</f>
        <v>6167101.8199999975</v>
      </c>
      <c r="I24" s="23">
        <f>SUM($C9:J9)</f>
        <v>6167101.8199999975</v>
      </c>
      <c r="J24" s="23">
        <f>SUM($C9:K9)</f>
        <v>6167101.8199999975</v>
      </c>
      <c r="K24" s="23">
        <v>0</v>
      </c>
      <c r="N24" s="6">
        <f t="shared" ref="N24:N32" si="1">N9</f>
        <v>2012</v>
      </c>
      <c r="O24" s="23">
        <f>P9</f>
        <v>4776134.5360587016</v>
      </c>
      <c r="P24" s="23">
        <f>SUM($C9:Q9)</f>
        <v>12943028.475326907</v>
      </c>
      <c r="Q24" s="23">
        <f>SUM($C9:R9)</f>
        <v>13014336.880772587</v>
      </c>
      <c r="R24" s="23">
        <f>SUM($C9:S9)</f>
        <v>13014336.880772587</v>
      </c>
      <c r="S24" s="23">
        <f>SUM($C9:T9)</f>
        <v>13014336.880772587</v>
      </c>
      <c r="T24" s="23">
        <f>SUM($C9:U9)</f>
        <v>13014336.880772587</v>
      </c>
      <c r="U24" s="23">
        <f>SUM($C9:V9)</f>
        <v>13014336.880772587</v>
      </c>
      <c r="V24" s="23">
        <f>SUM($C9:W9)</f>
        <v>13014336.880772587</v>
      </c>
      <c r="W24" s="23">
        <f>SUM($C9:X9)</f>
        <v>13014336.880772587</v>
      </c>
      <c r="X24" s="23">
        <v>0</v>
      </c>
    </row>
    <row r="25" spans="1:24" s="4" customFormat="1" ht="15" x14ac:dyDescent="0.2">
      <c r="A25" s="6">
        <f t="shared" si="0"/>
        <v>2013</v>
      </c>
      <c r="B25" s="23">
        <f>D10</f>
        <v>2618504.7200000002</v>
      </c>
      <c r="C25" s="23">
        <f>SUM($D10:E10)</f>
        <v>5352522.6999999993</v>
      </c>
      <c r="D25" s="23">
        <f>SUM($D10:F10)</f>
        <v>5583401.3899999997</v>
      </c>
      <c r="E25" s="23">
        <f>SUM($D10:G10)</f>
        <v>5594091.8399999999</v>
      </c>
      <c r="F25" s="23">
        <f>SUM($D10:H10)</f>
        <v>5594091.8399999999</v>
      </c>
      <c r="G25" s="23">
        <f>SUM($D10:I10)</f>
        <v>5594091.8399999999</v>
      </c>
      <c r="H25" s="23">
        <f>SUM($D10:J10)</f>
        <v>5594091.8399999999</v>
      </c>
      <c r="I25" s="23">
        <f>SUM($D10:K10)</f>
        <v>5594091.8399999999</v>
      </c>
      <c r="J25" s="23">
        <v>0</v>
      </c>
      <c r="K25" s="23">
        <v>0</v>
      </c>
      <c r="N25" s="6">
        <f t="shared" si="1"/>
        <v>2013</v>
      </c>
      <c r="O25" s="23">
        <f>Q10</f>
        <v>3987692.7623794908</v>
      </c>
      <c r="P25" s="23">
        <f>SUM($D10:R10)</f>
        <v>11570243.393594807</v>
      </c>
      <c r="Q25" s="23">
        <f>SUM($D10:S10)</f>
        <v>11663981.048052464</v>
      </c>
      <c r="R25" s="23">
        <f>SUM($D10:T10)</f>
        <v>11663981.048052464</v>
      </c>
      <c r="S25" s="23">
        <f>SUM($D10:U10)</f>
        <v>11663981.048052464</v>
      </c>
      <c r="T25" s="23">
        <f>SUM($D10:V10)</f>
        <v>11663981.048052464</v>
      </c>
      <c r="U25" s="23">
        <f>SUM($D10:W10)</f>
        <v>11663981.048052464</v>
      </c>
      <c r="V25" s="23">
        <f>SUM($D10:X10)</f>
        <v>11663981.048052464</v>
      </c>
      <c r="W25" s="23">
        <v>0</v>
      </c>
      <c r="X25" s="23">
        <v>0</v>
      </c>
    </row>
    <row r="26" spans="1:24" s="4" customFormat="1" ht="15" x14ac:dyDescent="0.2">
      <c r="A26" s="6">
        <f t="shared" si="0"/>
        <v>2014</v>
      </c>
      <c r="B26" s="23">
        <f>E11</f>
        <v>2853505.8800000008</v>
      </c>
      <c r="C26" s="23">
        <f>SUM($E11:F11)</f>
        <v>5421724.6899999995</v>
      </c>
      <c r="D26" s="23">
        <f>SUM($E11:G11)</f>
        <v>5685132.1999999993</v>
      </c>
      <c r="E26" s="23">
        <f>SUM($E11:H11)</f>
        <v>5727696.4299999997</v>
      </c>
      <c r="F26" s="23">
        <f>SUM($E11:I11)</f>
        <v>5727696.4299999997</v>
      </c>
      <c r="G26" s="23">
        <f>SUM($E11:J11)</f>
        <v>5727696.4299999997</v>
      </c>
      <c r="H26" s="23">
        <f>SUM($E11:K11)</f>
        <v>5727696.4299999997</v>
      </c>
      <c r="I26" s="23">
        <v>0</v>
      </c>
      <c r="J26" s="23">
        <v>0</v>
      </c>
      <c r="K26" s="23">
        <v>0</v>
      </c>
      <c r="N26" s="6">
        <f t="shared" si="1"/>
        <v>2014</v>
      </c>
      <c r="O26" s="23">
        <f>R11</f>
        <v>4200593.0967776822</v>
      </c>
      <c r="P26" s="23">
        <f>SUM($E11:S11)</f>
        <v>11758671.639885452</v>
      </c>
      <c r="Q26" s="23">
        <f>SUM($E11:T11)</f>
        <v>11881403.801274909</v>
      </c>
      <c r="R26" s="23">
        <f>SUM($E11:U11)</f>
        <v>11881403.801274909</v>
      </c>
      <c r="S26" s="23">
        <f>SUM($E11:V11)</f>
        <v>11881403.801274909</v>
      </c>
      <c r="T26" s="23">
        <f>SUM($E11:W11)</f>
        <v>11881403.801274909</v>
      </c>
      <c r="U26" s="23">
        <f>SUM($E11:X11)</f>
        <v>11881403.801274909</v>
      </c>
      <c r="V26" s="23">
        <v>0</v>
      </c>
      <c r="W26" s="23">
        <v>0</v>
      </c>
      <c r="X26" s="23">
        <v>0</v>
      </c>
    </row>
    <row r="27" spans="1:24" s="4" customFormat="1" ht="15" x14ac:dyDescent="0.2">
      <c r="A27" s="6">
        <f t="shared" si="0"/>
        <v>2015</v>
      </c>
      <c r="B27" s="23">
        <f>F12</f>
        <v>2756305.6199999996</v>
      </c>
      <c r="C27" s="23">
        <f>SUM($F12:G12)</f>
        <v>5305461.5300000012</v>
      </c>
      <c r="D27" s="23">
        <f>SUM($F12:H12)</f>
        <v>5517394.6800000016</v>
      </c>
      <c r="E27" s="23">
        <f>SUM($F12:I12)</f>
        <v>5547188.0800000019</v>
      </c>
      <c r="F27" s="23">
        <f>SUM($F12:J12)</f>
        <v>5547188.0800000019</v>
      </c>
      <c r="G27" s="23">
        <f>SUM($F12:K12)</f>
        <v>5547188.0800000019</v>
      </c>
      <c r="H27" s="23">
        <v>0</v>
      </c>
      <c r="I27" s="23">
        <v>0</v>
      </c>
      <c r="J27" s="23">
        <v>0</v>
      </c>
      <c r="K27" s="23">
        <v>0</v>
      </c>
      <c r="N27" s="6">
        <f t="shared" si="1"/>
        <v>2015</v>
      </c>
      <c r="O27" s="23">
        <f>S12</f>
        <v>4108022.0533454251</v>
      </c>
      <c r="P27" s="23">
        <f>SUM($F12:T12)</f>
        <v>11404821.178310864</v>
      </c>
      <c r="Q27" s="23">
        <f>SUM($F12:U12)</f>
        <v>11548655.626008647</v>
      </c>
      <c r="R27" s="23">
        <f>SUM($F12:V12)</f>
        <v>11554824.776762042</v>
      </c>
      <c r="S27" s="23">
        <f>SUM($F12:W12)</f>
        <v>11554824.776762042</v>
      </c>
      <c r="T27" s="23">
        <f>SUM($F12:X12)</f>
        <v>11554824.776762042</v>
      </c>
      <c r="U27" s="23">
        <v>0</v>
      </c>
      <c r="V27" s="23">
        <v>0</v>
      </c>
      <c r="W27" s="23">
        <v>0</v>
      </c>
      <c r="X27" s="23">
        <v>0</v>
      </c>
    </row>
    <row r="28" spans="1:24" s="4" customFormat="1" ht="15" x14ac:dyDescent="0.2">
      <c r="A28" s="6">
        <f t="shared" si="0"/>
        <v>2016</v>
      </c>
      <c r="B28" s="23">
        <f>G13</f>
        <v>2873567.7599999993</v>
      </c>
      <c r="C28" s="23">
        <f>SUM($G13:H13)</f>
        <v>5787908.4600000009</v>
      </c>
      <c r="D28" s="23">
        <f>SUM($G13:I13)</f>
        <v>5977785.1600000011</v>
      </c>
      <c r="E28" s="23">
        <f>SUM($G13:J13)</f>
        <v>6000913.120000001</v>
      </c>
      <c r="F28" s="23">
        <f>SUM($G13:K13)</f>
        <v>6000913.120000001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N28" s="6">
        <f t="shared" si="1"/>
        <v>2016</v>
      </c>
      <c r="O28" s="23">
        <f>T13</f>
        <v>4485790.1490248377</v>
      </c>
      <c r="P28" s="23">
        <f>SUM($G13:U13)</f>
        <v>12551331.88296153</v>
      </c>
      <c r="Q28" s="23">
        <f>SUM($G13:V13)</f>
        <v>12652835.715654247</v>
      </c>
      <c r="R28" s="23">
        <f>SUM($G13:W13)</f>
        <v>12652835.715654247</v>
      </c>
      <c r="S28" s="23">
        <f>SUM($G13:X13)</f>
        <v>12652835.715654247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</row>
    <row r="29" spans="1:24" s="4" customFormat="1" ht="15" x14ac:dyDescent="0.2">
      <c r="A29" s="6">
        <f t="shared" si="0"/>
        <v>2017</v>
      </c>
      <c r="B29" s="23">
        <f>H14</f>
        <v>3366085.1700000004</v>
      </c>
      <c r="C29" s="23">
        <f>SUM($H14:I14)</f>
        <v>6214259.6400000006</v>
      </c>
      <c r="D29" s="23">
        <f>SUM($H14:J14)</f>
        <v>6501639.7200000007</v>
      </c>
      <c r="E29" s="23">
        <f>SUM($H14:K14)</f>
        <v>6501639.7200000007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N29" s="6">
        <f t="shared" si="1"/>
        <v>2017</v>
      </c>
      <c r="O29" s="23">
        <f>U14</f>
        <v>4728971.1736743273</v>
      </c>
      <c r="P29" s="23">
        <f>SUM($H14:V14)</f>
        <v>13415269.017129883</v>
      </c>
      <c r="Q29" s="23">
        <f>SUM($H14:W14)</f>
        <v>13569195.663545093</v>
      </c>
      <c r="R29" s="23">
        <f>SUM($H14:X14)</f>
        <v>13569195.663545093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</row>
    <row r="30" spans="1:24" s="4" customFormat="1" ht="15" x14ac:dyDescent="0.2">
      <c r="A30" s="6">
        <f t="shared" si="0"/>
        <v>2018</v>
      </c>
      <c r="B30" s="23">
        <f>I15</f>
        <v>3121835.4200000013</v>
      </c>
      <c r="C30" s="23">
        <f>SUM($I15:J15)</f>
        <v>5721357.8599999994</v>
      </c>
      <c r="D30" s="23">
        <f>SUM($I15:K15)</f>
        <v>5943257.2799999993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N30" s="6">
        <f t="shared" si="1"/>
        <v>2018</v>
      </c>
      <c r="O30" s="23">
        <f>V15</f>
        <v>4485165.8074717447</v>
      </c>
      <c r="P30" s="23">
        <f>SUM($I15:W15)</f>
        <v>12299247.793525517</v>
      </c>
      <c r="Q30" s="23">
        <f>SUM($I15:X15)</f>
        <v>12352804.658224704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</row>
    <row r="31" spans="1:24" s="4" customFormat="1" ht="15" x14ac:dyDescent="0.2">
      <c r="A31" s="6">
        <f t="shared" si="0"/>
        <v>2019</v>
      </c>
      <c r="B31" s="23">
        <f>J16</f>
        <v>3167395.6100000008</v>
      </c>
      <c r="C31" s="23">
        <f>SUM($J16:K16)</f>
        <v>6050565.1999999993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N31" s="6">
        <f t="shared" si="1"/>
        <v>2019</v>
      </c>
      <c r="O31" s="23">
        <f>W16</f>
        <v>4711816.2994604167</v>
      </c>
      <c r="P31" s="23">
        <f>SUM($J16:X16)</f>
        <v>12841881.675295005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</row>
    <row r="32" spans="1:24" s="4" customFormat="1" ht="15" x14ac:dyDescent="0.2">
      <c r="A32" s="6">
        <f t="shared" si="0"/>
        <v>2020</v>
      </c>
      <c r="B32" s="23">
        <f>K17</f>
        <v>3471556.4600000018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N32" s="6">
        <f t="shared" si="1"/>
        <v>2020</v>
      </c>
      <c r="O32" s="23">
        <f>X17</f>
        <v>5026344.8559526373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</row>
    <row r="33" spans="1:24" ht="15" customHeight="1" x14ac:dyDescent="0.2"/>
    <row r="34" spans="1:24" ht="15" customHeight="1" x14ac:dyDescent="0.2"/>
    <row r="35" spans="1:24" ht="15" customHeight="1" x14ac:dyDescent="0.2"/>
    <row r="36" spans="1:24" ht="21" x14ac:dyDescent="0.25">
      <c r="A36" s="24" t="s">
        <v>24</v>
      </c>
      <c r="B36" s="24"/>
      <c r="C36" s="24"/>
      <c r="D36" s="24"/>
      <c r="E36" s="24"/>
      <c r="F36" s="2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s="4" customFormat="1" ht="15" customHeight="1" x14ac:dyDescent="0.25">
      <c r="A37" s="24"/>
      <c r="B37" s="24"/>
      <c r="C37" s="24"/>
      <c r="D37" s="24"/>
      <c r="E37" s="24"/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1:24" s="4" customFormat="1" ht="15" x14ac:dyDescent="0.2">
      <c r="A38" s="149" t="s">
        <v>27</v>
      </c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N38" s="149" t="s">
        <v>29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</row>
    <row r="39" spans="1:24" s="4" customFormat="1" ht="15" x14ac:dyDescent="0.2">
      <c r="A39" s="20" t="s">
        <v>1</v>
      </c>
      <c r="B39" s="150" t="s">
        <v>2</v>
      </c>
      <c r="C39" s="150"/>
      <c r="D39" s="150"/>
      <c r="E39" s="150"/>
      <c r="F39" s="150"/>
      <c r="G39" s="150"/>
      <c r="H39" s="150"/>
      <c r="I39" s="150"/>
      <c r="J39" s="150"/>
      <c r="K39" s="150"/>
      <c r="N39" s="20" t="s">
        <v>1</v>
      </c>
      <c r="O39" s="150" t="s">
        <v>2</v>
      </c>
      <c r="P39" s="150"/>
      <c r="Q39" s="150"/>
      <c r="R39" s="150"/>
      <c r="S39" s="150"/>
      <c r="T39" s="150"/>
      <c r="U39" s="150"/>
      <c r="V39" s="150"/>
      <c r="W39" s="150"/>
      <c r="X39" s="150"/>
    </row>
    <row r="40" spans="1:24" s="4" customFormat="1" ht="17" thickBot="1" x14ac:dyDescent="0.25">
      <c r="A40" s="9" t="s">
        <v>3</v>
      </c>
      <c r="B40" s="10" t="s">
        <v>9</v>
      </c>
      <c r="C40" s="10" t="s">
        <v>10</v>
      </c>
      <c r="D40" s="10" t="s">
        <v>11</v>
      </c>
      <c r="E40" s="10" t="s">
        <v>12</v>
      </c>
      <c r="F40" s="10" t="s">
        <v>13</v>
      </c>
      <c r="G40" s="10" t="s">
        <v>14</v>
      </c>
      <c r="H40" s="10" t="s">
        <v>15</v>
      </c>
      <c r="I40" s="10" t="s">
        <v>16</v>
      </c>
      <c r="J40" s="10" t="s">
        <v>17</v>
      </c>
      <c r="K40" s="11" t="s">
        <v>18</v>
      </c>
      <c r="N40" s="9" t="s">
        <v>3</v>
      </c>
      <c r="O40" s="10" t="s">
        <v>9</v>
      </c>
      <c r="P40" s="10" t="s">
        <v>10</v>
      </c>
      <c r="Q40" s="10" t="s">
        <v>11</v>
      </c>
      <c r="R40" s="10" t="s">
        <v>12</v>
      </c>
      <c r="S40" s="10" t="s">
        <v>13</v>
      </c>
      <c r="T40" s="10" t="s">
        <v>14</v>
      </c>
      <c r="U40" s="10" t="s">
        <v>15</v>
      </c>
      <c r="V40" s="10" t="s">
        <v>16</v>
      </c>
      <c r="W40" s="10" t="s">
        <v>17</v>
      </c>
      <c r="X40" s="11" t="s">
        <v>18</v>
      </c>
    </row>
    <row r="41" spans="1:24" s="4" customFormat="1" ht="15" x14ac:dyDescent="0.2">
      <c r="A41" s="12">
        <v>2011</v>
      </c>
      <c r="B41" s="3">
        <f>COUNTIFS([1]Claims!$E:$E, "&gt;=" &amp; DATE($A41,1,1),[1]Claims!$E:$E,  "&lt;=" &amp; DATE($A41,12,31), [1]Claims!$G:$G, "&gt;=" &amp; DATE(home_incpaid621214[[#Headers],[2011]],1,1), [1]Claims!$G:$G,  "&lt;=" &amp; DATE(home_incpaid621214[[#Headers],[2011]],12,31), [1]Claims!$C:$C, "Physdam")</f>
        <v>307</v>
      </c>
      <c r="C41" s="3">
        <f>COUNTIFS([1]Claims!$E:$E, "&gt;=" &amp; DATE($A41,1,1),[1]Claims!$E:$E,  "&lt;=" &amp; DATE($A41,12,31), [1]Claims!$G:$G, "&gt;=" &amp; DATE(home_incpaid621214[[#Headers],[2012]],1,1), [1]Claims!$G:$G,  "&lt;=" &amp; DATE(home_incpaid621214[[#Headers],[2012]],12,31), [1]Claims!$C:$C, "Physdam")</f>
        <v>330</v>
      </c>
      <c r="D41" s="3">
        <f>COUNTIFS([1]Claims!$E:$E, "&gt;=" &amp; DATE($A41,1,1),[1]Claims!$E:$E,  "&lt;=" &amp; DATE($A41,12,31), [1]Claims!$G:$G, "&gt;=" &amp; DATE(home_incpaid621214[[#Headers],[2013]],1,1), [1]Claims!$G:$G,  "&lt;=" &amp; DATE(home_incpaid621214[[#Headers],[2013]],12,31), [1]Claims!$C:$C, "Physdam")</f>
        <v>14</v>
      </c>
      <c r="E41" s="3">
        <f>COUNTIFS([1]Claims!$E:$E, "&gt;=" &amp; DATE($A41,1,1),[1]Claims!$E:$E,  "&lt;=" &amp; DATE($A41,12,31), [1]Claims!$G:$G, "&gt;=" &amp; DATE(home_incpaid621214[[#Headers],[2014]],1,1), [1]Claims!$G:$G,  "&lt;=" &amp; DATE(home_incpaid621214[[#Headers],[2014]],12,31), [1]Claims!$C:$C, "Physdam")</f>
        <v>2</v>
      </c>
      <c r="F41" s="3">
        <f>COUNTIFS([1]Claims!$E:$E, "&gt;=" &amp; DATE($A41,1,1),[1]Claims!$E:$E,  "&lt;=" &amp; DATE($A41,12,31), [1]Claims!$G:$G, "&gt;=" &amp; DATE(home_incpaid621214[[#Headers],[2015]],1,1), [1]Claims!$G:$G,  "&lt;=" &amp; DATE(home_incpaid621214[[#Headers],[2015]],12,31), [1]Claims!$C:$C, "Physdam")</f>
        <v>0</v>
      </c>
      <c r="G41" s="3">
        <f>COUNTIFS([1]Claims!$E:$E, "&gt;=" &amp; DATE($A41,1,1),[1]Claims!$E:$E,  "&lt;=" &amp; DATE($A41,12,31), [1]Claims!$G:$G, "&gt;=" &amp; DATE(home_incpaid621214[[#Headers],[2016]],1,1), [1]Claims!$G:$G,  "&lt;=" &amp; DATE(home_incpaid621214[[#Headers],[2016]],12,31), [1]Claims!$C:$C, "Physdam")</f>
        <v>0</v>
      </c>
      <c r="H41" s="3">
        <f>COUNTIFS([1]Claims!$E:$E, "&gt;=" &amp; DATE($A41,1,1),[1]Claims!$E:$E,  "&lt;=" &amp; DATE($A41,12,31), [1]Claims!$G:$G, "&gt;=" &amp; DATE(home_incpaid621214[[#Headers],[2017]],1,1), [1]Claims!$G:$G,  "&lt;=" &amp; DATE(home_incpaid621214[[#Headers],[2017]],12,31), [1]Claims!$C:$C, "Physdam")</f>
        <v>0</v>
      </c>
      <c r="I41" s="3">
        <f>COUNTIFS([1]Claims!$E:$E, "&gt;=" &amp; DATE($A41,1,1),[1]Claims!$E:$E,  "&lt;=" &amp; DATE($A41,12,31), [1]Claims!$G:$G, "&gt;=" &amp; DATE(home_incpaid621214[[#Headers],[2018]],1,1), [1]Claims!$G:$G,  "&lt;=" &amp; DATE(home_incpaid621214[[#Headers],[2018]],12,31), [1]Claims!$C:$C, "Physdam")</f>
        <v>0</v>
      </c>
      <c r="J41" s="3">
        <f>COUNTIFS([1]Claims!$E:$E, "&gt;=" &amp; DATE($A41,1,1),[1]Claims!$E:$E,  "&lt;=" &amp; DATE($A41,12,31), [1]Claims!$G:$G, "&gt;=" &amp; DATE(home_incpaid621214[[#Headers],[2019]],1,1), [1]Claims!$G:$G,  "&lt;=" &amp; DATE(home_incpaid621214[[#Headers],[2019]],12,31), [1]Claims!$C:$C, "Physdam")</f>
        <v>0</v>
      </c>
      <c r="K41" s="3">
        <f>COUNTIFS([1]Claims!$E:$E, "&gt;=" &amp; DATE($A41,1,1),[1]Claims!$E:$E,  "&lt;=" &amp; DATE($A41,12,31), [1]Claims!$G:$G, "&gt;=" &amp; DATE(home_incpaid621214[[#Headers],[2020]],1,1), [1]Claims!$G:$G,  "&lt;=" &amp; DATE(home_incpaid621214[[#Headers],[2020]],12,31), [1]Claims!$C:$C, "Physdam")</f>
        <v>0</v>
      </c>
      <c r="N41" s="12">
        <v>2011</v>
      </c>
      <c r="O41" s="3">
        <f>COUNTIFS([1]Claims!$E:$E, "&gt;=" &amp; DATE($A41,1,1),[1]Claims!$E:$E,  "&lt;=" &amp; DATE($A41,12,31), [1]Claims!$F:$F, "&gt;=" &amp; DATE(home_incpaid6941315[[#Headers],[2011]],1,1), [1]Claims!$F:$F,  "&lt;=" &amp; DATE(home_incpaid6941315[[#Headers],[2011]],12,31), [1]Claims!$C:$C, "Physdam")</f>
        <v>423</v>
      </c>
      <c r="P41" s="3">
        <f>COUNTIFS([1]Claims!$E:$E, "&gt;=" &amp; DATE($A41,1,1),[1]Claims!$E:$E,  "&lt;=" &amp; DATE($A41,12,31), [1]Claims!$F:$F, "&gt;=" &amp; DATE(home_incpaid6941315[[#Headers],[2012]],1,1), [1]Claims!$F:$F,  "&lt;=" &amp; DATE(home_incpaid6941315[[#Headers],[2012]],12,31), [1]Claims!$C:$C, "Physdam")</f>
        <v>223</v>
      </c>
      <c r="Q41" s="3">
        <f>COUNTIFS([1]Claims!$E:$E, "&gt;=" &amp; DATE($A41,1,1),[1]Claims!$E:$E,  "&lt;=" &amp; DATE($A41,12,31), [1]Claims!$F:$F, "&gt;=" &amp; DATE(home_incpaid6941315[[#Headers],[2013]],1,1), [1]Claims!$F:$F,  "&lt;=" &amp; DATE(home_incpaid6941315[[#Headers],[2013]],12,31), [1]Claims!$C:$C, "Physdam")</f>
        <v>6</v>
      </c>
      <c r="R41" s="3">
        <f>COUNTIFS([1]Claims!$E:$E, "&gt;=" &amp; DATE($A41,1,1),[1]Claims!$E:$E,  "&lt;=" &amp; DATE($A41,12,31), [1]Claims!$F:$F, "&gt;=" &amp; DATE(home_incpaid6941315[[#Headers],[2014]],1,1), [1]Claims!$F:$F,  "&lt;=" &amp; DATE(home_incpaid6941315[[#Headers],[2014]],12,31), [1]Claims!$C:$C, "Physdam")</f>
        <v>1</v>
      </c>
      <c r="S41" s="3">
        <f>COUNTIFS([1]Claims!$E:$E, "&gt;=" &amp; DATE($A41,1,1),[1]Claims!$E:$E,  "&lt;=" &amp; DATE($A41,12,31), [1]Claims!$F:$F, "&gt;=" &amp; DATE(home_incpaid6941315[[#Headers],[2015]],1,1), [1]Claims!$F:$F,  "&lt;=" &amp; DATE(home_incpaid6941315[[#Headers],[2015]],12,31), [1]Claims!$C:$C, "Physdam")</f>
        <v>0</v>
      </c>
      <c r="T41" s="3">
        <f>COUNTIFS([1]Claims!$E:$E, "&gt;=" &amp; DATE($A41,1,1),[1]Claims!$E:$E,  "&lt;=" &amp; DATE($A41,12,31), [1]Claims!$F:$F, "&gt;=" &amp; DATE(home_incpaid6941315[[#Headers],[2016]],1,1), [1]Claims!$F:$F,  "&lt;=" &amp; DATE(home_incpaid6941315[[#Headers],[2016]],12,31), [1]Claims!$C:$C, "Physdam")</f>
        <v>0</v>
      </c>
      <c r="U41" s="3">
        <f>COUNTIFS([1]Claims!$E:$E, "&gt;=" &amp; DATE($A41,1,1),[1]Claims!$E:$E,  "&lt;=" &amp; DATE($A41,12,31), [1]Claims!$F:$F, "&gt;=" &amp; DATE(home_incpaid6941315[[#Headers],[2017]],1,1), [1]Claims!$F:$F,  "&lt;=" &amp; DATE(home_incpaid6941315[[#Headers],[2017]],12,31), [1]Claims!$C:$C, "Physdam")</f>
        <v>0</v>
      </c>
      <c r="V41" s="3">
        <f>COUNTIFS([1]Claims!$E:$E, "&gt;=" &amp; DATE($A41,1,1),[1]Claims!$E:$E,  "&lt;=" &amp; DATE($A41,12,31), [1]Claims!$F:$F, "&gt;=" &amp; DATE(home_incpaid6941315[[#Headers],[2018]],1,1), [1]Claims!$F:$F,  "&lt;=" &amp; DATE(home_incpaid6941315[[#Headers],[2018]],12,31), [1]Claims!$C:$C, "Physdam")</f>
        <v>0</v>
      </c>
      <c r="W41" s="3">
        <f>COUNTIFS([1]Claims!$E:$E, "&gt;=" &amp; DATE($A41,1,1),[1]Claims!$E:$E,  "&lt;=" &amp; DATE($A41,12,31), [1]Claims!$F:$F, "&gt;=" &amp; DATE(home_incpaid6941315[[#Headers],[2019]],1,1), [1]Claims!$F:$F,  "&lt;=" &amp; DATE(home_incpaid6941315[[#Headers],[2019]],12,31), [1]Claims!$C:$C, "Physdam")</f>
        <v>0</v>
      </c>
      <c r="X41" s="3">
        <f>COUNTIFS([1]Claims!$E:$E, "&gt;=" &amp; DATE($A41,1,1),[1]Claims!$E:$E,  "&lt;=" &amp; DATE($A41,12,31), [1]Claims!$F:$F, "&gt;=" &amp; DATE(home_incpaid6941315[[#Headers],[2020]],1,1), [1]Claims!$F:$F,  "&lt;=" &amp; DATE(home_incpaid6941315[[#Headers],[2020]],12,31), [1]Claims!$C:$C, "Physdam")</f>
        <v>0</v>
      </c>
    </row>
    <row r="42" spans="1:24" s="4" customFormat="1" ht="15" x14ac:dyDescent="0.2">
      <c r="A42" s="13">
        <v>2012</v>
      </c>
      <c r="B42" s="3">
        <f>COUNTIFS([1]Claims!$E:$E, "&gt;=" &amp; DATE($A42,1,1),[1]Claims!$E:$E,  "&lt;=" &amp; DATE($A42,12,31), [1]Claims!$G:$G, "&gt;=" &amp; DATE(home_incpaid621214[[#Headers],[2011]],1,1), [1]Claims!$G:$G,  "&lt;=" &amp; DATE(home_incpaid621214[[#Headers],[2011]],12,31), [1]Claims!$C:$C, "Physdam")</f>
        <v>0</v>
      </c>
      <c r="C42" s="3">
        <f>COUNTIFS([1]Claims!$E:$E, "&gt;=" &amp; DATE($A42,1,1),[1]Claims!$E:$E,  "&lt;=" &amp; DATE($A42,12,31), [1]Claims!$G:$G, "&gt;=" &amp; DATE(home_incpaid621214[[#Headers],[2012]],1,1), [1]Claims!$G:$G,  "&lt;=" &amp; DATE(home_incpaid621214[[#Headers],[2012]],12,31), [1]Claims!$C:$C, "Physdam")</f>
        <v>336</v>
      </c>
      <c r="D42" s="3">
        <f>COUNTIFS([1]Claims!$E:$E, "&gt;=" &amp; DATE($A42,1,1),[1]Claims!$E:$E,  "&lt;=" &amp; DATE($A42,12,31), [1]Claims!$G:$G, "&gt;=" &amp; DATE(home_incpaid621214[[#Headers],[2013]],1,1), [1]Claims!$G:$G,  "&lt;=" &amp; DATE(home_incpaid621214[[#Headers],[2013]],12,31), [1]Claims!$C:$C, "Physdam")</f>
        <v>331</v>
      </c>
      <c r="E42" s="3">
        <f>COUNTIFS([1]Claims!$E:$E, "&gt;=" &amp; DATE($A42,1,1),[1]Claims!$E:$E,  "&lt;=" &amp; DATE($A42,12,31), [1]Claims!$G:$G, "&gt;=" &amp; DATE(home_incpaid621214[[#Headers],[2014]],1,1), [1]Claims!$G:$G,  "&lt;=" &amp; DATE(home_incpaid621214[[#Headers],[2014]],12,31), [1]Claims!$C:$C, "Physdam")</f>
        <v>23</v>
      </c>
      <c r="F42" s="3">
        <f>COUNTIFS([1]Claims!$E:$E, "&gt;=" &amp; DATE($A42,1,1),[1]Claims!$E:$E,  "&lt;=" &amp; DATE($A42,12,31), [1]Claims!$G:$G, "&gt;=" &amp; DATE(home_incpaid621214[[#Headers],[2015]],1,1), [1]Claims!$G:$G,  "&lt;=" &amp; DATE(home_incpaid621214[[#Headers],[2015]],12,31), [1]Claims!$C:$C, "Physdam")</f>
        <v>0</v>
      </c>
      <c r="G42" s="3">
        <f>COUNTIFS([1]Claims!$E:$E, "&gt;=" &amp; DATE($A42,1,1),[1]Claims!$E:$E,  "&lt;=" &amp; DATE($A42,12,31), [1]Claims!$G:$G, "&gt;=" &amp; DATE(home_incpaid621214[[#Headers],[2016]],1,1), [1]Claims!$G:$G,  "&lt;=" &amp; DATE(home_incpaid621214[[#Headers],[2016]],12,31), [1]Claims!$C:$C, "Physdam")</f>
        <v>0</v>
      </c>
      <c r="H42" s="3">
        <f>COUNTIFS([1]Claims!$E:$E, "&gt;=" &amp; DATE($A42,1,1),[1]Claims!$E:$E,  "&lt;=" &amp; DATE($A42,12,31), [1]Claims!$G:$G, "&gt;=" &amp; DATE(home_incpaid621214[[#Headers],[2017]],1,1), [1]Claims!$G:$G,  "&lt;=" &amp; DATE(home_incpaid621214[[#Headers],[2017]],12,31), [1]Claims!$C:$C, "Physdam")</f>
        <v>0</v>
      </c>
      <c r="I42" s="3">
        <f>COUNTIFS([1]Claims!$E:$E, "&gt;=" &amp; DATE($A42,1,1),[1]Claims!$E:$E,  "&lt;=" &amp; DATE($A42,12,31), [1]Claims!$G:$G, "&gt;=" &amp; DATE(home_incpaid621214[[#Headers],[2018]],1,1), [1]Claims!$G:$G,  "&lt;=" &amp; DATE(home_incpaid621214[[#Headers],[2018]],12,31), [1]Claims!$C:$C, "Physdam")</f>
        <v>0</v>
      </c>
      <c r="J42" s="3">
        <f>COUNTIFS([1]Claims!$E:$E, "&gt;=" &amp; DATE($A42,1,1),[1]Claims!$E:$E,  "&lt;=" &amp; DATE($A42,12,31), [1]Claims!$G:$G, "&gt;=" &amp; DATE(home_incpaid621214[[#Headers],[2019]],1,1), [1]Claims!$G:$G,  "&lt;=" &amp; DATE(home_incpaid621214[[#Headers],[2019]],12,31), [1]Claims!$C:$C, "Physdam")</f>
        <v>0</v>
      </c>
      <c r="K42" s="3">
        <f>COUNTIFS([1]Claims!$E:$E, "&gt;=" &amp; DATE($A42,1,1),[1]Claims!$E:$E,  "&lt;=" &amp; DATE($A42,12,31), [1]Claims!$G:$G, "&gt;=" &amp; DATE(home_incpaid621214[[#Headers],[2020]],1,1), [1]Claims!$G:$G,  "&lt;=" &amp; DATE(home_incpaid621214[[#Headers],[2020]],12,31), [1]Claims!$C:$C, "Physdam")</f>
        <v>0</v>
      </c>
      <c r="N42" s="13">
        <v>2012</v>
      </c>
      <c r="O42" s="3">
        <f>COUNTIFS([1]Claims!$E:$E, "&gt;=" &amp; DATE($A42,1,1),[1]Claims!$E:$E,  "&lt;=" &amp; DATE($A42,12,31), [1]Claims!$F:$F, "&gt;=" &amp; DATE(home_incpaid6941315[[#Headers],[2011]],1,1), [1]Claims!$F:$F,  "&lt;=" &amp; DATE(home_incpaid6941315[[#Headers],[2011]],12,31), [1]Claims!$C:$C, "Physdam")</f>
        <v>0</v>
      </c>
      <c r="P42" s="3">
        <f>COUNTIFS([1]Claims!$E:$E, "&gt;=" &amp; DATE($A42,1,1),[1]Claims!$E:$E,  "&lt;=" &amp; DATE($A42,12,31), [1]Claims!$F:$F, "&gt;=" &amp; DATE(home_incpaid6941315[[#Headers],[2012]],1,1), [1]Claims!$F:$F,  "&lt;=" &amp; DATE(home_incpaid6941315[[#Headers],[2012]],12,31), [1]Claims!$C:$C, "Physdam")</f>
        <v>475</v>
      </c>
      <c r="Q42" s="3">
        <f>COUNTIFS([1]Claims!$E:$E, "&gt;=" &amp; DATE($A42,1,1),[1]Claims!$E:$E,  "&lt;=" &amp; DATE($A42,12,31), [1]Claims!$F:$F, "&gt;=" &amp; DATE(home_incpaid6941315[[#Headers],[2013]],1,1), [1]Claims!$F:$F,  "&lt;=" &amp; DATE(home_incpaid6941315[[#Headers],[2013]],12,31), [1]Claims!$C:$C, "Physdam")</f>
        <v>207</v>
      </c>
      <c r="R42" s="3">
        <f>COUNTIFS([1]Claims!$E:$E, "&gt;=" &amp; DATE($A42,1,1),[1]Claims!$E:$E,  "&lt;=" &amp; DATE($A42,12,31), [1]Claims!$F:$F, "&gt;=" &amp; DATE(home_incpaid6941315[[#Headers],[2014]],1,1), [1]Claims!$F:$F,  "&lt;=" &amp; DATE(home_incpaid6941315[[#Headers],[2014]],12,31), [1]Claims!$C:$C, "Physdam")</f>
        <v>8</v>
      </c>
      <c r="S42" s="3">
        <f>COUNTIFS([1]Claims!$E:$E, "&gt;=" &amp; DATE($A42,1,1),[1]Claims!$E:$E,  "&lt;=" &amp; DATE($A42,12,31), [1]Claims!$F:$F, "&gt;=" &amp; DATE(home_incpaid6941315[[#Headers],[2015]],1,1), [1]Claims!$F:$F,  "&lt;=" &amp; DATE(home_incpaid6941315[[#Headers],[2015]],12,31), [1]Claims!$C:$C, "Physdam")</f>
        <v>0</v>
      </c>
      <c r="T42" s="3">
        <f>COUNTIFS([1]Claims!$E:$E, "&gt;=" &amp; DATE($A42,1,1),[1]Claims!$E:$E,  "&lt;=" &amp; DATE($A42,12,31), [1]Claims!$F:$F, "&gt;=" &amp; DATE(home_incpaid6941315[[#Headers],[2016]],1,1), [1]Claims!$F:$F,  "&lt;=" &amp; DATE(home_incpaid6941315[[#Headers],[2016]],12,31), [1]Claims!$C:$C, "Physdam")</f>
        <v>0</v>
      </c>
      <c r="U42" s="3">
        <f>COUNTIFS([1]Claims!$E:$E, "&gt;=" &amp; DATE($A42,1,1),[1]Claims!$E:$E,  "&lt;=" &amp; DATE($A42,12,31), [1]Claims!$F:$F, "&gt;=" &amp; DATE(home_incpaid6941315[[#Headers],[2017]],1,1), [1]Claims!$F:$F,  "&lt;=" &amp; DATE(home_incpaid6941315[[#Headers],[2017]],12,31), [1]Claims!$C:$C, "Physdam")</f>
        <v>0</v>
      </c>
      <c r="V42" s="3">
        <f>COUNTIFS([1]Claims!$E:$E, "&gt;=" &amp; DATE($A42,1,1),[1]Claims!$E:$E,  "&lt;=" &amp; DATE($A42,12,31), [1]Claims!$F:$F, "&gt;=" &amp; DATE(home_incpaid6941315[[#Headers],[2018]],1,1), [1]Claims!$F:$F,  "&lt;=" &amp; DATE(home_incpaid6941315[[#Headers],[2018]],12,31), [1]Claims!$C:$C, "Physdam")</f>
        <v>0</v>
      </c>
      <c r="W42" s="3">
        <f>COUNTIFS([1]Claims!$E:$E, "&gt;=" &amp; DATE($A42,1,1),[1]Claims!$E:$E,  "&lt;=" &amp; DATE($A42,12,31), [1]Claims!$F:$F, "&gt;=" &amp; DATE(home_incpaid6941315[[#Headers],[2019]],1,1), [1]Claims!$F:$F,  "&lt;=" &amp; DATE(home_incpaid6941315[[#Headers],[2019]],12,31), [1]Claims!$C:$C, "Physdam")</f>
        <v>0</v>
      </c>
      <c r="X42" s="3">
        <f>COUNTIFS([1]Claims!$E:$E, "&gt;=" &amp; DATE($A42,1,1),[1]Claims!$E:$E,  "&lt;=" &amp; DATE($A42,12,31), [1]Claims!$F:$F, "&gt;=" &amp; DATE(home_incpaid6941315[[#Headers],[2020]],1,1), [1]Claims!$F:$F,  "&lt;=" &amp; DATE(home_incpaid6941315[[#Headers],[2020]],12,31), [1]Claims!$C:$C, "Physdam")</f>
        <v>0</v>
      </c>
    </row>
    <row r="43" spans="1:24" s="4" customFormat="1" ht="15" x14ac:dyDescent="0.2">
      <c r="A43" s="12">
        <v>2013</v>
      </c>
      <c r="B43" s="3">
        <f>COUNTIFS([1]Claims!$E:$E, "&gt;=" &amp; DATE($A43,1,1),[1]Claims!$E:$E,  "&lt;=" &amp; DATE($A43,12,31), [1]Claims!$G:$G, "&gt;=" &amp; DATE(home_incpaid621214[[#Headers],[2011]],1,1), [1]Claims!$G:$G,  "&lt;=" &amp; DATE(home_incpaid621214[[#Headers],[2011]],12,31), [1]Claims!$C:$C, "Physdam")</f>
        <v>0</v>
      </c>
      <c r="C43" s="3">
        <f>COUNTIFS([1]Claims!$E:$E, "&gt;=" &amp; DATE($A43,1,1),[1]Claims!$E:$E,  "&lt;=" &amp; DATE($A43,12,31), [1]Claims!$G:$G, "&gt;=" &amp; DATE(home_incpaid621214[[#Headers],[2012]],1,1), [1]Claims!$G:$G,  "&lt;=" &amp; DATE(home_incpaid621214[[#Headers],[2012]],12,31), [1]Claims!$C:$C, "Physdam")</f>
        <v>0</v>
      </c>
      <c r="D43" s="3">
        <f>COUNTIFS([1]Claims!$E:$E, "&gt;=" &amp; DATE($A43,1,1),[1]Claims!$E:$E,  "&lt;=" &amp; DATE($A43,12,31), [1]Claims!$G:$G, "&gt;=" &amp; DATE(home_incpaid621214[[#Headers],[2013]],1,1), [1]Claims!$G:$G,  "&lt;=" &amp; DATE(home_incpaid621214[[#Headers],[2013]],12,31), [1]Claims!$C:$C, "Physdam")</f>
        <v>296</v>
      </c>
      <c r="E43" s="3">
        <f>COUNTIFS([1]Claims!$E:$E, "&gt;=" &amp; DATE($A43,1,1),[1]Claims!$E:$E,  "&lt;=" &amp; DATE($A43,12,31), [1]Claims!$G:$G, "&gt;=" &amp; DATE(home_incpaid621214[[#Headers],[2014]],1,1), [1]Claims!$G:$G,  "&lt;=" &amp; DATE(home_incpaid621214[[#Headers],[2014]],12,31), [1]Claims!$C:$C, "Physdam")</f>
        <v>298</v>
      </c>
      <c r="F43" s="3">
        <f>COUNTIFS([1]Claims!$E:$E, "&gt;=" &amp; DATE($A43,1,1),[1]Claims!$E:$E,  "&lt;=" &amp; DATE($A43,12,31), [1]Claims!$G:$G, "&gt;=" &amp; DATE(home_incpaid621214[[#Headers],[2015]],1,1), [1]Claims!$G:$G,  "&lt;=" &amp; DATE(home_incpaid621214[[#Headers],[2015]],12,31), [1]Claims!$C:$C, "Physdam")</f>
        <v>26</v>
      </c>
      <c r="G43" s="3">
        <f>COUNTIFS([1]Claims!$E:$E, "&gt;=" &amp; DATE($A43,1,1),[1]Claims!$E:$E,  "&lt;=" &amp; DATE($A43,12,31), [1]Claims!$G:$G, "&gt;=" &amp; DATE(home_incpaid621214[[#Headers],[2016]],1,1), [1]Claims!$G:$G,  "&lt;=" &amp; DATE(home_incpaid621214[[#Headers],[2016]],12,31), [1]Claims!$C:$C, "Physdam")</f>
        <v>1</v>
      </c>
      <c r="H43" s="3">
        <f>COUNTIFS([1]Claims!$E:$E, "&gt;=" &amp; DATE($A43,1,1),[1]Claims!$E:$E,  "&lt;=" &amp; DATE($A43,12,31), [1]Claims!$G:$G, "&gt;=" &amp; DATE(home_incpaid621214[[#Headers],[2017]],1,1), [1]Claims!$G:$G,  "&lt;=" &amp; DATE(home_incpaid621214[[#Headers],[2017]],12,31), [1]Claims!$C:$C, "Physdam")</f>
        <v>0</v>
      </c>
      <c r="I43" s="3">
        <f>COUNTIFS([1]Claims!$E:$E, "&gt;=" &amp; DATE($A43,1,1),[1]Claims!$E:$E,  "&lt;=" &amp; DATE($A43,12,31), [1]Claims!$G:$G, "&gt;=" &amp; DATE(home_incpaid621214[[#Headers],[2018]],1,1), [1]Claims!$G:$G,  "&lt;=" &amp; DATE(home_incpaid621214[[#Headers],[2018]],12,31), [1]Claims!$C:$C, "Physdam")</f>
        <v>0</v>
      </c>
      <c r="J43" s="3">
        <f>COUNTIFS([1]Claims!$E:$E, "&gt;=" &amp; DATE($A43,1,1),[1]Claims!$E:$E,  "&lt;=" &amp; DATE($A43,12,31), [1]Claims!$G:$G, "&gt;=" &amp; DATE(home_incpaid621214[[#Headers],[2019]],1,1), [1]Claims!$G:$G,  "&lt;=" &amp; DATE(home_incpaid621214[[#Headers],[2019]],12,31), [1]Claims!$C:$C, "Physdam")</f>
        <v>0</v>
      </c>
      <c r="K43" s="3">
        <f>COUNTIFS([1]Claims!$E:$E, "&gt;=" &amp; DATE($A43,1,1),[1]Claims!$E:$E,  "&lt;=" &amp; DATE($A43,12,31), [1]Claims!$G:$G, "&gt;=" &amp; DATE(home_incpaid621214[[#Headers],[2020]],1,1), [1]Claims!$G:$G,  "&lt;=" &amp; DATE(home_incpaid621214[[#Headers],[2020]],12,31), [1]Claims!$C:$C, "Physdam")</f>
        <v>0</v>
      </c>
      <c r="N43" s="12">
        <v>2013</v>
      </c>
      <c r="O43" s="3">
        <f>COUNTIFS([1]Claims!$E:$E, "&gt;=" &amp; DATE($A43,1,1),[1]Claims!$E:$E,  "&lt;=" &amp; DATE($A43,12,31), [1]Claims!$F:$F, "&gt;=" &amp; DATE(home_incpaid6941315[[#Headers],[2011]],1,1), [1]Claims!$F:$F,  "&lt;=" &amp; DATE(home_incpaid6941315[[#Headers],[2011]],12,31), [1]Claims!$C:$C, "Physdam")</f>
        <v>0</v>
      </c>
      <c r="P43" s="3">
        <f>COUNTIFS([1]Claims!$E:$E, "&gt;=" &amp; DATE($A43,1,1),[1]Claims!$E:$E,  "&lt;=" &amp; DATE($A43,12,31), [1]Claims!$F:$F, "&gt;=" &amp; DATE(home_incpaid6941315[[#Headers],[2012]],1,1), [1]Claims!$F:$F,  "&lt;=" &amp; DATE(home_incpaid6941315[[#Headers],[2012]],12,31), [1]Claims!$C:$C, "Physdam")</f>
        <v>0</v>
      </c>
      <c r="Q43" s="3">
        <f>COUNTIFS([1]Claims!$E:$E, "&gt;=" &amp; DATE($A43,1,1),[1]Claims!$E:$E,  "&lt;=" &amp; DATE($A43,12,31), [1]Claims!$F:$F, "&gt;=" &amp; DATE(home_incpaid6941315[[#Headers],[2013]],1,1), [1]Claims!$F:$F,  "&lt;=" &amp; DATE(home_incpaid6941315[[#Headers],[2013]],12,31), [1]Claims!$C:$C, "Physdam")</f>
        <v>407</v>
      </c>
      <c r="R43" s="3">
        <f>COUNTIFS([1]Claims!$E:$E, "&gt;=" &amp; DATE($A43,1,1),[1]Claims!$E:$E,  "&lt;=" &amp; DATE($A43,12,31), [1]Claims!$F:$F, "&gt;=" &amp; DATE(home_incpaid6941315[[#Headers],[2014]],1,1), [1]Claims!$F:$F,  "&lt;=" &amp; DATE(home_incpaid6941315[[#Headers],[2014]],12,31), [1]Claims!$C:$C, "Physdam")</f>
        <v>204</v>
      </c>
      <c r="S43" s="3">
        <f>COUNTIFS([1]Claims!$E:$E, "&gt;=" &amp; DATE($A43,1,1),[1]Claims!$E:$E,  "&lt;=" &amp; DATE($A43,12,31), [1]Claims!$F:$F, "&gt;=" &amp; DATE(home_incpaid6941315[[#Headers],[2015]],1,1), [1]Claims!$F:$F,  "&lt;=" &amp; DATE(home_incpaid6941315[[#Headers],[2015]],12,31), [1]Claims!$C:$C, "Physdam")</f>
        <v>10</v>
      </c>
      <c r="T43" s="3">
        <f>COUNTIFS([1]Claims!$E:$E, "&gt;=" &amp; DATE($A43,1,1),[1]Claims!$E:$E,  "&lt;=" &amp; DATE($A43,12,31), [1]Claims!$F:$F, "&gt;=" &amp; DATE(home_incpaid6941315[[#Headers],[2016]],1,1), [1]Claims!$F:$F,  "&lt;=" &amp; DATE(home_incpaid6941315[[#Headers],[2016]],12,31), [1]Claims!$C:$C, "Physdam")</f>
        <v>0</v>
      </c>
      <c r="U43" s="3">
        <f>COUNTIFS([1]Claims!$E:$E, "&gt;=" &amp; DATE($A43,1,1),[1]Claims!$E:$E,  "&lt;=" &amp; DATE($A43,12,31), [1]Claims!$F:$F, "&gt;=" &amp; DATE(home_incpaid6941315[[#Headers],[2017]],1,1), [1]Claims!$F:$F,  "&lt;=" &amp; DATE(home_incpaid6941315[[#Headers],[2017]],12,31), [1]Claims!$C:$C, "Physdam")</f>
        <v>0</v>
      </c>
      <c r="V43" s="3">
        <f>COUNTIFS([1]Claims!$E:$E, "&gt;=" &amp; DATE($A43,1,1),[1]Claims!$E:$E,  "&lt;=" &amp; DATE($A43,12,31), [1]Claims!$F:$F, "&gt;=" &amp; DATE(home_incpaid6941315[[#Headers],[2018]],1,1), [1]Claims!$F:$F,  "&lt;=" &amp; DATE(home_incpaid6941315[[#Headers],[2018]],12,31), [1]Claims!$C:$C, "Physdam")</f>
        <v>0</v>
      </c>
      <c r="W43" s="3">
        <f>COUNTIFS([1]Claims!$E:$E, "&gt;=" &amp; DATE($A43,1,1),[1]Claims!$E:$E,  "&lt;=" &amp; DATE($A43,12,31), [1]Claims!$F:$F, "&gt;=" &amp; DATE(home_incpaid6941315[[#Headers],[2019]],1,1), [1]Claims!$F:$F,  "&lt;=" &amp; DATE(home_incpaid6941315[[#Headers],[2019]],12,31), [1]Claims!$C:$C, "Physdam")</f>
        <v>0</v>
      </c>
      <c r="X43" s="3">
        <f>COUNTIFS([1]Claims!$E:$E, "&gt;=" &amp; DATE($A43,1,1),[1]Claims!$E:$E,  "&lt;=" &amp; DATE($A43,12,31), [1]Claims!$F:$F, "&gt;=" &amp; DATE(home_incpaid6941315[[#Headers],[2020]],1,1), [1]Claims!$F:$F,  "&lt;=" &amp; DATE(home_incpaid6941315[[#Headers],[2020]],12,31), [1]Claims!$C:$C, "Physdam")</f>
        <v>0</v>
      </c>
    </row>
    <row r="44" spans="1:24" s="4" customFormat="1" ht="15" x14ac:dyDescent="0.2">
      <c r="A44" s="13">
        <v>2014</v>
      </c>
      <c r="B44" s="3">
        <f>COUNTIFS([1]Claims!$E:$E, "&gt;=" &amp; DATE($A44,1,1),[1]Claims!$E:$E,  "&lt;=" &amp; DATE($A44,12,31), [1]Claims!$G:$G, "&gt;=" &amp; DATE(home_incpaid621214[[#Headers],[2011]],1,1), [1]Claims!$G:$G,  "&lt;=" &amp; DATE(home_incpaid621214[[#Headers],[2011]],12,31), [1]Claims!$C:$C, "Physdam")</f>
        <v>0</v>
      </c>
      <c r="C44" s="3">
        <f>COUNTIFS([1]Claims!$E:$E, "&gt;=" &amp; DATE($A44,1,1),[1]Claims!$E:$E,  "&lt;=" &amp; DATE($A44,12,31), [1]Claims!$G:$G, "&gt;=" &amp; DATE(home_incpaid621214[[#Headers],[2012]],1,1), [1]Claims!$G:$G,  "&lt;=" &amp; DATE(home_incpaid621214[[#Headers],[2012]],12,31), [1]Claims!$C:$C, "Physdam")</f>
        <v>0</v>
      </c>
      <c r="D44" s="3">
        <f>COUNTIFS([1]Claims!$E:$E, "&gt;=" &amp; DATE($A44,1,1),[1]Claims!$E:$E,  "&lt;=" &amp; DATE($A44,12,31), [1]Claims!$G:$G, "&gt;=" &amp; DATE(home_incpaid621214[[#Headers],[2013]],1,1), [1]Claims!$G:$G,  "&lt;=" &amp; DATE(home_incpaid621214[[#Headers],[2013]],12,31), [1]Claims!$C:$C, "Physdam")</f>
        <v>0</v>
      </c>
      <c r="E44" s="3">
        <f>COUNTIFS([1]Claims!$E:$E, "&gt;=" &amp; DATE($A44,1,1),[1]Claims!$E:$E,  "&lt;=" &amp; DATE($A44,12,31), [1]Claims!$G:$G, "&gt;=" &amp; DATE(home_incpaid621214[[#Headers],[2014]],1,1), [1]Claims!$G:$G,  "&lt;=" &amp; DATE(home_incpaid621214[[#Headers],[2014]],12,31), [1]Claims!$C:$C, "Physdam")</f>
        <v>317</v>
      </c>
      <c r="F44" s="3">
        <f>COUNTIFS([1]Claims!$E:$E, "&gt;=" &amp; DATE($A44,1,1),[1]Claims!$E:$E,  "&lt;=" &amp; DATE($A44,12,31), [1]Claims!$G:$G, "&gt;=" &amp; DATE(home_incpaid621214[[#Headers],[2015]],1,1), [1]Claims!$G:$G,  "&lt;=" &amp; DATE(home_incpaid621214[[#Headers],[2015]],12,31), [1]Claims!$C:$C, "Physdam")</f>
        <v>285</v>
      </c>
      <c r="G44" s="3">
        <f>COUNTIFS([1]Claims!$E:$E, "&gt;=" &amp; DATE($A44,1,1),[1]Claims!$E:$E,  "&lt;=" &amp; DATE($A44,12,31), [1]Claims!$G:$G, "&gt;=" &amp; DATE(home_incpaid621214[[#Headers],[2016]],1,1), [1]Claims!$G:$G,  "&lt;=" &amp; DATE(home_incpaid621214[[#Headers],[2016]],12,31), [1]Claims!$C:$C, "Physdam")</f>
        <v>27</v>
      </c>
      <c r="H44" s="3">
        <f>COUNTIFS([1]Claims!$E:$E, "&gt;=" &amp; DATE($A44,1,1),[1]Claims!$E:$E,  "&lt;=" &amp; DATE($A44,12,31), [1]Claims!$G:$G, "&gt;=" &amp; DATE(home_incpaid621214[[#Headers],[2017]],1,1), [1]Claims!$G:$G,  "&lt;=" &amp; DATE(home_incpaid621214[[#Headers],[2017]],12,31), [1]Claims!$C:$C, "Physdam")</f>
        <v>4</v>
      </c>
      <c r="I44" s="3">
        <f>COUNTIFS([1]Claims!$E:$E, "&gt;=" &amp; DATE($A44,1,1),[1]Claims!$E:$E,  "&lt;=" &amp; DATE($A44,12,31), [1]Claims!$G:$G, "&gt;=" &amp; DATE(home_incpaid621214[[#Headers],[2018]],1,1), [1]Claims!$G:$G,  "&lt;=" &amp; DATE(home_incpaid621214[[#Headers],[2018]],12,31), [1]Claims!$C:$C, "Physdam")</f>
        <v>0</v>
      </c>
      <c r="J44" s="3">
        <f>COUNTIFS([1]Claims!$E:$E, "&gt;=" &amp; DATE($A44,1,1),[1]Claims!$E:$E,  "&lt;=" &amp; DATE($A44,12,31), [1]Claims!$G:$G, "&gt;=" &amp; DATE(home_incpaid621214[[#Headers],[2019]],1,1), [1]Claims!$G:$G,  "&lt;=" &amp; DATE(home_incpaid621214[[#Headers],[2019]],12,31), [1]Claims!$C:$C, "Physdam")</f>
        <v>0</v>
      </c>
      <c r="K44" s="3">
        <f>COUNTIFS([1]Claims!$E:$E, "&gt;=" &amp; DATE($A44,1,1),[1]Claims!$E:$E,  "&lt;=" &amp; DATE($A44,12,31), [1]Claims!$G:$G, "&gt;=" &amp; DATE(home_incpaid621214[[#Headers],[2020]],1,1), [1]Claims!$G:$G,  "&lt;=" &amp; DATE(home_incpaid621214[[#Headers],[2020]],12,31), [1]Claims!$C:$C, "Physdam")</f>
        <v>0</v>
      </c>
      <c r="N44" s="13">
        <v>2014</v>
      </c>
      <c r="O44" s="3">
        <f>COUNTIFS([1]Claims!$E:$E, "&gt;=" &amp; DATE($A44,1,1),[1]Claims!$E:$E,  "&lt;=" &amp; DATE($A44,12,31), [1]Claims!$F:$F, "&gt;=" &amp; DATE(home_incpaid6941315[[#Headers],[2011]],1,1), [1]Claims!$F:$F,  "&lt;=" &amp; DATE(home_incpaid6941315[[#Headers],[2011]],12,31), [1]Claims!$C:$C, "Physdam")</f>
        <v>0</v>
      </c>
      <c r="P44" s="3">
        <f>COUNTIFS([1]Claims!$E:$E, "&gt;=" &amp; DATE($A44,1,1),[1]Claims!$E:$E,  "&lt;=" &amp; DATE($A44,12,31), [1]Claims!$F:$F, "&gt;=" &amp; DATE(home_incpaid6941315[[#Headers],[2012]],1,1), [1]Claims!$F:$F,  "&lt;=" &amp; DATE(home_incpaid6941315[[#Headers],[2012]],12,31), [1]Claims!$C:$C, "Physdam")</f>
        <v>0</v>
      </c>
      <c r="Q44" s="3">
        <f>COUNTIFS([1]Claims!$E:$E, "&gt;=" &amp; DATE($A44,1,1),[1]Claims!$E:$E,  "&lt;=" &amp; DATE($A44,12,31), [1]Claims!$F:$F, "&gt;=" &amp; DATE(home_incpaid6941315[[#Headers],[2013]],1,1), [1]Claims!$F:$F,  "&lt;=" &amp; DATE(home_incpaid6941315[[#Headers],[2013]],12,31), [1]Claims!$C:$C, "Physdam")</f>
        <v>0</v>
      </c>
      <c r="R44" s="3">
        <f>COUNTIFS([1]Claims!$E:$E, "&gt;=" &amp; DATE($A44,1,1),[1]Claims!$E:$E,  "&lt;=" &amp; DATE($A44,12,31), [1]Claims!$F:$F, "&gt;=" &amp; DATE(home_incpaid6941315[[#Headers],[2014]],1,1), [1]Claims!$F:$F,  "&lt;=" &amp; DATE(home_incpaid6941315[[#Headers],[2014]],12,31), [1]Claims!$C:$C, "Physdam")</f>
        <v>428</v>
      </c>
      <c r="S44" s="3">
        <f>COUNTIFS([1]Claims!$E:$E, "&gt;=" &amp; DATE($A44,1,1),[1]Claims!$E:$E,  "&lt;=" &amp; DATE($A44,12,31), [1]Claims!$F:$F, "&gt;=" &amp; DATE(home_incpaid6941315[[#Headers],[2015]],1,1), [1]Claims!$F:$F,  "&lt;=" &amp; DATE(home_incpaid6941315[[#Headers],[2015]],12,31), [1]Claims!$C:$C, "Physdam")</f>
        <v>192</v>
      </c>
      <c r="T44" s="3">
        <f>COUNTIFS([1]Claims!$E:$E, "&gt;=" &amp; DATE($A44,1,1),[1]Claims!$E:$E,  "&lt;=" &amp; DATE($A44,12,31), [1]Claims!$F:$F, "&gt;=" &amp; DATE(home_incpaid6941315[[#Headers],[2016]],1,1), [1]Claims!$F:$F,  "&lt;=" &amp; DATE(home_incpaid6941315[[#Headers],[2016]],12,31), [1]Claims!$C:$C, "Physdam")</f>
        <v>13</v>
      </c>
      <c r="U44" s="3">
        <f>COUNTIFS([1]Claims!$E:$E, "&gt;=" &amp; DATE($A44,1,1),[1]Claims!$E:$E,  "&lt;=" &amp; DATE($A44,12,31), [1]Claims!$F:$F, "&gt;=" &amp; DATE(home_incpaid6941315[[#Headers],[2017]],1,1), [1]Claims!$F:$F,  "&lt;=" &amp; DATE(home_incpaid6941315[[#Headers],[2017]],12,31), [1]Claims!$C:$C, "Physdam")</f>
        <v>0</v>
      </c>
      <c r="V44" s="3">
        <f>COUNTIFS([1]Claims!$E:$E, "&gt;=" &amp; DATE($A44,1,1),[1]Claims!$E:$E,  "&lt;=" &amp; DATE($A44,12,31), [1]Claims!$F:$F, "&gt;=" &amp; DATE(home_incpaid6941315[[#Headers],[2018]],1,1), [1]Claims!$F:$F,  "&lt;=" &amp; DATE(home_incpaid6941315[[#Headers],[2018]],12,31), [1]Claims!$C:$C, "Physdam")</f>
        <v>0</v>
      </c>
      <c r="W44" s="3">
        <f>COUNTIFS([1]Claims!$E:$E, "&gt;=" &amp; DATE($A44,1,1),[1]Claims!$E:$E,  "&lt;=" &amp; DATE($A44,12,31), [1]Claims!$F:$F, "&gt;=" &amp; DATE(home_incpaid6941315[[#Headers],[2019]],1,1), [1]Claims!$F:$F,  "&lt;=" &amp; DATE(home_incpaid6941315[[#Headers],[2019]],12,31), [1]Claims!$C:$C, "Physdam")</f>
        <v>0</v>
      </c>
      <c r="X44" s="3">
        <f>COUNTIFS([1]Claims!$E:$E, "&gt;=" &amp; DATE($A44,1,1),[1]Claims!$E:$E,  "&lt;=" &amp; DATE($A44,12,31), [1]Claims!$F:$F, "&gt;=" &amp; DATE(home_incpaid6941315[[#Headers],[2020]],1,1), [1]Claims!$F:$F,  "&lt;=" &amp; DATE(home_incpaid6941315[[#Headers],[2020]],12,31), [1]Claims!$C:$C, "Physdam")</f>
        <v>0</v>
      </c>
    </row>
    <row r="45" spans="1:24" s="4" customFormat="1" ht="15" x14ac:dyDescent="0.2">
      <c r="A45" s="12">
        <v>2015</v>
      </c>
      <c r="B45" s="3">
        <f>COUNTIFS([1]Claims!$E:$E, "&gt;=" &amp; DATE($A45,1,1),[1]Claims!$E:$E,  "&lt;=" &amp; DATE($A45,12,31), [1]Claims!$G:$G, "&gt;=" &amp; DATE(home_incpaid621214[[#Headers],[2011]],1,1), [1]Claims!$G:$G,  "&lt;=" &amp; DATE(home_incpaid621214[[#Headers],[2011]],12,31), [1]Claims!$C:$C, "Physdam")</f>
        <v>0</v>
      </c>
      <c r="C45" s="3">
        <f>COUNTIFS([1]Claims!$E:$E, "&gt;=" &amp; DATE($A45,1,1),[1]Claims!$E:$E,  "&lt;=" &amp; DATE($A45,12,31), [1]Claims!$G:$G, "&gt;=" &amp; DATE(home_incpaid621214[[#Headers],[2012]],1,1), [1]Claims!$G:$G,  "&lt;=" &amp; DATE(home_incpaid621214[[#Headers],[2012]],12,31), [1]Claims!$C:$C, "Physdam")</f>
        <v>0</v>
      </c>
      <c r="D45" s="3">
        <f>COUNTIFS([1]Claims!$E:$E, "&gt;=" &amp; DATE($A45,1,1),[1]Claims!$E:$E,  "&lt;=" &amp; DATE($A45,12,31), [1]Claims!$G:$G, "&gt;=" &amp; DATE(home_incpaid621214[[#Headers],[2013]],1,1), [1]Claims!$G:$G,  "&lt;=" &amp; DATE(home_incpaid621214[[#Headers],[2013]],12,31), [1]Claims!$C:$C, "Physdam")</f>
        <v>0</v>
      </c>
      <c r="E45" s="3">
        <f>COUNTIFS([1]Claims!$E:$E, "&gt;=" &amp; DATE($A45,1,1),[1]Claims!$E:$E,  "&lt;=" &amp; DATE($A45,12,31), [1]Claims!$G:$G, "&gt;=" &amp; DATE(home_incpaid621214[[#Headers],[2014]],1,1), [1]Claims!$G:$G,  "&lt;=" &amp; DATE(home_incpaid621214[[#Headers],[2014]],12,31), [1]Claims!$C:$C, "Physdam")</f>
        <v>0</v>
      </c>
      <c r="F45" s="3">
        <f>COUNTIFS([1]Claims!$E:$E, "&gt;=" &amp; DATE($A45,1,1),[1]Claims!$E:$E,  "&lt;=" &amp; DATE($A45,12,31), [1]Claims!$G:$G, "&gt;=" &amp; DATE(home_incpaid621214[[#Headers],[2015]],1,1), [1]Claims!$G:$G,  "&lt;=" &amp; DATE(home_incpaid621214[[#Headers],[2015]],12,31), [1]Claims!$C:$C, "Physdam")</f>
        <v>316</v>
      </c>
      <c r="G45" s="3">
        <f>COUNTIFS([1]Claims!$E:$E, "&gt;=" &amp; DATE($A45,1,1),[1]Claims!$E:$E,  "&lt;=" &amp; DATE($A45,12,31), [1]Claims!$G:$G, "&gt;=" &amp; DATE(home_incpaid621214[[#Headers],[2016]],1,1), [1]Claims!$G:$G,  "&lt;=" &amp; DATE(home_incpaid621214[[#Headers],[2016]],12,31), [1]Claims!$C:$C, "Physdam")</f>
        <v>277</v>
      </c>
      <c r="H45" s="3">
        <f>COUNTIFS([1]Claims!$E:$E, "&gt;=" &amp; DATE($A45,1,1),[1]Claims!$E:$E,  "&lt;=" &amp; DATE($A45,12,31), [1]Claims!$G:$G, "&gt;=" &amp; DATE(home_incpaid621214[[#Headers],[2017]],1,1), [1]Claims!$G:$G,  "&lt;=" &amp; DATE(home_incpaid621214[[#Headers],[2017]],12,31), [1]Claims!$C:$C, "Physdam")</f>
        <v>22</v>
      </c>
      <c r="I45" s="3">
        <f>COUNTIFS([1]Claims!$E:$E, "&gt;=" &amp; DATE($A45,1,1),[1]Claims!$E:$E,  "&lt;=" &amp; DATE($A45,12,31), [1]Claims!$G:$G, "&gt;=" &amp; DATE(home_incpaid621214[[#Headers],[2018]],1,1), [1]Claims!$G:$G,  "&lt;=" &amp; DATE(home_incpaid621214[[#Headers],[2018]],12,31), [1]Claims!$C:$C, "Physdam")</f>
        <v>3</v>
      </c>
      <c r="J45" s="3">
        <f>COUNTIFS([1]Claims!$E:$E, "&gt;=" &amp; DATE($A45,1,1),[1]Claims!$E:$E,  "&lt;=" &amp; DATE($A45,12,31), [1]Claims!$G:$G, "&gt;=" &amp; DATE(home_incpaid621214[[#Headers],[2019]],1,1), [1]Claims!$G:$G,  "&lt;=" &amp; DATE(home_incpaid621214[[#Headers],[2019]],12,31), [1]Claims!$C:$C, "Physdam")</f>
        <v>0</v>
      </c>
      <c r="K45" s="3">
        <f>COUNTIFS([1]Claims!$E:$E, "&gt;=" &amp; DATE($A45,1,1),[1]Claims!$E:$E,  "&lt;=" &amp; DATE($A45,12,31), [1]Claims!$G:$G, "&gt;=" &amp; DATE(home_incpaid621214[[#Headers],[2020]],1,1), [1]Claims!$G:$G,  "&lt;=" &amp; DATE(home_incpaid621214[[#Headers],[2020]],12,31), [1]Claims!$C:$C, "Physdam")</f>
        <v>0</v>
      </c>
      <c r="N45" s="12">
        <v>2015</v>
      </c>
      <c r="O45" s="3">
        <f>COUNTIFS([1]Claims!$E:$E, "&gt;=" &amp; DATE($A45,1,1),[1]Claims!$E:$E,  "&lt;=" &amp; DATE($A45,12,31), [1]Claims!$F:$F, "&gt;=" &amp; DATE(home_incpaid6941315[[#Headers],[2011]],1,1), [1]Claims!$F:$F,  "&lt;=" &amp; DATE(home_incpaid6941315[[#Headers],[2011]],12,31), [1]Claims!$C:$C, "Physdam")</f>
        <v>0</v>
      </c>
      <c r="P45" s="3">
        <f>COUNTIFS([1]Claims!$E:$E, "&gt;=" &amp; DATE($A45,1,1),[1]Claims!$E:$E,  "&lt;=" &amp; DATE($A45,12,31), [1]Claims!$F:$F, "&gt;=" &amp; DATE(home_incpaid6941315[[#Headers],[2012]],1,1), [1]Claims!$F:$F,  "&lt;=" &amp; DATE(home_incpaid6941315[[#Headers],[2012]],12,31), [1]Claims!$C:$C, "Physdam")</f>
        <v>0</v>
      </c>
      <c r="Q45" s="3">
        <f>COUNTIFS([1]Claims!$E:$E, "&gt;=" &amp; DATE($A45,1,1),[1]Claims!$E:$E,  "&lt;=" &amp; DATE($A45,12,31), [1]Claims!$F:$F, "&gt;=" &amp; DATE(home_incpaid6941315[[#Headers],[2013]],1,1), [1]Claims!$F:$F,  "&lt;=" &amp; DATE(home_incpaid6941315[[#Headers],[2013]],12,31), [1]Claims!$C:$C, "Physdam")</f>
        <v>0</v>
      </c>
      <c r="R45" s="3">
        <f>COUNTIFS([1]Claims!$E:$E, "&gt;=" &amp; DATE($A45,1,1),[1]Claims!$E:$E,  "&lt;=" &amp; DATE($A45,12,31), [1]Claims!$F:$F, "&gt;=" &amp; DATE(home_incpaid6941315[[#Headers],[2014]],1,1), [1]Claims!$F:$F,  "&lt;=" &amp; DATE(home_incpaid6941315[[#Headers],[2014]],12,31), [1]Claims!$C:$C, "Physdam")</f>
        <v>0</v>
      </c>
      <c r="S45" s="3">
        <f>COUNTIFS([1]Claims!$E:$E, "&gt;=" &amp; DATE($A45,1,1),[1]Claims!$E:$E,  "&lt;=" &amp; DATE($A45,12,31), [1]Claims!$F:$F, "&gt;=" &amp; DATE(home_incpaid6941315[[#Headers],[2015]],1,1), [1]Claims!$F:$F,  "&lt;=" &amp; DATE(home_incpaid6941315[[#Headers],[2015]],12,31), [1]Claims!$C:$C, "Physdam")</f>
        <v>419</v>
      </c>
      <c r="T45" s="3">
        <f>COUNTIFS([1]Claims!$E:$E, "&gt;=" &amp; DATE($A45,1,1),[1]Claims!$E:$E,  "&lt;=" &amp; DATE($A45,12,31), [1]Claims!$F:$F, "&gt;=" &amp; DATE(home_incpaid6941315[[#Headers],[2016]],1,1), [1]Claims!$F:$F,  "&lt;=" &amp; DATE(home_incpaid6941315[[#Headers],[2016]],12,31), [1]Claims!$C:$C, "Physdam")</f>
        <v>184</v>
      </c>
      <c r="U45" s="3">
        <f>COUNTIFS([1]Claims!$E:$E, "&gt;=" &amp; DATE($A45,1,1),[1]Claims!$E:$E,  "&lt;=" &amp; DATE($A45,12,31), [1]Claims!$F:$F, "&gt;=" &amp; DATE(home_incpaid6941315[[#Headers],[2017]],1,1), [1]Claims!$F:$F,  "&lt;=" &amp; DATE(home_incpaid6941315[[#Headers],[2017]],12,31), [1]Claims!$C:$C, "Physdam")</f>
        <v>14</v>
      </c>
      <c r="V45" s="3">
        <f>COUNTIFS([1]Claims!$E:$E, "&gt;=" &amp; DATE($A45,1,1),[1]Claims!$E:$E,  "&lt;=" &amp; DATE($A45,12,31), [1]Claims!$F:$F, "&gt;=" &amp; DATE(home_incpaid6941315[[#Headers],[2018]],1,1), [1]Claims!$F:$F,  "&lt;=" &amp; DATE(home_incpaid6941315[[#Headers],[2018]],12,31), [1]Claims!$C:$C, "Physdam")</f>
        <v>1</v>
      </c>
      <c r="W45" s="3">
        <f>COUNTIFS([1]Claims!$E:$E, "&gt;=" &amp; DATE($A45,1,1),[1]Claims!$E:$E,  "&lt;=" &amp; DATE($A45,12,31), [1]Claims!$F:$F, "&gt;=" &amp; DATE(home_incpaid6941315[[#Headers],[2019]],1,1), [1]Claims!$F:$F,  "&lt;=" &amp; DATE(home_incpaid6941315[[#Headers],[2019]],12,31), [1]Claims!$C:$C, "Physdam")</f>
        <v>0</v>
      </c>
      <c r="X45" s="3">
        <f>COUNTIFS([1]Claims!$E:$E, "&gt;=" &amp; DATE($A45,1,1),[1]Claims!$E:$E,  "&lt;=" &amp; DATE($A45,12,31), [1]Claims!$F:$F, "&gt;=" &amp; DATE(home_incpaid6941315[[#Headers],[2020]],1,1), [1]Claims!$F:$F,  "&lt;=" &amp; DATE(home_incpaid6941315[[#Headers],[2020]],12,31), [1]Claims!$C:$C, "Physdam")</f>
        <v>0</v>
      </c>
    </row>
    <row r="46" spans="1:24" s="4" customFormat="1" ht="15" x14ac:dyDescent="0.2">
      <c r="A46" s="13">
        <v>2016</v>
      </c>
      <c r="B46" s="3">
        <f>COUNTIFS([1]Claims!$E:$E, "&gt;=" &amp; DATE($A46,1,1),[1]Claims!$E:$E,  "&lt;=" &amp; DATE($A46,12,31), [1]Claims!$G:$G, "&gt;=" &amp; DATE(home_incpaid621214[[#Headers],[2011]],1,1), [1]Claims!$G:$G,  "&lt;=" &amp; DATE(home_incpaid621214[[#Headers],[2011]],12,31), [1]Claims!$C:$C, "Physdam")</f>
        <v>0</v>
      </c>
      <c r="C46" s="3">
        <f>COUNTIFS([1]Claims!$E:$E, "&gt;=" &amp; DATE($A46,1,1),[1]Claims!$E:$E,  "&lt;=" &amp; DATE($A46,12,31), [1]Claims!$G:$G, "&gt;=" &amp; DATE(home_incpaid621214[[#Headers],[2012]],1,1), [1]Claims!$G:$G,  "&lt;=" &amp; DATE(home_incpaid621214[[#Headers],[2012]],12,31), [1]Claims!$C:$C, "Physdam")</f>
        <v>0</v>
      </c>
      <c r="D46" s="3">
        <f>COUNTIFS([1]Claims!$E:$E, "&gt;=" &amp; DATE($A46,1,1),[1]Claims!$E:$E,  "&lt;=" &amp; DATE($A46,12,31), [1]Claims!$G:$G, "&gt;=" &amp; DATE(home_incpaid621214[[#Headers],[2013]],1,1), [1]Claims!$G:$G,  "&lt;=" &amp; DATE(home_incpaid621214[[#Headers],[2013]],12,31), [1]Claims!$C:$C, "Physdam")</f>
        <v>0</v>
      </c>
      <c r="E46" s="3">
        <f>COUNTIFS([1]Claims!$E:$E, "&gt;=" &amp; DATE($A46,1,1),[1]Claims!$E:$E,  "&lt;=" &amp; DATE($A46,12,31), [1]Claims!$G:$G, "&gt;=" &amp; DATE(home_incpaid621214[[#Headers],[2014]],1,1), [1]Claims!$G:$G,  "&lt;=" &amp; DATE(home_incpaid621214[[#Headers],[2014]],12,31), [1]Claims!$C:$C, "Physdam")</f>
        <v>0</v>
      </c>
      <c r="F46" s="3">
        <f>COUNTIFS([1]Claims!$E:$E, "&gt;=" &amp; DATE($A46,1,1),[1]Claims!$E:$E,  "&lt;=" &amp; DATE($A46,12,31), [1]Claims!$G:$G, "&gt;=" &amp; DATE(home_incpaid621214[[#Headers],[2015]],1,1), [1]Claims!$G:$G,  "&lt;=" &amp; DATE(home_incpaid621214[[#Headers],[2015]],12,31), [1]Claims!$C:$C, "Physdam")</f>
        <v>0</v>
      </c>
      <c r="G46" s="3">
        <f>COUNTIFS([1]Claims!$E:$E, "&gt;=" &amp; DATE($A46,1,1),[1]Claims!$E:$E,  "&lt;=" &amp; DATE($A46,12,31), [1]Claims!$G:$G, "&gt;=" &amp; DATE(home_incpaid621214[[#Headers],[2016]],1,1), [1]Claims!$G:$G,  "&lt;=" &amp; DATE(home_incpaid621214[[#Headers],[2016]],12,31), [1]Claims!$C:$C, "Physdam")</f>
        <v>331</v>
      </c>
      <c r="H46" s="3">
        <f>COUNTIFS([1]Claims!$E:$E, "&gt;=" &amp; DATE($A46,1,1),[1]Claims!$E:$E,  "&lt;=" &amp; DATE($A46,12,31), [1]Claims!$G:$G, "&gt;=" &amp; DATE(home_incpaid621214[[#Headers],[2017]],1,1), [1]Claims!$G:$G,  "&lt;=" &amp; DATE(home_incpaid621214[[#Headers],[2017]],12,31), [1]Claims!$C:$C, "Physdam")</f>
        <v>321</v>
      </c>
      <c r="I46" s="3">
        <f>COUNTIFS([1]Claims!$E:$E, "&gt;=" &amp; DATE($A46,1,1),[1]Claims!$E:$E,  "&lt;=" &amp; DATE($A46,12,31), [1]Claims!$G:$G, "&gt;=" &amp; DATE(home_incpaid621214[[#Headers],[2018]],1,1), [1]Claims!$G:$G,  "&lt;=" &amp; DATE(home_incpaid621214[[#Headers],[2018]],12,31), [1]Claims!$C:$C, "Physdam")</f>
        <v>21</v>
      </c>
      <c r="J46" s="3">
        <f>COUNTIFS([1]Claims!$E:$E, "&gt;=" &amp; DATE($A46,1,1),[1]Claims!$E:$E,  "&lt;=" &amp; DATE($A46,12,31), [1]Claims!$G:$G, "&gt;=" &amp; DATE(home_incpaid621214[[#Headers],[2019]],1,1), [1]Claims!$G:$G,  "&lt;=" &amp; DATE(home_incpaid621214[[#Headers],[2019]],12,31), [1]Claims!$C:$C, "Physdam")</f>
        <v>2</v>
      </c>
      <c r="K46" s="3">
        <f>COUNTIFS([1]Claims!$E:$E, "&gt;=" &amp; DATE($A46,1,1),[1]Claims!$E:$E,  "&lt;=" &amp; DATE($A46,12,31), [1]Claims!$G:$G, "&gt;=" &amp; DATE(home_incpaid621214[[#Headers],[2020]],1,1), [1]Claims!$G:$G,  "&lt;=" &amp; DATE(home_incpaid621214[[#Headers],[2020]],12,31), [1]Claims!$C:$C, "Physdam")</f>
        <v>0</v>
      </c>
      <c r="N46" s="13">
        <v>2016</v>
      </c>
      <c r="O46" s="3">
        <f>COUNTIFS([1]Claims!$E:$E, "&gt;=" &amp; DATE($A46,1,1),[1]Claims!$E:$E,  "&lt;=" &amp; DATE($A46,12,31), [1]Claims!$F:$F, "&gt;=" &amp; DATE(home_incpaid6941315[[#Headers],[2011]],1,1), [1]Claims!$F:$F,  "&lt;=" &amp; DATE(home_incpaid6941315[[#Headers],[2011]],12,31), [1]Claims!$C:$C, "Physdam")</f>
        <v>0</v>
      </c>
      <c r="P46" s="3">
        <f>COUNTIFS([1]Claims!$E:$E, "&gt;=" &amp; DATE($A46,1,1),[1]Claims!$E:$E,  "&lt;=" &amp; DATE($A46,12,31), [1]Claims!$F:$F, "&gt;=" &amp; DATE(home_incpaid6941315[[#Headers],[2012]],1,1), [1]Claims!$F:$F,  "&lt;=" &amp; DATE(home_incpaid6941315[[#Headers],[2012]],12,31), [1]Claims!$C:$C, "Physdam")</f>
        <v>0</v>
      </c>
      <c r="Q46" s="3">
        <f>COUNTIFS([1]Claims!$E:$E, "&gt;=" &amp; DATE($A46,1,1),[1]Claims!$E:$E,  "&lt;=" &amp; DATE($A46,12,31), [1]Claims!$F:$F, "&gt;=" &amp; DATE(home_incpaid6941315[[#Headers],[2013]],1,1), [1]Claims!$F:$F,  "&lt;=" &amp; DATE(home_incpaid6941315[[#Headers],[2013]],12,31), [1]Claims!$C:$C, "Physdam")</f>
        <v>0</v>
      </c>
      <c r="R46" s="3">
        <f>COUNTIFS([1]Claims!$E:$E, "&gt;=" &amp; DATE($A46,1,1),[1]Claims!$E:$E,  "&lt;=" &amp; DATE($A46,12,31), [1]Claims!$F:$F, "&gt;=" &amp; DATE(home_incpaid6941315[[#Headers],[2014]],1,1), [1]Claims!$F:$F,  "&lt;=" &amp; DATE(home_incpaid6941315[[#Headers],[2014]],12,31), [1]Claims!$C:$C, "Physdam")</f>
        <v>0</v>
      </c>
      <c r="S46" s="3">
        <f>COUNTIFS([1]Claims!$E:$E, "&gt;=" &amp; DATE($A46,1,1),[1]Claims!$E:$E,  "&lt;=" &amp; DATE($A46,12,31), [1]Claims!$F:$F, "&gt;=" &amp; DATE(home_incpaid6941315[[#Headers],[2015]],1,1), [1]Claims!$F:$F,  "&lt;=" &amp; DATE(home_incpaid6941315[[#Headers],[2015]],12,31), [1]Claims!$C:$C, "Physdam")</f>
        <v>0</v>
      </c>
      <c r="T46" s="3">
        <f>COUNTIFS([1]Claims!$E:$E, "&gt;=" &amp; DATE($A46,1,1),[1]Claims!$E:$E,  "&lt;=" &amp; DATE($A46,12,31), [1]Claims!$F:$F, "&gt;=" &amp; DATE(home_incpaid6941315[[#Headers],[2016]],1,1), [1]Claims!$F:$F,  "&lt;=" &amp; DATE(home_incpaid6941315[[#Headers],[2016]],12,31), [1]Claims!$C:$C, "Physdam")</f>
        <v>458</v>
      </c>
      <c r="U46" s="3">
        <f>COUNTIFS([1]Claims!$E:$E, "&gt;=" &amp; DATE($A46,1,1),[1]Claims!$E:$E,  "&lt;=" &amp; DATE($A46,12,31), [1]Claims!$F:$F, "&gt;=" &amp; DATE(home_incpaid6941315[[#Headers],[2017]],1,1), [1]Claims!$F:$F,  "&lt;=" &amp; DATE(home_incpaid6941315[[#Headers],[2017]],12,31), [1]Claims!$C:$C, "Physdam")</f>
        <v>207</v>
      </c>
      <c r="V46" s="3">
        <f>COUNTIFS([1]Claims!$E:$E, "&gt;=" &amp; DATE($A46,1,1),[1]Claims!$E:$E,  "&lt;=" &amp; DATE($A46,12,31), [1]Claims!$F:$F, "&gt;=" &amp; DATE(home_incpaid6941315[[#Headers],[2018]],1,1), [1]Claims!$F:$F,  "&lt;=" &amp; DATE(home_incpaid6941315[[#Headers],[2018]],12,31), [1]Claims!$C:$C, "Physdam")</f>
        <v>10</v>
      </c>
      <c r="W46" s="3">
        <f>COUNTIFS([1]Claims!$E:$E, "&gt;=" &amp; DATE($A46,1,1),[1]Claims!$E:$E,  "&lt;=" &amp; DATE($A46,12,31), [1]Claims!$F:$F, "&gt;=" &amp; DATE(home_incpaid6941315[[#Headers],[2019]],1,1), [1]Claims!$F:$F,  "&lt;=" &amp; DATE(home_incpaid6941315[[#Headers],[2019]],12,31), [1]Claims!$C:$C, "Physdam")</f>
        <v>0</v>
      </c>
      <c r="X46" s="3">
        <f>COUNTIFS([1]Claims!$E:$E, "&gt;=" &amp; DATE($A46,1,1),[1]Claims!$E:$E,  "&lt;=" &amp; DATE($A46,12,31), [1]Claims!$F:$F, "&gt;=" &amp; DATE(home_incpaid6941315[[#Headers],[2020]],1,1), [1]Claims!$F:$F,  "&lt;=" &amp; DATE(home_incpaid6941315[[#Headers],[2020]],12,31), [1]Claims!$C:$C, "Physdam")</f>
        <v>0</v>
      </c>
    </row>
    <row r="47" spans="1:24" s="4" customFormat="1" ht="15" x14ac:dyDescent="0.2">
      <c r="A47" s="12">
        <v>2017</v>
      </c>
      <c r="B47" s="3">
        <f>COUNTIFS([1]Claims!$E:$E, "&gt;=" &amp; DATE($A47,1,1),[1]Claims!$E:$E,  "&lt;=" &amp; DATE($A47,12,31), [1]Claims!$G:$G, "&gt;=" &amp; DATE(home_incpaid621214[[#Headers],[2011]],1,1), [1]Claims!$G:$G,  "&lt;=" &amp; DATE(home_incpaid621214[[#Headers],[2011]],12,31), [1]Claims!$C:$C, "Physdam")</f>
        <v>0</v>
      </c>
      <c r="C47" s="3">
        <f>COUNTIFS([1]Claims!$E:$E, "&gt;=" &amp; DATE($A47,1,1),[1]Claims!$E:$E,  "&lt;=" &amp; DATE($A47,12,31), [1]Claims!$G:$G, "&gt;=" &amp; DATE(home_incpaid621214[[#Headers],[2012]],1,1), [1]Claims!$G:$G,  "&lt;=" &amp; DATE(home_incpaid621214[[#Headers],[2012]],12,31), [1]Claims!$C:$C, "Physdam")</f>
        <v>0</v>
      </c>
      <c r="D47" s="3">
        <f>COUNTIFS([1]Claims!$E:$E, "&gt;=" &amp; DATE($A47,1,1),[1]Claims!$E:$E,  "&lt;=" &amp; DATE($A47,12,31), [1]Claims!$G:$G, "&gt;=" &amp; DATE(home_incpaid621214[[#Headers],[2013]],1,1), [1]Claims!$G:$G,  "&lt;=" &amp; DATE(home_incpaid621214[[#Headers],[2013]],12,31), [1]Claims!$C:$C, "Physdam")</f>
        <v>0</v>
      </c>
      <c r="E47" s="3">
        <f>COUNTIFS([1]Claims!$E:$E, "&gt;=" &amp; DATE($A47,1,1),[1]Claims!$E:$E,  "&lt;=" &amp; DATE($A47,12,31), [1]Claims!$G:$G, "&gt;=" &amp; DATE(home_incpaid621214[[#Headers],[2014]],1,1), [1]Claims!$G:$G,  "&lt;=" &amp; DATE(home_incpaid621214[[#Headers],[2014]],12,31), [1]Claims!$C:$C, "Physdam")</f>
        <v>0</v>
      </c>
      <c r="F47" s="3">
        <f>COUNTIFS([1]Claims!$E:$E, "&gt;=" &amp; DATE($A47,1,1),[1]Claims!$E:$E,  "&lt;=" &amp; DATE($A47,12,31), [1]Claims!$G:$G, "&gt;=" &amp; DATE(home_incpaid621214[[#Headers],[2015]],1,1), [1]Claims!$G:$G,  "&lt;=" &amp; DATE(home_incpaid621214[[#Headers],[2015]],12,31), [1]Claims!$C:$C, "Physdam")</f>
        <v>0</v>
      </c>
      <c r="G47" s="3">
        <f>COUNTIFS([1]Claims!$E:$E, "&gt;=" &amp; DATE($A47,1,1),[1]Claims!$E:$E,  "&lt;=" &amp; DATE($A47,12,31), [1]Claims!$G:$G, "&gt;=" &amp; DATE(home_incpaid621214[[#Headers],[2016]],1,1), [1]Claims!$G:$G,  "&lt;=" &amp; DATE(home_incpaid621214[[#Headers],[2016]],12,31), [1]Claims!$C:$C, "Physdam")</f>
        <v>0</v>
      </c>
      <c r="H47" s="3">
        <f>COUNTIFS([1]Claims!$E:$E, "&gt;=" &amp; DATE($A47,1,1),[1]Claims!$E:$E,  "&lt;=" &amp; DATE($A47,12,31), [1]Claims!$G:$G, "&gt;=" &amp; DATE(home_incpaid621214[[#Headers],[2017]],1,1), [1]Claims!$G:$G,  "&lt;=" &amp; DATE(home_incpaid621214[[#Headers],[2017]],12,31), [1]Claims!$C:$C, "Physdam")</f>
        <v>364</v>
      </c>
      <c r="I47" s="3">
        <f>COUNTIFS([1]Claims!$E:$E, "&gt;=" &amp; DATE($A47,1,1),[1]Claims!$E:$E,  "&lt;=" &amp; DATE($A47,12,31), [1]Claims!$G:$G, "&gt;=" &amp; DATE(home_incpaid621214[[#Headers],[2018]],1,1), [1]Claims!$G:$G,  "&lt;=" &amp; DATE(home_incpaid621214[[#Headers],[2018]],12,31), [1]Claims!$C:$C, "Physdam")</f>
        <v>311</v>
      </c>
      <c r="J47" s="3">
        <f>COUNTIFS([1]Claims!$E:$E, "&gt;=" &amp; DATE($A47,1,1),[1]Claims!$E:$E,  "&lt;=" &amp; DATE($A47,12,31), [1]Claims!$G:$G, "&gt;=" &amp; DATE(home_incpaid621214[[#Headers],[2019]],1,1), [1]Claims!$G:$G,  "&lt;=" &amp; DATE(home_incpaid621214[[#Headers],[2019]],12,31), [1]Claims!$C:$C, "Physdam")</f>
        <v>28</v>
      </c>
      <c r="K47" s="3">
        <f>COUNTIFS([1]Claims!$E:$E, "&gt;=" &amp; DATE($A47,1,1),[1]Claims!$E:$E,  "&lt;=" &amp; DATE($A47,12,31), [1]Claims!$G:$G, "&gt;=" &amp; DATE(home_incpaid621214[[#Headers],[2020]],1,1), [1]Claims!$G:$G,  "&lt;=" &amp; DATE(home_incpaid621214[[#Headers],[2020]],12,31), [1]Claims!$C:$C, "Physdam")</f>
        <v>0</v>
      </c>
      <c r="N47" s="12">
        <v>2017</v>
      </c>
      <c r="O47" s="3">
        <f>COUNTIFS([1]Claims!$E:$E, "&gt;=" &amp; DATE($A47,1,1),[1]Claims!$E:$E,  "&lt;=" &amp; DATE($A47,12,31), [1]Claims!$F:$F, "&gt;=" &amp; DATE(home_incpaid6941315[[#Headers],[2011]],1,1), [1]Claims!$F:$F,  "&lt;=" &amp; DATE(home_incpaid6941315[[#Headers],[2011]],12,31), [1]Claims!$C:$C, "Physdam")</f>
        <v>0</v>
      </c>
      <c r="P47" s="3">
        <f>COUNTIFS([1]Claims!$E:$E, "&gt;=" &amp; DATE($A47,1,1),[1]Claims!$E:$E,  "&lt;=" &amp; DATE($A47,12,31), [1]Claims!$F:$F, "&gt;=" &amp; DATE(home_incpaid6941315[[#Headers],[2012]],1,1), [1]Claims!$F:$F,  "&lt;=" &amp; DATE(home_incpaid6941315[[#Headers],[2012]],12,31), [1]Claims!$C:$C, "Physdam")</f>
        <v>0</v>
      </c>
      <c r="Q47" s="3">
        <f>COUNTIFS([1]Claims!$E:$E, "&gt;=" &amp; DATE($A47,1,1),[1]Claims!$E:$E,  "&lt;=" &amp; DATE($A47,12,31), [1]Claims!$F:$F, "&gt;=" &amp; DATE(home_incpaid6941315[[#Headers],[2013]],1,1), [1]Claims!$F:$F,  "&lt;=" &amp; DATE(home_incpaid6941315[[#Headers],[2013]],12,31), [1]Claims!$C:$C, "Physdam")</f>
        <v>0</v>
      </c>
      <c r="R47" s="3">
        <f>COUNTIFS([1]Claims!$E:$E, "&gt;=" &amp; DATE($A47,1,1),[1]Claims!$E:$E,  "&lt;=" &amp; DATE($A47,12,31), [1]Claims!$F:$F, "&gt;=" &amp; DATE(home_incpaid6941315[[#Headers],[2014]],1,1), [1]Claims!$F:$F,  "&lt;=" &amp; DATE(home_incpaid6941315[[#Headers],[2014]],12,31), [1]Claims!$C:$C, "Physdam")</f>
        <v>0</v>
      </c>
      <c r="S47" s="3">
        <f>COUNTIFS([1]Claims!$E:$E, "&gt;=" &amp; DATE($A47,1,1),[1]Claims!$E:$E,  "&lt;=" &amp; DATE($A47,12,31), [1]Claims!$F:$F, "&gt;=" &amp; DATE(home_incpaid6941315[[#Headers],[2015]],1,1), [1]Claims!$F:$F,  "&lt;=" &amp; DATE(home_incpaid6941315[[#Headers],[2015]],12,31), [1]Claims!$C:$C, "Physdam")</f>
        <v>0</v>
      </c>
      <c r="T47" s="3">
        <f>COUNTIFS([1]Claims!$E:$E, "&gt;=" &amp; DATE($A47,1,1),[1]Claims!$E:$E,  "&lt;=" &amp; DATE($A47,12,31), [1]Claims!$F:$F, "&gt;=" &amp; DATE(home_incpaid6941315[[#Headers],[2016]],1,1), [1]Claims!$F:$F,  "&lt;=" &amp; DATE(home_incpaid6941315[[#Headers],[2016]],12,31), [1]Claims!$C:$C, "Physdam")</f>
        <v>0</v>
      </c>
      <c r="U47" s="3">
        <f>COUNTIFS([1]Claims!$E:$E, "&gt;=" &amp; DATE($A47,1,1),[1]Claims!$E:$E,  "&lt;=" &amp; DATE($A47,12,31), [1]Claims!$F:$F, "&gt;=" &amp; DATE(home_incpaid6941315[[#Headers],[2017]],1,1), [1]Claims!$F:$F,  "&lt;=" &amp; DATE(home_incpaid6941315[[#Headers],[2017]],12,31), [1]Claims!$C:$C, "Physdam")</f>
        <v>468</v>
      </c>
      <c r="V47" s="3">
        <f>COUNTIFS([1]Claims!$E:$E, "&gt;=" &amp; DATE($A47,1,1),[1]Claims!$E:$E,  "&lt;=" &amp; DATE($A47,12,31), [1]Claims!$F:$F, "&gt;=" &amp; DATE(home_incpaid6941315[[#Headers],[2018]],1,1), [1]Claims!$F:$F,  "&lt;=" &amp; DATE(home_incpaid6941315[[#Headers],[2018]],12,31), [1]Claims!$C:$C, "Physdam")</f>
        <v>220</v>
      </c>
      <c r="W47" s="3">
        <f>COUNTIFS([1]Claims!$E:$E, "&gt;=" &amp; DATE($A47,1,1),[1]Claims!$E:$E,  "&lt;=" &amp; DATE($A47,12,31), [1]Claims!$F:$F, "&gt;=" &amp; DATE(home_incpaid6941315[[#Headers],[2019]],1,1), [1]Claims!$F:$F,  "&lt;=" &amp; DATE(home_incpaid6941315[[#Headers],[2019]],12,31), [1]Claims!$C:$C, "Physdam")</f>
        <v>15</v>
      </c>
      <c r="X47" s="3">
        <f>COUNTIFS([1]Claims!$E:$E, "&gt;=" &amp; DATE($A47,1,1),[1]Claims!$E:$E,  "&lt;=" &amp; DATE($A47,12,31), [1]Claims!$F:$F, "&gt;=" &amp; DATE(home_incpaid6941315[[#Headers],[2020]],1,1), [1]Claims!$F:$F,  "&lt;=" &amp; DATE(home_incpaid6941315[[#Headers],[2020]],12,31), [1]Claims!$C:$C, "Physdam")</f>
        <v>0</v>
      </c>
    </row>
    <row r="48" spans="1:24" s="4" customFormat="1" ht="15" x14ac:dyDescent="0.2">
      <c r="A48" s="13">
        <v>2018</v>
      </c>
      <c r="B48" s="3">
        <f>COUNTIFS([1]Claims!$E:$E, "&gt;=" &amp; DATE($A48,1,1),[1]Claims!$E:$E,  "&lt;=" &amp; DATE($A48,12,31), [1]Claims!$G:$G, "&gt;=" &amp; DATE(home_incpaid621214[[#Headers],[2011]],1,1), [1]Claims!$G:$G,  "&lt;=" &amp; DATE(home_incpaid621214[[#Headers],[2011]],12,31), [1]Claims!$C:$C, "Physdam")</f>
        <v>0</v>
      </c>
      <c r="C48" s="3">
        <f>COUNTIFS([1]Claims!$E:$E, "&gt;=" &amp; DATE($A48,1,1),[1]Claims!$E:$E,  "&lt;=" &amp; DATE($A48,12,31), [1]Claims!$G:$G, "&gt;=" &amp; DATE(home_incpaid621214[[#Headers],[2012]],1,1), [1]Claims!$G:$G,  "&lt;=" &amp; DATE(home_incpaid621214[[#Headers],[2012]],12,31), [1]Claims!$C:$C, "Physdam")</f>
        <v>0</v>
      </c>
      <c r="D48" s="3">
        <f>COUNTIFS([1]Claims!$E:$E, "&gt;=" &amp; DATE($A48,1,1),[1]Claims!$E:$E,  "&lt;=" &amp; DATE($A48,12,31), [1]Claims!$G:$G, "&gt;=" &amp; DATE(home_incpaid621214[[#Headers],[2013]],1,1), [1]Claims!$G:$G,  "&lt;=" &amp; DATE(home_incpaid621214[[#Headers],[2013]],12,31), [1]Claims!$C:$C, "Physdam")</f>
        <v>0</v>
      </c>
      <c r="E48" s="3">
        <f>COUNTIFS([1]Claims!$E:$E, "&gt;=" &amp; DATE($A48,1,1),[1]Claims!$E:$E,  "&lt;=" &amp; DATE($A48,12,31), [1]Claims!$G:$G, "&gt;=" &amp; DATE(home_incpaid621214[[#Headers],[2014]],1,1), [1]Claims!$G:$G,  "&lt;=" &amp; DATE(home_incpaid621214[[#Headers],[2014]],12,31), [1]Claims!$C:$C, "Physdam")</f>
        <v>0</v>
      </c>
      <c r="F48" s="3">
        <f>COUNTIFS([1]Claims!$E:$E, "&gt;=" &amp; DATE($A48,1,1),[1]Claims!$E:$E,  "&lt;=" &amp; DATE($A48,12,31), [1]Claims!$G:$G, "&gt;=" &amp; DATE(home_incpaid621214[[#Headers],[2015]],1,1), [1]Claims!$G:$G,  "&lt;=" &amp; DATE(home_incpaid621214[[#Headers],[2015]],12,31), [1]Claims!$C:$C, "Physdam")</f>
        <v>0</v>
      </c>
      <c r="G48" s="3">
        <f>COUNTIFS([1]Claims!$E:$E, "&gt;=" &amp; DATE($A48,1,1),[1]Claims!$E:$E,  "&lt;=" &amp; DATE($A48,12,31), [1]Claims!$G:$G, "&gt;=" &amp; DATE(home_incpaid621214[[#Headers],[2016]],1,1), [1]Claims!$G:$G,  "&lt;=" &amp; DATE(home_incpaid621214[[#Headers],[2016]],12,31), [1]Claims!$C:$C, "Physdam")</f>
        <v>0</v>
      </c>
      <c r="H48" s="3">
        <f>COUNTIFS([1]Claims!$E:$E, "&gt;=" &amp; DATE($A48,1,1),[1]Claims!$E:$E,  "&lt;=" &amp; DATE($A48,12,31), [1]Claims!$G:$G, "&gt;=" &amp; DATE(home_incpaid621214[[#Headers],[2017]],1,1), [1]Claims!$G:$G,  "&lt;=" &amp; DATE(home_incpaid621214[[#Headers],[2017]],12,31), [1]Claims!$C:$C, "Physdam")</f>
        <v>0</v>
      </c>
      <c r="I48" s="3">
        <f>COUNTIFS([1]Claims!$E:$E, "&gt;=" &amp; DATE($A48,1,1),[1]Claims!$E:$E,  "&lt;=" &amp; DATE($A48,12,31), [1]Claims!$G:$G, "&gt;=" &amp; DATE(home_incpaid621214[[#Headers],[2018]],1,1), [1]Claims!$G:$G,  "&lt;=" &amp; DATE(home_incpaid621214[[#Headers],[2018]],12,31), [1]Claims!$C:$C, "Physdam")</f>
        <v>340</v>
      </c>
      <c r="J48" s="3">
        <f>COUNTIFS([1]Claims!$E:$E, "&gt;=" &amp; DATE($A48,1,1),[1]Claims!$E:$E,  "&lt;=" &amp; DATE($A48,12,31), [1]Claims!$G:$G, "&gt;=" &amp; DATE(home_incpaid621214[[#Headers],[2019]],1,1), [1]Claims!$G:$G,  "&lt;=" &amp; DATE(home_incpaid621214[[#Headers],[2019]],12,31), [1]Claims!$C:$C, "Physdam")</f>
        <v>279</v>
      </c>
      <c r="K48" s="3">
        <f>COUNTIFS([1]Claims!$E:$E, "&gt;=" &amp; DATE($A48,1,1),[1]Claims!$E:$E,  "&lt;=" &amp; DATE($A48,12,31), [1]Claims!$G:$G, "&gt;=" &amp; DATE(home_incpaid621214[[#Headers],[2020]],1,1), [1]Claims!$G:$G,  "&lt;=" &amp; DATE(home_incpaid621214[[#Headers],[2020]],12,31), [1]Claims!$C:$C, "Physdam")</f>
        <v>24</v>
      </c>
      <c r="N48" s="13">
        <v>2018</v>
      </c>
      <c r="O48" s="3">
        <f>COUNTIFS([1]Claims!$E:$E, "&gt;=" &amp; DATE($A48,1,1),[1]Claims!$E:$E,  "&lt;=" &amp; DATE($A48,12,31), [1]Claims!$F:$F, "&gt;=" &amp; DATE(home_incpaid6941315[[#Headers],[2011]],1,1), [1]Claims!$F:$F,  "&lt;=" &amp; DATE(home_incpaid6941315[[#Headers],[2011]],12,31), [1]Claims!$C:$C, "Physdam")</f>
        <v>0</v>
      </c>
      <c r="P48" s="3">
        <f>COUNTIFS([1]Claims!$E:$E, "&gt;=" &amp; DATE($A48,1,1),[1]Claims!$E:$E,  "&lt;=" &amp; DATE($A48,12,31), [1]Claims!$F:$F, "&gt;=" &amp; DATE(home_incpaid6941315[[#Headers],[2012]],1,1), [1]Claims!$F:$F,  "&lt;=" &amp; DATE(home_incpaid6941315[[#Headers],[2012]],12,31), [1]Claims!$C:$C, "Physdam")</f>
        <v>0</v>
      </c>
      <c r="Q48" s="3">
        <f>COUNTIFS([1]Claims!$E:$E, "&gt;=" &amp; DATE($A48,1,1),[1]Claims!$E:$E,  "&lt;=" &amp; DATE($A48,12,31), [1]Claims!$F:$F, "&gt;=" &amp; DATE(home_incpaid6941315[[#Headers],[2013]],1,1), [1]Claims!$F:$F,  "&lt;=" &amp; DATE(home_incpaid6941315[[#Headers],[2013]],12,31), [1]Claims!$C:$C, "Physdam")</f>
        <v>0</v>
      </c>
      <c r="R48" s="3">
        <f>COUNTIFS([1]Claims!$E:$E, "&gt;=" &amp; DATE($A48,1,1),[1]Claims!$E:$E,  "&lt;=" &amp; DATE($A48,12,31), [1]Claims!$F:$F, "&gt;=" &amp; DATE(home_incpaid6941315[[#Headers],[2014]],1,1), [1]Claims!$F:$F,  "&lt;=" &amp; DATE(home_incpaid6941315[[#Headers],[2014]],12,31), [1]Claims!$C:$C, "Physdam")</f>
        <v>0</v>
      </c>
      <c r="S48" s="3">
        <f>COUNTIFS([1]Claims!$E:$E, "&gt;=" &amp; DATE($A48,1,1),[1]Claims!$E:$E,  "&lt;=" &amp; DATE($A48,12,31), [1]Claims!$F:$F, "&gt;=" &amp; DATE(home_incpaid6941315[[#Headers],[2015]],1,1), [1]Claims!$F:$F,  "&lt;=" &amp; DATE(home_incpaid6941315[[#Headers],[2015]],12,31), [1]Claims!$C:$C, "Physdam")</f>
        <v>0</v>
      </c>
      <c r="T48" s="3">
        <f>COUNTIFS([1]Claims!$E:$E, "&gt;=" &amp; DATE($A48,1,1),[1]Claims!$E:$E,  "&lt;=" &amp; DATE($A48,12,31), [1]Claims!$F:$F, "&gt;=" &amp; DATE(home_incpaid6941315[[#Headers],[2016]],1,1), [1]Claims!$F:$F,  "&lt;=" &amp; DATE(home_incpaid6941315[[#Headers],[2016]],12,31), [1]Claims!$C:$C, "Physdam")</f>
        <v>0</v>
      </c>
      <c r="U48" s="3">
        <f>COUNTIFS([1]Claims!$E:$E, "&gt;=" &amp; DATE($A48,1,1),[1]Claims!$E:$E,  "&lt;=" &amp; DATE($A48,12,31), [1]Claims!$F:$F, "&gt;=" &amp; DATE(home_incpaid6941315[[#Headers],[2017]],1,1), [1]Claims!$F:$F,  "&lt;=" &amp; DATE(home_incpaid6941315[[#Headers],[2017]],12,31), [1]Claims!$C:$C, "Physdam")</f>
        <v>0</v>
      </c>
      <c r="V48" s="3">
        <f>COUNTIFS([1]Claims!$E:$E, "&gt;=" &amp; DATE($A48,1,1),[1]Claims!$E:$E,  "&lt;=" &amp; DATE($A48,12,31), [1]Claims!$F:$F, "&gt;=" &amp; DATE(home_incpaid6941315[[#Headers],[2018]],1,1), [1]Claims!$F:$F,  "&lt;=" &amp; DATE(home_incpaid6941315[[#Headers],[2018]],12,31), [1]Claims!$C:$C, "Physdam")</f>
        <v>451</v>
      </c>
      <c r="W48" s="3">
        <f>COUNTIFS([1]Claims!$E:$E, "&gt;=" &amp; DATE($A48,1,1),[1]Claims!$E:$E,  "&lt;=" &amp; DATE($A48,12,31), [1]Claims!$F:$F, "&gt;=" &amp; DATE(home_incpaid6941315[[#Headers],[2019]],1,1), [1]Claims!$F:$F,  "&lt;=" &amp; DATE(home_incpaid6941315[[#Headers],[2019]],12,31), [1]Claims!$C:$C, "Physdam")</f>
        <v>187</v>
      </c>
      <c r="X48" s="3">
        <f>COUNTIFS([1]Claims!$E:$E, "&gt;=" &amp; DATE($A48,1,1),[1]Claims!$E:$E,  "&lt;=" &amp; DATE($A48,12,31), [1]Claims!$F:$F, "&gt;=" &amp; DATE(home_incpaid6941315[[#Headers],[2020]],1,1), [1]Claims!$F:$F,  "&lt;=" &amp; DATE(home_incpaid6941315[[#Headers],[2020]],12,31), [1]Claims!$C:$C, "Physdam")</f>
        <v>5</v>
      </c>
    </row>
    <row r="49" spans="1:24" s="4" customFormat="1" ht="15" x14ac:dyDescent="0.2">
      <c r="A49" s="12">
        <v>2019</v>
      </c>
      <c r="B49" s="3">
        <f>COUNTIFS([1]Claims!$E:$E, "&gt;=" &amp; DATE($A49,1,1),[1]Claims!$E:$E,  "&lt;=" &amp; DATE($A49,12,31), [1]Claims!$G:$G, "&gt;=" &amp; DATE(home_incpaid621214[[#Headers],[2011]],1,1), [1]Claims!$G:$G,  "&lt;=" &amp; DATE(home_incpaid621214[[#Headers],[2011]],12,31), [1]Claims!$C:$C, "Physdam")</f>
        <v>0</v>
      </c>
      <c r="C49" s="3">
        <f>COUNTIFS([1]Claims!$E:$E, "&gt;=" &amp; DATE($A49,1,1),[1]Claims!$E:$E,  "&lt;=" &amp; DATE($A49,12,31), [1]Claims!$G:$G, "&gt;=" &amp; DATE(home_incpaid621214[[#Headers],[2012]],1,1), [1]Claims!$G:$G,  "&lt;=" &amp; DATE(home_incpaid621214[[#Headers],[2012]],12,31), [1]Claims!$C:$C, "Physdam")</f>
        <v>0</v>
      </c>
      <c r="D49" s="3">
        <f>COUNTIFS([1]Claims!$E:$E, "&gt;=" &amp; DATE($A49,1,1),[1]Claims!$E:$E,  "&lt;=" &amp; DATE($A49,12,31), [1]Claims!$G:$G, "&gt;=" &amp; DATE(home_incpaid621214[[#Headers],[2013]],1,1), [1]Claims!$G:$G,  "&lt;=" &amp; DATE(home_incpaid621214[[#Headers],[2013]],12,31), [1]Claims!$C:$C, "Physdam")</f>
        <v>0</v>
      </c>
      <c r="E49" s="3">
        <f>COUNTIFS([1]Claims!$E:$E, "&gt;=" &amp; DATE($A49,1,1),[1]Claims!$E:$E,  "&lt;=" &amp; DATE($A49,12,31), [1]Claims!$G:$G, "&gt;=" &amp; DATE(home_incpaid621214[[#Headers],[2014]],1,1), [1]Claims!$G:$G,  "&lt;=" &amp; DATE(home_incpaid621214[[#Headers],[2014]],12,31), [1]Claims!$C:$C, "Physdam")</f>
        <v>0</v>
      </c>
      <c r="F49" s="3">
        <f>COUNTIFS([1]Claims!$E:$E, "&gt;=" &amp; DATE($A49,1,1),[1]Claims!$E:$E,  "&lt;=" &amp; DATE($A49,12,31), [1]Claims!$G:$G, "&gt;=" &amp; DATE(home_incpaid621214[[#Headers],[2015]],1,1), [1]Claims!$G:$G,  "&lt;=" &amp; DATE(home_incpaid621214[[#Headers],[2015]],12,31), [1]Claims!$C:$C, "Physdam")</f>
        <v>0</v>
      </c>
      <c r="G49" s="3">
        <f>COUNTIFS([1]Claims!$E:$E, "&gt;=" &amp; DATE($A49,1,1),[1]Claims!$E:$E,  "&lt;=" &amp; DATE($A49,12,31), [1]Claims!$G:$G, "&gt;=" &amp; DATE(home_incpaid621214[[#Headers],[2016]],1,1), [1]Claims!$G:$G,  "&lt;=" &amp; DATE(home_incpaid621214[[#Headers],[2016]],12,31), [1]Claims!$C:$C, "Physdam")</f>
        <v>0</v>
      </c>
      <c r="H49" s="3">
        <f>COUNTIFS([1]Claims!$E:$E, "&gt;=" &amp; DATE($A49,1,1),[1]Claims!$E:$E,  "&lt;=" &amp; DATE($A49,12,31), [1]Claims!$G:$G, "&gt;=" &amp; DATE(home_incpaid621214[[#Headers],[2017]],1,1), [1]Claims!$G:$G,  "&lt;=" &amp; DATE(home_incpaid621214[[#Headers],[2017]],12,31), [1]Claims!$C:$C, "Physdam")</f>
        <v>0</v>
      </c>
      <c r="I49" s="3">
        <f>COUNTIFS([1]Claims!$E:$E, "&gt;=" &amp; DATE($A49,1,1),[1]Claims!$E:$E,  "&lt;=" &amp; DATE($A49,12,31), [1]Claims!$G:$G, "&gt;=" &amp; DATE(home_incpaid621214[[#Headers],[2018]],1,1), [1]Claims!$G:$G,  "&lt;=" &amp; DATE(home_incpaid621214[[#Headers],[2018]],12,31), [1]Claims!$C:$C, "Physdam")</f>
        <v>0</v>
      </c>
      <c r="J49" s="3">
        <f>COUNTIFS([1]Claims!$E:$E, "&gt;=" &amp; DATE($A49,1,1),[1]Claims!$E:$E,  "&lt;=" &amp; DATE($A49,12,31), [1]Claims!$G:$G, "&gt;=" &amp; DATE(home_incpaid621214[[#Headers],[2019]],1,1), [1]Claims!$G:$G,  "&lt;=" &amp; DATE(home_incpaid621214[[#Headers],[2019]],12,31), [1]Claims!$C:$C, "Physdam")</f>
        <v>350</v>
      </c>
      <c r="K49" s="3">
        <f>COUNTIFS([1]Claims!$E:$E, "&gt;=" &amp; DATE($A49,1,1),[1]Claims!$E:$E,  "&lt;=" &amp; DATE($A49,12,31), [1]Claims!$G:$G, "&gt;=" &amp; DATE(home_incpaid621214[[#Headers],[2020]],1,1), [1]Claims!$G:$G,  "&lt;=" &amp; DATE(home_incpaid621214[[#Headers],[2020]],12,31), [1]Claims!$C:$C, "Physdam")</f>
        <v>300</v>
      </c>
      <c r="N49" s="12">
        <v>2019</v>
      </c>
      <c r="O49" s="3">
        <f>COUNTIFS([1]Claims!$E:$E, "&gt;=" &amp; DATE($A49,1,1),[1]Claims!$E:$E,  "&lt;=" &amp; DATE($A49,12,31), [1]Claims!$F:$F, "&gt;=" &amp; DATE(home_incpaid6941315[[#Headers],[2011]],1,1), [1]Claims!$F:$F,  "&lt;=" &amp; DATE(home_incpaid6941315[[#Headers],[2011]],12,31), [1]Claims!$C:$C, "Physdam")</f>
        <v>0</v>
      </c>
      <c r="P49" s="3">
        <f>COUNTIFS([1]Claims!$E:$E, "&gt;=" &amp; DATE($A49,1,1),[1]Claims!$E:$E,  "&lt;=" &amp; DATE($A49,12,31), [1]Claims!$F:$F, "&gt;=" &amp; DATE(home_incpaid6941315[[#Headers],[2012]],1,1), [1]Claims!$F:$F,  "&lt;=" &amp; DATE(home_incpaid6941315[[#Headers],[2012]],12,31), [1]Claims!$C:$C, "Physdam")</f>
        <v>0</v>
      </c>
      <c r="Q49" s="3">
        <f>COUNTIFS([1]Claims!$E:$E, "&gt;=" &amp; DATE($A49,1,1),[1]Claims!$E:$E,  "&lt;=" &amp; DATE($A49,12,31), [1]Claims!$F:$F, "&gt;=" &amp; DATE(home_incpaid6941315[[#Headers],[2013]],1,1), [1]Claims!$F:$F,  "&lt;=" &amp; DATE(home_incpaid6941315[[#Headers],[2013]],12,31), [1]Claims!$C:$C, "Physdam")</f>
        <v>0</v>
      </c>
      <c r="R49" s="3">
        <f>COUNTIFS([1]Claims!$E:$E, "&gt;=" &amp; DATE($A49,1,1),[1]Claims!$E:$E,  "&lt;=" &amp; DATE($A49,12,31), [1]Claims!$F:$F, "&gt;=" &amp; DATE(home_incpaid6941315[[#Headers],[2014]],1,1), [1]Claims!$F:$F,  "&lt;=" &amp; DATE(home_incpaid6941315[[#Headers],[2014]],12,31), [1]Claims!$C:$C, "Physdam")</f>
        <v>0</v>
      </c>
      <c r="S49" s="3">
        <f>COUNTIFS([1]Claims!$E:$E, "&gt;=" &amp; DATE($A49,1,1),[1]Claims!$E:$E,  "&lt;=" &amp; DATE($A49,12,31), [1]Claims!$F:$F, "&gt;=" &amp; DATE(home_incpaid6941315[[#Headers],[2015]],1,1), [1]Claims!$F:$F,  "&lt;=" &amp; DATE(home_incpaid6941315[[#Headers],[2015]],12,31), [1]Claims!$C:$C, "Physdam")</f>
        <v>0</v>
      </c>
      <c r="T49" s="3">
        <f>COUNTIFS([1]Claims!$E:$E, "&gt;=" &amp; DATE($A49,1,1),[1]Claims!$E:$E,  "&lt;=" &amp; DATE($A49,12,31), [1]Claims!$F:$F, "&gt;=" &amp; DATE(home_incpaid6941315[[#Headers],[2016]],1,1), [1]Claims!$F:$F,  "&lt;=" &amp; DATE(home_incpaid6941315[[#Headers],[2016]],12,31), [1]Claims!$C:$C, "Physdam")</f>
        <v>0</v>
      </c>
      <c r="U49" s="3">
        <f>COUNTIFS([1]Claims!$E:$E, "&gt;=" &amp; DATE($A49,1,1),[1]Claims!$E:$E,  "&lt;=" &amp; DATE($A49,12,31), [1]Claims!$F:$F, "&gt;=" &amp; DATE(home_incpaid6941315[[#Headers],[2017]],1,1), [1]Claims!$F:$F,  "&lt;=" &amp; DATE(home_incpaid6941315[[#Headers],[2017]],12,31), [1]Claims!$C:$C, "Physdam")</f>
        <v>0</v>
      </c>
      <c r="V49" s="3">
        <f>COUNTIFS([1]Claims!$E:$E, "&gt;=" &amp; DATE($A49,1,1),[1]Claims!$E:$E,  "&lt;=" &amp; DATE($A49,12,31), [1]Claims!$F:$F, "&gt;=" &amp; DATE(home_incpaid6941315[[#Headers],[2018]],1,1), [1]Claims!$F:$F,  "&lt;=" &amp; DATE(home_incpaid6941315[[#Headers],[2018]],12,31), [1]Claims!$C:$C, "Physdam")</f>
        <v>0</v>
      </c>
      <c r="W49" s="3">
        <f>COUNTIFS([1]Claims!$E:$E, "&gt;=" &amp; DATE($A49,1,1),[1]Claims!$E:$E,  "&lt;=" &amp; DATE($A49,12,31), [1]Claims!$F:$F, "&gt;=" &amp; DATE(home_incpaid6941315[[#Headers],[2019]],1,1), [1]Claims!$F:$F,  "&lt;=" &amp; DATE(home_incpaid6941315[[#Headers],[2019]],12,31), [1]Claims!$C:$C, "Physdam")</f>
        <v>461</v>
      </c>
      <c r="X49" s="3">
        <f>COUNTIFS([1]Claims!$E:$E, "&gt;=" &amp; DATE($A49,1,1),[1]Claims!$E:$E,  "&lt;=" &amp; DATE($A49,12,31), [1]Claims!$F:$F, "&gt;=" &amp; DATE(home_incpaid6941315[[#Headers],[2020]],1,1), [1]Claims!$F:$F,  "&lt;=" &amp; DATE(home_incpaid6941315[[#Headers],[2020]],12,31), [1]Claims!$C:$C, "Physdam")</f>
        <v>209</v>
      </c>
    </row>
    <row r="50" spans="1:24" s="4" customFormat="1" ht="15" x14ac:dyDescent="0.2">
      <c r="A50" s="14">
        <v>2020</v>
      </c>
      <c r="B50" s="3">
        <f>COUNTIFS([1]Claims!$E:$E, "&gt;=" &amp; DATE($A50,1,1),[1]Claims!$E:$E,  "&lt;=" &amp; DATE($A50,12,31), [1]Claims!$G:$G, "&gt;=" &amp; DATE(home_incpaid621214[[#Headers],[2011]],1,1), [1]Claims!$G:$G,  "&lt;=" &amp; DATE(home_incpaid621214[[#Headers],[2011]],12,31), [1]Claims!$C:$C, "Physdam")</f>
        <v>0</v>
      </c>
      <c r="C50" s="3">
        <f>COUNTIFS([1]Claims!$E:$E, "&gt;=" &amp; DATE($A50,1,1),[1]Claims!$E:$E,  "&lt;=" &amp; DATE($A50,12,31), [1]Claims!$G:$G, "&gt;=" &amp; DATE(home_incpaid621214[[#Headers],[2012]],1,1), [1]Claims!$G:$G,  "&lt;=" &amp; DATE(home_incpaid621214[[#Headers],[2012]],12,31), [1]Claims!$C:$C, "Physdam")</f>
        <v>0</v>
      </c>
      <c r="D50" s="3">
        <f>COUNTIFS([1]Claims!$E:$E, "&gt;=" &amp; DATE($A50,1,1),[1]Claims!$E:$E,  "&lt;=" &amp; DATE($A50,12,31), [1]Claims!$G:$G, "&gt;=" &amp; DATE(home_incpaid621214[[#Headers],[2013]],1,1), [1]Claims!$G:$G,  "&lt;=" &amp; DATE(home_incpaid621214[[#Headers],[2013]],12,31), [1]Claims!$C:$C, "Physdam")</f>
        <v>0</v>
      </c>
      <c r="E50" s="3">
        <f>COUNTIFS([1]Claims!$E:$E, "&gt;=" &amp; DATE($A50,1,1),[1]Claims!$E:$E,  "&lt;=" &amp; DATE($A50,12,31), [1]Claims!$G:$G, "&gt;=" &amp; DATE(home_incpaid621214[[#Headers],[2014]],1,1), [1]Claims!$G:$G,  "&lt;=" &amp; DATE(home_incpaid621214[[#Headers],[2014]],12,31), [1]Claims!$C:$C, "Physdam")</f>
        <v>0</v>
      </c>
      <c r="F50" s="3">
        <f>COUNTIFS([1]Claims!$E:$E, "&gt;=" &amp; DATE($A50,1,1),[1]Claims!$E:$E,  "&lt;=" &amp; DATE($A50,12,31), [1]Claims!$G:$G, "&gt;=" &amp; DATE(home_incpaid621214[[#Headers],[2015]],1,1), [1]Claims!$G:$G,  "&lt;=" &amp; DATE(home_incpaid621214[[#Headers],[2015]],12,31), [1]Claims!$C:$C, "Physdam")</f>
        <v>0</v>
      </c>
      <c r="G50" s="3">
        <f>COUNTIFS([1]Claims!$E:$E, "&gt;=" &amp; DATE($A50,1,1),[1]Claims!$E:$E,  "&lt;=" &amp; DATE($A50,12,31), [1]Claims!$G:$G, "&gt;=" &amp; DATE(home_incpaid621214[[#Headers],[2016]],1,1), [1]Claims!$G:$G,  "&lt;=" &amp; DATE(home_incpaid621214[[#Headers],[2016]],12,31), [1]Claims!$C:$C, "Physdam")</f>
        <v>0</v>
      </c>
      <c r="H50" s="3">
        <f>COUNTIFS([1]Claims!$E:$E, "&gt;=" &amp; DATE($A50,1,1),[1]Claims!$E:$E,  "&lt;=" &amp; DATE($A50,12,31), [1]Claims!$G:$G, "&gt;=" &amp; DATE(home_incpaid621214[[#Headers],[2017]],1,1), [1]Claims!$G:$G,  "&lt;=" &amp; DATE(home_incpaid621214[[#Headers],[2017]],12,31), [1]Claims!$C:$C, "Physdam")</f>
        <v>0</v>
      </c>
      <c r="I50" s="3">
        <f>COUNTIFS([1]Claims!$E:$E, "&gt;=" &amp; DATE($A50,1,1),[1]Claims!$E:$E,  "&lt;=" &amp; DATE($A50,12,31), [1]Claims!$G:$G, "&gt;=" &amp; DATE(home_incpaid621214[[#Headers],[2018]],1,1), [1]Claims!$G:$G,  "&lt;=" &amp; DATE(home_incpaid621214[[#Headers],[2018]],12,31), [1]Claims!$C:$C, "Physdam")</f>
        <v>0</v>
      </c>
      <c r="J50" s="3">
        <f>COUNTIFS([1]Claims!$E:$E, "&gt;=" &amp; DATE($A50,1,1),[1]Claims!$E:$E,  "&lt;=" &amp; DATE($A50,12,31), [1]Claims!$G:$G, "&gt;=" &amp; DATE(home_incpaid621214[[#Headers],[2019]],1,1), [1]Claims!$G:$G,  "&lt;=" &amp; DATE(home_incpaid621214[[#Headers],[2019]],12,31), [1]Claims!$C:$C, "Physdam")</f>
        <v>0</v>
      </c>
      <c r="K50" s="3">
        <f>COUNTIFS([1]Claims!$E:$E, "&gt;=" &amp; DATE($A50,1,1),[1]Claims!$E:$E,  "&lt;=" &amp; DATE($A50,12,31), [1]Claims!$G:$G, "&gt;=" &amp; DATE(home_incpaid621214[[#Headers],[2020]],1,1), [1]Claims!$G:$G,  "&lt;=" &amp; DATE(home_incpaid621214[[#Headers],[2020]],12,31), [1]Claims!$C:$C, "Physdam")</f>
        <v>374</v>
      </c>
      <c r="N50" s="14">
        <v>2020</v>
      </c>
      <c r="O50" s="3">
        <f>COUNTIFS([1]Claims!$E:$E, "&gt;=" &amp; DATE($A50,1,1),[1]Claims!$E:$E,  "&lt;=" &amp; DATE($A50,12,31), [1]Claims!$F:$F, "&gt;=" &amp; DATE(home_incpaid6941315[[#Headers],[2011]],1,1), [1]Claims!$F:$F,  "&lt;=" &amp; DATE(home_incpaid6941315[[#Headers],[2011]],12,31), [1]Claims!$C:$C, "Physdam")</f>
        <v>0</v>
      </c>
      <c r="P50" s="3">
        <f>COUNTIFS([1]Claims!$E:$E, "&gt;=" &amp; DATE($A50,1,1),[1]Claims!$E:$E,  "&lt;=" &amp; DATE($A50,12,31), [1]Claims!$F:$F, "&gt;=" &amp; DATE(home_incpaid6941315[[#Headers],[2012]],1,1), [1]Claims!$F:$F,  "&lt;=" &amp; DATE(home_incpaid6941315[[#Headers],[2012]],12,31), [1]Claims!$C:$C, "Physdam")</f>
        <v>0</v>
      </c>
      <c r="Q50" s="3">
        <f>COUNTIFS([1]Claims!$E:$E, "&gt;=" &amp; DATE($A50,1,1),[1]Claims!$E:$E,  "&lt;=" &amp; DATE($A50,12,31), [1]Claims!$F:$F, "&gt;=" &amp; DATE(home_incpaid6941315[[#Headers],[2013]],1,1), [1]Claims!$F:$F,  "&lt;=" &amp; DATE(home_incpaid6941315[[#Headers],[2013]],12,31), [1]Claims!$C:$C, "Physdam")</f>
        <v>0</v>
      </c>
      <c r="R50" s="3">
        <f>COUNTIFS([1]Claims!$E:$E, "&gt;=" &amp; DATE($A50,1,1),[1]Claims!$E:$E,  "&lt;=" &amp; DATE($A50,12,31), [1]Claims!$F:$F, "&gt;=" &amp; DATE(home_incpaid6941315[[#Headers],[2014]],1,1), [1]Claims!$F:$F,  "&lt;=" &amp; DATE(home_incpaid6941315[[#Headers],[2014]],12,31), [1]Claims!$C:$C, "Physdam")</f>
        <v>0</v>
      </c>
      <c r="S50" s="3">
        <f>COUNTIFS([1]Claims!$E:$E, "&gt;=" &amp; DATE($A50,1,1),[1]Claims!$E:$E,  "&lt;=" &amp; DATE($A50,12,31), [1]Claims!$F:$F, "&gt;=" &amp; DATE(home_incpaid6941315[[#Headers],[2015]],1,1), [1]Claims!$F:$F,  "&lt;=" &amp; DATE(home_incpaid6941315[[#Headers],[2015]],12,31), [1]Claims!$C:$C, "Physdam")</f>
        <v>0</v>
      </c>
      <c r="T50" s="3">
        <f>COUNTIFS([1]Claims!$E:$E, "&gt;=" &amp; DATE($A50,1,1),[1]Claims!$E:$E,  "&lt;=" &amp; DATE($A50,12,31), [1]Claims!$F:$F, "&gt;=" &amp; DATE(home_incpaid6941315[[#Headers],[2016]],1,1), [1]Claims!$F:$F,  "&lt;=" &amp; DATE(home_incpaid6941315[[#Headers],[2016]],12,31), [1]Claims!$C:$C, "Physdam")</f>
        <v>0</v>
      </c>
      <c r="U50" s="3">
        <f>COUNTIFS([1]Claims!$E:$E, "&gt;=" &amp; DATE($A50,1,1),[1]Claims!$E:$E,  "&lt;=" &amp; DATE($A50,12,31), [1]Claims!$F:$F, "&gt;=" &amp; DATE(home_incpaid6941315[[#Headers],[2017]],1,1), [1]Claims!$F:$F,  "&lt;=" &amp; DATE(home_incpaid6941315[[#Headers],[2017]],12,31), [1]Claims!$C:$C, "Physdam")</f>
        <v>0</v>
      </c>
      <c r="V50" s="3">
        <f>COUNTIFS([1]Claims!$E:$E, "&gt;=" &amp; DATE($A50,1,1),[1]Claims!$E:$E,  "&lt;=" &amp; DATE($A50,12,31), [1]Claims!$F:$F, "&gt;=" &amp; DATE(home_incpaid6941315[[#Headers],[2018]],1,1), [1]Claims!$F:$F,  "&lt;=" &amp; DATE(home_incpaid6941315[[#Headers],[2018]],12,31), [1]Claims!$C:$C, "Physdam")</f>
        <v>0</v>
      </c>
      <c r="W50" s="3">
        <f>COUNTIFS([1]Claims!$E:$E, "&gt;=" &amp; DATE($A50,1,1),[1]Claims!$E:$E,  "&lt;=" &amp; DATE($A50,12,31), [1]Claims!$F:$F, "&gt;=" &amp; DATE(home_incpaid6941315[[#Headers],[2019]],1,1), [1]Claims!$F:$F,  "&lt;=" &amp; DATE(home_incpaid6941315[[#Headers],[2019]],12,31), [1]Claims!$C:$C, "Physdam")</f>
        <v>0</v>
      </c>
      <c r="X50" s="3">
        <f>COUNTIFS([1]Claims!$E:$E, "&gt;=" &amp; DATE($A50,1,1),[1]Claims!$E:$E,  "&lt;=" &amp; DATE($A50,12,31), [1]Claims!$F:$F, "&gt;=" &amp; DATE(home_incpaid6941315[[#Headers],[2020]],1,1), [1]Claims!$F:$F,  "&lt;=" &amp; DATE(home_incpaid6941315[[#Headers],[2020]],12,31), [1]Claims!$C:$C, "Physdam")</f>
        <v>486</v>
      </c>
    </row>
    <row r="51" spans="1:24" s="4" customFormat="1" ht="15" x14ac:dyDescent="0.2">
      <c r="A51" s="31"/>
      <c r="B51" s="3"/>
      <c r="C51" s="3"/>
      <c r="D51" s="3"/>
      <c r="E51" s="3"/>
      <c r="F51" s="3"/>
      <c r="G51" s="3"/>
      <c r="H51" s="3"/>
      <c r="I51" s="3"/>
      <c r="J51" s="3"/>
      <c r="K51" s="3"/>
      <c r="N51" s="31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s="4" customFormat="1" ht="15" x14ac:dyDescent="0.2"/>
    <row r="53" spans="1:24" s="4" customFormat="1" ht="15" x14ac:dyDescent="0.2">
      <c r="A53" s="149" t="s">
        <v>28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N53" s="149" t="s">
        <v>30</v>
      </c>
      <c r="O53" s="149"/>
      <c r="P53" s="149"/>
      <c r="Q53" s="149"/>
      <c r="R53" s="149"/>
      <c r="S53" s="149"/>
      <c r="T53" s="149"/>
      <c r="U53" s="149"/>
      <c r="V53" s="149"/>
      <c r="W53" s="149"/>
      <c r="X53" s="149"/>
    </row>
    <row r="54" spans="1:24" s="4" customFormat="1" ht="15" x14ac:dyDescent="0.2">
      <c r="A54" s="16" t="s">
        <v>1</v>
      </c>
      <c r="B54" s="151" t="s">
        <v>8</v>
      </c>
      <c r="C54" s="152"/>
      <c r="D54" s="152"/>
      <c r="E54" s="152"/>
      <c r="F54" s="152"/>
      <c r="G54" s="152"/>
      <c r="H54" s="152"/>
      <c r="I54" s="152"/>
      <c r="J54" s="152"/>
      <c r="K54" s="152"/>
      <c r="N54" s="16" t="s">
        <v>1</v>
      </c>
      <c r="O54" s="151" t="s">
        <v>8</v>
      </c>
      <c r="P54" s="152"/>
      <c r="Q54" s="152"/>
      <c r="R54" s="152"/>
      <c r="S54" s="152"/>
      <c r="T54" s="152"/>
      <c r="U54" s="152"/>
      <c r="V54" s="152"/>
      <c r="W54" s="152"/>
      <c r="X54" s="152"/>
    </row>
    <row r="55" spans="1:24" s="4" customFormat="1" x14ac:dyDescent="0.2">
      <c r="A55" s="17" t="s">
        <v>3</v>
      </c>
      <c r="B55" s="18">
        <v>0</v>
      </c>
      <c r="C55" s="18">
        <v>1</v>
      </c>
      <c r="D55" s="18">
        <v>2</v>
      </c>
      <c r="E55" s="18">
        <v>3</v>
      </c>
      <c r="F55" s="18">
        <v>4</v>
      </c>
      <c r="G55" s="18">
        <v>5</v>
      </c>
      <c r="H55" s="18">
        <v>6</v>
      </c>
      <c r="I55" s="18">
        <v>7</v>
      </c>
      <c r="J55" s="18">
        <v>8</v>
      </c>
      <c r="K55" s="18">
        <v>9</v>
      </c>
      <c r="N55" s="17" t="s">
        <v>3</v>
      </c>
      <c r="O55" s="18">
        <v>0</v>
      </c>
      <c r="P55" s="18">
        <v>1</v>
      </c>
      <c r="Q55" s="18">
        <v>2</v>
      </c>
      <c r="R55" s="18">
        <v>3</v>
      </c>
      <c r="S55" s="18">
        <v>4</v>
      </c>
      <c r="T55" s="18">
        <v>5</v>
      </c>
      <c r="U55" s="18">
        <v>6</v>
      </c>
      <c r="V55" s="18">
        <v>7</v>
      </c>
      <c r="W55" s="18">
        <v>8</v>
      </c>
      <c r="X55" s="18">
        <v>9</v>
      </c>
    </row>
    <row r="56" spans="1:24" s="4" customFormat="1" ht="15" x14ac:dyDescent="0.2">
      <c r="A56" s="6">
        <f>A41</f>
        <v>2011</v>
      </c>
      <c r="B56" s="23">
        <f>B41</f>
        <v>307</v>
      </c>
      <c r="C56" s="23">
        <f>SUM($B41:$C41)</f>
        <v>637</v>
      </c>
      <c r="D56" s="23">
        <f>SUM($B41:D41)</f>
        <v>651</v>
      </c>
      <c r="E56" s="23">
        <f>SUM($B41:E41)</f>
        <v>653</v>
      </c>
      <c r="F56" s="23">
        <f>SUM($B41:F41)</f>
        <v>653</v>
      </c>
      <c r="G56" s="23">
        <f>SUM($B41:G41)</f>
        <v>653</v>
      </c>
      <c r="H56" s="23">
        <f>SUM($B41:H41)</f>
        <v>653</v>
      </c>
      <c r="I56" s="23">
        <f>SUM($B41:I41)</f>
        <v>653</v>
      </c>
      <c r="J56" s="23">
        <f>SUM($B41:J41)</f>
        <v>653</v>
      </c>
      <c r="K56" s="23">
        <f>SUM($B41:K41)</f>
        <v>653</v>
      </c>
      <c r="N56" s="6">
        <f>N41</f>
        <v>2011</v>
      </c>
      <c r="O56" s="23">
        <f>O41</f>
        <v>423</v>
      </c>
      <c r="P56" s="23">
        <f>SUM($O41:P41)</f>
        <v>646</v>
      </c>
      <c r="Q56" s="23">
        <f>SUM($O41:Q41)</f>
        <v>652</v>
      </c>
      <c r="R56" s="23">
        <f>SUM($O41:R41)</f>
        <v>653</v>
      </c>
      <c r="S56" s="23">
        <f>SUM($O41:S41)</f>
        <v>653</v>
      </c>
      <c r="T56" s="23">
        <f>SUM($O41:T41)</f>
        <v>653</v>
      </c>
      <c r="U56" s="23">
        <f>SUM($O41:U41)</f>
        <v>653</v>
      </c>
      <c r="V56" s="23">
        <f>SUM($O41:V41)</f>
        <v>653</v>
      </c>
      <c r="W56" s="23">
        <f>SUM($O41:W41)</f>
        <v>653</v>
      </c>
      <c r="X56" s="23">
        <f>SUM($O41:X41)</f>
        <v>653</v>
      </c>
    </row>
    <row r="57" spans="1:24" s="4" customFormat="1" ht="15" x14ac:dyDescent="0.2">
      <c r="A57" s="6">
        <f t="shared" ref="A57:A65" si="2">A42</f>
        <v>2012</v>
      </c>
      <c r="B57" s="23">
        <f>C42</f>
        <v>336</v>
      </c>
      <c r="C57" s="23">
        <f>SUM($C42:D42)</f>
        <v>667</v>
      </c>
      <c r="D57" s="23">
        <f>SUM($C42:E42)</f>
        <v>690</v>
      </c>
      <c r="E57" s="23">
        <f>SUM($C42:F42)</f>
        <v>690</v>
      </c>
      <c r="F57" s="23">
        <f>SUM($C42:G42)</f>
        <v>690</v>
      </c>
      <c r="G57" s="23">
        <f>SUM($C42:H42)</f>
        <v>690</v>
      </c>
      <c r="H57" s="23">
        <f>SUM($C42:I42)</f>
        <v>690</v>
      </c>
      <c r="I57" s="23">
        <f>SUM($C42:J42)</f>
        <v>690</v>
      </c>
      <c r="J57" s="23">
        <f>SUM($C42:K42)</f>
        <v>690</v>
      </c>
      <c r="K57" s="23">
        <v>0</v>
      </c>
      <c r="N57" s="6">
        <f t="shared" ref="N57:N65" si="3">N42</f>
        <v>2012</v>
      </c>
      <c r="O57" s="23">
        <f>P42</f>
        <v>475</v>
      </c>
      <c r="P57" s="23">
        <f>SUM($P42:Q42)</f>
        <v>682</v>
      </c>
      <c r="Q57" s="23">
        <f>SUM($P42:R42)</f>
        <v>690</v>
      </c>
      <c r="R57" s="23">
        <f>SUM($P42:S42)</f>
        <v>690</v>
      </c>
      <c r="S57" s="23">
        <f>SUM($P42:T42)</f>
        <v>690</v>
      </c>
      <c r="T57" s="23">
        <f>SUM($P42:U42)</f>
        <v>690</v>
      </c>
      <c r="U57" s="23">
        <f>SUM($P42:V42)</f>
        <v>690</v>
      </c>
      <c r="V57" s="23">
        <f>SUM($P42:W42)</f>
        <v>690</v>
      </c>
      <c r="W57" s="23">
        <f>SUM($P42:X42)</f>
        <v>690</v>
      </c>
      <c r="X57" s="23">
        <v>0</v>
      </c>
    </row>
    <row r="58" spans="1:24" s="4" customFormat="1" ht="15" x14ac:dyDescent="0.2">
      <c r="A58" s="6">
        <f t="shared" si="2"/>
        <v>2013</v>
      </c>
      <c r="B58" s="23">
        <f>D43</f>
        <v>296</v>
      </c>
      <c r="C58" s="23">
        <f>SUM($D43:E43)</f>
        <v>594</v>
      </c>
      <c r="D58" s="23">
        <f>SUM($D43:F43)</f>
        <v>620</v>
      </c>
      <c r="E58" s="23">
        <f>SUM($D43:G43)</f>
        <v>621</v>
      </c>
      <c r="F58" s="23">
        <f>SUM($D43:H43)</f>
        <v>621</v>
      </c>
      <c r="G58" s="23">
        <f>SUM($D43:I43)</f>
        <v>621</v>
      </c>
      <c r="H58" s="23">
        <f>SUM($D43:J43)</f>
        <v>621</v>
      </c>
      <c r="I58" s="23">
        <f>SUM($D43:K43)</f>
        <v>621</v>
      </c>
      <c r="J58" s="23">
        <v>0</v>
      </c>
      <c r="K58" s="23">
        <v>0</v>
      </c>
      <c r="N58" s="6">
        <f t="shared" si="3"/>
        <v>2013</v>
      </c>
      <c r="O58" s="23">
        <f>Q43</f>
        <v>407</v>
      </c>
      <c r="P58" s="23">
        <f>SUM($Q43:R43)</f>
        <v>611</v>
      </c>
      <c r="Q58" s="23">
        <f>SUM($Q43:S43)</f>
        <v>621</v>
      </c>
      <c r="R58" s="23">
        <f>SUM($Q43:T43)</f>
        <v>621</v>
      </c>
      <c r="S58" s="23">
        <f>SUM($Q43:U43)</f>
        <v>621</v>
      </c>
      <c r="T58" s="23">
        <f>SUM($Q43:V43)</f>
        <v>621</v>
      </c>
      <c r="U58" s="23">
        <f>SUM($Q43:W43)</f>
        <v>621</v>
      </c>
      <c r="V58" s="23">
        <f>SUM($Q43:X43)</f>
        <v>621</v>
      </c>
      <c r="W58" s="23">
        <v>0</v>
      </c>
      <c r="X58" s="23">
        <v>0</v>
      </c>
    </row>
    <row r="59" spans="1:24" s="4" customFormat="1" ht="15" x14ac:dyDescent="0.2">
      <c r="A59" s="6">
        <f t="shared" si="2"/>
        <v>2014</v>
      </c>
      <c r="B59" s="23">
        <f>E44</f>
        <v>317</v>
      </c>
      <c r="C59" s="23">
        <f>SUM($E44:F44)</f>
        <v>602</v>
      </c>
      <c r="D59" s="23">
        <f>SUM($E44:G44)</f>
        <v>629</v>
      </c>
      <c r="E59" s="23">
        <f>SUM($E44:H44)</f>
        <v>633</v>
      </c>
      <c r="F59" s="23">
        <f>SUM($E44:I44)</f>
        <v>633</v>
      </c>
      <c r="G59" s="23">
        <f>SUM($E44:J44)</f>
        <v>633</v>
      </c>
      <c r="H59" s="23">
        <f>SUM($E44:K44)</f>
        <v>633</v>
      </c>
      <c r="I59" s="23">
        <v>0</v>
      </c>
      <c r="J59" s="23">
        <v>0</v>
      </c>
      <c r="K59" s="23">
        <v>0</v>
      </c>
      <c r="N59" s="6">
        <f t="shared" si="3"/>
        <v>2014</v>
      </c>
      <c r="O59" s="23">
        <f>R44</f>
        <v>428</v>
      </c>
      <c r="P59" s="23">
        <f>SUM($R44:S44)</f>
        <v>620</v>
      </c>
      <c r="Q59" s="23">
        <f>SUM($R44:T44)</f>
        <v>633</v>
      </c>
      <c r="R59" s="23">
        <f>SUM($R44:U44)</f>
        <v>633</v>
      </c>
      <c r="S59" s="23">
        <f>SUM($R44:V44)</f>
        <v>633</v>
      </c>
      <c r="T59" s="23">
        <f>SUM($R44:W44)</f>
        <v>633</v>
      </c>
      <c r="U59" s="23">
        <f>SUM($R44:X44)</f>
        <v>633</v>
      </c>
      <c r="V59" s="23">
        <v>0</v>
      </c>
      <c r="W59" s="23">
        <v>0</v>
      </c>
      <c r="X59" s="23">
        <v>0</v>
      </c>
    </row>
    <row r="60" spans="1:24" s="4" customFormat="1" ht="15" x14ac:dyDescent="0.2">
      <c r="A60" s="6">
        <f t="shared" si="2"/>
        <v>2015</v>
      </c>
      <c r="B60" s="23">
        <f>F45</f>
        <v>316</v>
      </c>
      <c r="C60" s="23">
        <f>SUM($F45:G45)</f>
        <v>593</v>
      </c>
      <c r="D60" s="23">
        <f>SUM($F45:H45)</f>
        <v>615</v>
      </c>
      <c r="E60" s="23">
        <f>SUM($F45:I45)</f>
        <v>618</v>
      </c>
      <c r="F60" s="23">
        <f>SUM($F45:J45)</f>
        <v>618</v>
      </c>
      <c r="G60" s="23">
        <f>SUM($F45:K45)</f>
        <v>618</v>
      </c>
      <c r="H60" s="23">
        <v>0</v>
      </c>
      <c r="I60" s="23">
        <v>0</v>
      </c>
      <c r="J60" s="23">
        <v>0</v>
      </c>
      <c r="K60" s="23">
        <v>0</v>
      </c>
      <c r="N60" s="6">
        <f t="shared" si="3"/>
        <v>2015</v>
      </c>
      <c r="O60" s="23">
        <f>S45</f>
        <v>419</v>
      </c>
      <c r="P60" s="23">
        <f>SUM($S45:T45)</f>
        <v>603</v>
      </c>
      <c r="Q60" s="23">
        <f>SUM($S45:U45)</f>
        <v>617</v>
      </c>
      <c r="R60" s="23">
        <f>SUM($S45:V45)</f>
        <v>618</v>
      </c>
      <c r="S60" s="23">
        <f>SUM($S45:W45)</f>
        <v>618</v>
      </c>
      <c r="T60" s="23">
        <f>SUM($S45:X45)</f>
        <v>618</v>
      </c>
      <c r="U60" s="23">
        <v>0</v>
      </c>
      <c r="V60" s="23">
        <v>0</v>
      </c>
      <c r="W60" s="23">
        <v>0</v>
      </c>
      <c r="X60" s="23">
        <v>0</v>
      </c>
    </row>
    <row r="61" spans="1:24" s="4" customFormat="1" ht="15" x14ac:dyDescent="0.2">
      <c r="A61" s="6">
        <f t="shared" si="2"/>
        <v>2016</v>
      </c>
      <c r="B61" s="23">
        <f>G46</f>
        <v>331</v>
      </c>
      <c r="C61" s="23">
        <f>SUM($G46:H46)</f>
        <v>652</v>
      </c>
      <c r="D61" s="23">
        <f>SUM($G46:I46)</f>
        <v>673</v>
      </c>
      <c r="E61" s="23">
        <f>SUM($G46:J46)</f>
        <v>675</v>
      </c>
      <c r="F61" s="23">
        <f>SUM($G46:K46)</f>
        <v>675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N61" s="6">
        <f t="shared" si="3"/>
        <v>2016</v>
      </c>
      <c r="O61" s="23">
        <f>T46</f>
        <v>458</v>
      </c>
      <c r="P61" s="23">
        <f>SUM($T46:U46)</f>
        <v>665</v>
      </c>
      <c r="Q61" s="23">
        <f>SUM($T46:V46)</f>
        <v>675</v>
      </c>
      <c r="R61" s="23">
        <f>SUM($T46:W46)</f>
        <v>675</v>
      </c>
      <c r="S61" s="23">
        <f>SUM($T46:X46)</f>
        <v>675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</row>
    <row r="62" spans="1:24" s="4" customFormat="1" ht="15" x14ac:dyDescent="0.2">
      <c r="A62" s="6">
        <f t="shared" si="2"/>
        <v>2017</v>
      </c>
      <c r="B62" s="23">
        <f>H47</f>
        <v>364</v>
      </c>
      <c r="C62" s="23">
        <f>SUM($H47:I47)</f>
        <v>675</v>
      </c>
      <c r="D62" s="23">
        <f>SUM($H47:J47)</f>
        <v>703</v>
      </c>
      <c r="E62" s="23">
        <f>SUM($H47:K47)</f>
        <v>703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N62" s="6">
        <f t="shared" si="3"/>
        <v>2017</v>
      </c>
      <c r="O62" s="23">
        <f>U47</f>
        <v>468</v>
      </c>
      <c r="P62" s="23">
        <f>SUM($U47:V47)</f>
        <v>688</v>
      </c>
      <c r="Q62" s="23">
        <f>SUM($U47:W47)</f>
        <v>703</v>
      </c>
      <c r="R62" s="23">
        <f>SUM($U47:X47)</f>
        <v>703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</row>
    <row r="63" spans="1:24" s="4" customFormat="1" ht="15" x14ac:dyDescent="0.2">
      <c r="A63" s="6">
        <f t="shared" si="2"/>
        <v>2018</v>
      </c>
      <c r="B63" s="23">
        <f>I48</f>
        <v>340</v>
      </c>
      <c r="C63" s="23">
        <f>SUM($I48:J48)</f>
        <v>619</v>
      </c>
      <c r="D63" s="23">
        <f>SUM($I48:K48)</f>
        <v>643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N63" s="6">
        <f t="shared" si="3"/>
        <v>2018</v>
      </c>
      <c r="O63" s="23">
        <f>V48</f>
        <v>451</v>
      </c>
      <c r="P63" s="23">
        <f>SUM($V48:W48)</f>
        <v>638</v>
      </c>
      <c r="Q63" s="23">
        <f>SUM($V48:X48)</f>
        <v>643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</row>
    <row r="64" spans="1:24" s="4" customFormat="1" ht="15" x14ac:dyDescent="0.2">
      <c r="A64" s="6">
        <f t="shared" si="2"/>
        <v>2019</v>
      </c>
      <c r="B64" s="23">
        <f>J49</f>
        <v>350</v>
      </c>
      <c r="C64" s="23">
        <f>SUM($J49:K49)</f>
        <v>650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N64" s="6">
        <f t="shared" si="3"/>
        <v>2019</v>
      </c>
      <c r="O64" s="23">
        <f>W49</f>
        <v>461</v>
      </c>
      <c r="P64" s="23">
        <f>SUM($W49:X49)</f>
        <v>670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</row>
    <row r="65" spans="1:24" s="4" customFormat="1" ht="15" x14ac:dyDescent="0.2">
      <c r="A65" s="6">
        <f t="shared" si="2"/>
        <v>2020</v>
      </c>
      <c r="B65" s="23">
        <f>K50</f>
        <v>374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N65" s="6">
        <f t="shared" si="3"/>
        <v>2020</v>
      </c>
      <c r="O65" s="23">
        <f>X50</f>
        <v>486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</row>
    <row r="68" spans="1:24" s="4" customFormat="1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 s="4" customFormat="1" ht="21" x14ac:dyDescent="0.25">
      <c r="A69" s="24" t="s">
        <v>25</v>
      </c>
      <c r="B69" s="24"/>
      <c r="C69" s="24"/>
      <c r="D69" s="24"/>
      <c r="E69" s="24"/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s="4" customFormat="1" ht="14" customHeight="1" x14ac:dyDescent="0.25">
      <c r="A70" s="24"/>
      <c r="B70" s="24"/>
      <c r="C70" s="24"/>
      <c r="D70" s="24"/>
      <c r="E70" s="24"/>
      <c r="F70" s="24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1:24" s="4" customFormat="1" ht="15" x14ac:dyDescent="0.2">
      <c r="A71" s="149" t="s">
        <v>117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N71" s="149" t="s">
        <v>118</v>
      </c>
      <c r="O71" s="149"/>
      <c r="P71" s="149"/>
      <c r="Q71" s="149"/>
      <c r="R71" s="149"/>
      <c r="S71" s="149"/>
      <c r="T71" s="149"/>
      <c r="U71" s="149"/>
      <c r="V71" s="149"/>
      <c r="W71" s="149"/>
      <c r="X71" s="149"/>
    </row>
    <row r="72" spans="1:24" s="4" customFormat="1" ht="15" x14ac:dyDescent="0.2">
      <c r="A72" s="20" t="s">
        <v>1</v>
      </c>
      <c r="B72" s="151" t="s">
        <v>8</v>
      </c>
      <c r="C72" s="152"/>
      <c r="D72" s="152"/>
      <c r="E72" s="152"/>
      <c r="F72" s="152"/>
      <c r="G72" s="152"/>
      <c r="H72" s="152"/>
      <c r="I72" s="152"/>
      <c r="J72" s="152"/>
      <c r="K72" s="152"/>
      <c r="N72" s="20" t="s">
        <v>1</v>
      </c>
      <c r="O72" s="151" t="s">
        <v>8</v>
      </c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4" customFormat="1" x14ac:dyDescent="0.2">
      <c r="A73" s="33" t="s">
        <v>3</v>
      </c>
      <c r="B73" s="37">
        <v>0</v>
      </c>
      <c r="C73" s="18">
        <v>1</v>
      </c>
      <c r="D73" s="18">
        <v>2</v>
      </c>
      <c r="E73" s="18">
        <v>3</v>
      </c>
      <c r="F73" s="18">
        <v>4</v>
      </c>
      <c r="G73" s="18">
        <v>5</v>
      </c>
      <c r="H73" s="18">
        <v>6</v>
      </c>
      <c r="I73" s="18">
        <v>7</v>
      </c>
      <c r="J73" s="18">
        <v>8</v>
      </c>
      <c r="K73" s="18">
        <v>9</v>
      </c>
      <c r="N73" s="33" t="s">
        <v>3</v>
      </c>
      <c r="O73" s="37">
        <v>0</v>
      </c>
      <c r="P73" s="18">
        <v>1</v>
      </c>
      <c r="Q73" s="18">
        <v>2</v>
      </c>
      <c r="R73" s="18">
        <v>3</v>
      </c>
      <c r="S73" s="18">
        <v>4</v>
      </c>
      <c r="T73" s="18">
        <v>5</v>
      </c>
      <c r="U73" s="18">
        <v>6</v>
      </c>
      <c r="V73" s="18">
        <v>7</v>
      </c>
      <c r="W73" s="18">
        <v>8</v>
      </c>
      <c r="X73" s="18">
        <v>9</v>
      </c>
    </row>
    <row r="74" spans="1:24" s="4" customFormat="1" ht="15" x14ac:dyDescent="0.2">
      <c r="A74" s="35">
        <v>2011</v>
      </c>
      <c r="B74" s="34">
        <f t="shared" ref="B74:K74" si="4">QUOTIENT(B8,B41)</f>
        <v>9458</v>
      </c>
      <c r="C74" s="34">
        <f t="shared" si="4"/>
        <v>9142</v>
      </c>
      <c r="D74" s="34">
        <f t="shared" si="4"/>
        <v>10666</v>
      </c>
      <c r="E74" s="34">
        <f t="shared" si="4"/>
        <v>11463</v>
      </c>
      <c r="F74" s="34" t="e">
        <f t="shared" si="4"/>
        <v>#DIV/0!</v>
      </c>
      <c r="G74" s="34" t="e">
        <f t="shared" si="4"/>
        <v>#DIV/0!</v>
      </c>
      <c r="H74" s="34" t="e">
        <f t="shared" si="4"/>
        <v>#DIV/0!</v>
      </c>
      <c r="I74" s="34" t="e">
        <f t="shared" si="4"/>
        <v>#DIV/0!</v>
      </c>
      <c r="J74" s="34" t="e">
        <f t="shared" si="4"/>
        <v>#DIV/0!</v>
      </c>
      <c r="K74" s="34" t="e">
        <f t="shared" si="4"/>
        <v>#DIV/0!</v>
      </c>
      <c r="N74" s="35">
        <v>2011</v>
      </c>
      <c r="O74" s="34">
        <f t="shared" ref="O74:X74" si="5">QUOTIENT(O8,O41)</f>
        <v>10018</v>
      </c>
      <c r="P74" s="34">
        <f t="shared" si="5"/>
        <v>9843</v>
      </c>
      <c r="Q74" s="34">
        <f t="shared" si="5"/>
        <v>9592</v>
      </c>
      <c r="R74" s="34">
        <f t="shared" si="5"/>
        <v>11950</v>
      </c>
      <c r="S74" s="34" t="e">
        <f t="shared" si="5"/>
        <v>#DIV/0!</v>
      </c>
      <c r="T74" s="34" t="e">
        <f t="shared" si="5"/>
        <v>#DIV/0!</v>
      </c>
      <c r="U74" s="34" t="e">
        <f t="shared" si="5"/>
        <v>#DIV/0!</v>
      </c>
      <c r="V74" s="34" t="e">
        <f t="shared" si="5"/>
        <v>#DIV/0!</v>
      </c>
      <c r="W74" s="34" t="e">
        <f t="shared" si="5"/>
        <v>#DIV/0!</v>
      </c>
      <c r="X74" s="34" t="e">
        <f t="shared" si="5"/>
        <v>#DIV/0!</v>
      </c>
    </row>
    <row r="75" spans="1:24" s="4" customFormat="1" ht="15" x14ac:dyDescent="0.2">
      <c r="A75" s="36">
        <v>2012</v>
      </c>
      <c r="B75" s="34">
        <f t="shared" ref="B75:J75" si="6">QUOTIENT(C9,C42)</f>
        <v>8980</v>
      </c>
      <c r="C75" s="34">
        <f t="shared" si="6"/>
        <v>8851</v>
      </c>
      <c r="D75" s="34">
        <f t="shared" si="6"/>
        <v>9556</v>
      </c>
      <c r="E75" s="34" t="e">
        <f t="shared" si="6"/>
        <v>#DIV/0!</v>
      </c>
      <c r="F75" s="34" t="e">
        <f t="shared" si="6"/>
        <v>#DIV/0!</v>
      </c>
      <c r="G75" s="34" t="e">
        <f t="shared" si="6"/>
        <v>#DIV/0!</v>
      </c>
      <c r="H75" s="34" t="e">
        <f t="shared" si="6"/>
        <v>#DIV/0!</v>
      </c>
      <c r="I75" s="34" t="e">
        <f t="shared" si="6"/>
        <v>#DIV/0!</v>
      </c>
      <c r="J75" s="34" t="e">
        <f t="shared" si="6"/>
        <v>#DIV/0!</v>
      </c>
      <c r="K75" s="34"/>
      <c r="N75" s="36">
        <v>2012</v>
      </c>
      <c r="O75" s="34">
        <f t="shared" ref="O75:W75" si="7">QUOTIENT(P9,P42)</f>
        <v>10055</v>
      </c>
      <c r="P75" s="34">
        <f t="shared" si="7"/>
        <v>9651</v>
      </c>
      <c r="Q75" s="34">
        <f t="shared" si="7"/>
        <v>8913</v>
      </c>
      <c r="R75" s="34" t="e">
        <f t="shared" si="7"/>
        <v>#DIV/0!</v>
      </c>
      <c r="S75" s="34" t="e">
        <f t="shared" si="7"/>
        <v>#DIV/0!</v>
      </c>
      <c r="T75" s="34" t="e">
        <f t="shared" si="7"/>
        <v>#DIV/0!</v>
      </c>
      <c r="U75" s="34" t="e">
        <f t="shared" si="7"/>
        <v>#DIV/0!</v>
      </c>
      <c r="V75" s="34" t="e">
        <f t="shared" si="7"/>
        <v>#DIV/0!</v>
      </c>
      <c r="W75" s="34" t="e">
        <f t="shared" si="7"/>
        <v>#DIV/0!</v>
      </c>
      <c r="X75" s="34"/>
    </row>
    <row r="76" spans="1:24" s="4" customFormat="1" ht="15" x14ac:dyDescent="0.2">
      <c r="A76" s="36">
        <v>2013</v>
      </c>
      <c r="B76" s="34">
        <f t="shared" ref="B76:I76" si="8">QUOTIENT(D10,D43)</f>
        <v>8846</v>
      </c>
      <c r="C76" s="34">
        <f t="shared" si="8"/>
        <v>9174</v>
      </c>
      <c r="D76" s="34">
        <f t="shared" si="8"/>
        <v>8879</v>
      </c>
      <c r="E76" s="34">
        <f t="shared" si="8"/>
        <v>10690</v>
      </c>
      <c r="F76" s="34" t="e">
        <f t="shared" si="8"/>
        <v>#DIV/0!</v>
      </c>
      <c r="G76" s="34" t="e">
        <f t="shared" si="8"/>
        <v>#DIV/0!</v>
      </c>
      <c r="H76" s="34" t="e">
        <f t="shared" si="8"/>
        <v>#DIV/0!</v>
      </c>
      <c r="I76" s="34" t="e">
        <f t="shared" si="8"/>
        <v>#DIV/0!</v>
      </c>
      <c r="J76" s="34"/>
      <c r="K76" s="34"/>
      <c r="N76" s="36">
        <v>2013</v>
      </c>
      <c r="O76" s="34">
        <f t="shared" ref="O76:V76" si="9">QUOTIENT(Q10,Q43)</f>
        <v>9797</v>
      </c>
      <c r="P76" s="34">
        <f t="shared" si="9"/>
        <v>9737</v>
      </c>
      <c r="Q76" s="34">
        <f t="shared" si="9"/>
        <v>9373</v>
      </c>
      <c r="R76" s="34" t="e">
        <f t="shared" si="9"/>
        <v>#DIV/0!</v>
      </c>
      <c r="S76" s="34" t="e">
        <f t="shared" si="9"/>
        <v>#DIV/0!</v>
      </c>
      <c r="T76" s="34" t="e">
        <f t="shared" si="9"/>
        <v>#DIV/0!</v>
      </c>
      <c r="U76" s="34" t="e">
        <f t="shared" si="9"/>
        <v>#DIV/0!</v>
      </c>
      <c r="V76" s="34" t="e">
        <f t="shared" si="9"/>
        <v>#DIV/0!</v>
      </c>
      <c r="W76" s="34"/>
      <c r="X76" s="34"/>
    </row>
    <row r="77" spans="1:24" s="4" customFormat="1" ht="15" x14ac:dyDescent="0.2">
      <c r="A77" s="36">
        <v>2014</v>
      </c>
      <c r="B77" s="34">
        <f t="shared" ref="B77:H77" si="10">QUOTIENT(E11,E44)</f>
        <v>9001</v>
      </c>
      <c r="C77" s="34">
        <f t="shared" si="10"/>
        <v>9011</v>
      </c>
      <c r="D77" s="34">
        <f t="shared" si="10"/>
        <v>9755</v>
      </c>
      <c r="E77" s="34">
        <f t="shared" si="10"/>
        <v>10641</v>
      </c>
      <c r="F77" s="34" t="e">
        <f t="shared" si="10"/>
        <v>#DIV/0!</v>
      </c>
      <c r="G77" s="34" t="e">
        <f t="shared" si="10"/>
        <v>#DIV/0!</v>
      </c>
      <c r="H77" s="34" t="e">
        <f t="shared" si="10"/>
        <v>#DIV/0!</v>
      </c>
      <c r="I77" s="34"/>
      <c r="J77" s="34"/>
      <c r="K77" s="34"/>
      <c r="N77" s="36">
        <v>2014</v>
      </c>
      <c r="O77" s="34">
        <f t="shared" ref="O77:U77" si="11">QUOTIENT(R11,R44)</f>
        <v>9814</v>
      </c>
      <c r="P77" s="34">
        <f t="shared" si="11"/>
        <v>9522</v>
      </c>
      <c r="Q77" s="34">
        <f t="shared" si="11"/>
        <v>9440</v>
      </c>
      <c r="R77" s="34" t="e">
        <f t="shared" si="11"/>
        <v>#DIV/0!</v>
      </c>
      <c r="S77" s="34" t="e">
        <f t="shared" si="11"/>
        <v>#DIV/0!</v>
      </c>
      <c r="T77" s="34" t="e">
        <f t="shared" si="11"/>
        <v>#DIV/0!</v>
      </c>
      <c r="U77" s="34" t="e">
        <f t="shared" si="11"/>
        <v>#DIV/0!</v>
      </c>
      <c r="V77" s="34"/>
      <c r="W77" s="34"/>
      <c r="X77" s="34"/>
    </row>
    <row r="78" spans="1:24" s="4" customFormat="1" ht="15" x14ac:dyDescent="0.2">
      <c r="A78" s="36">
        <v>2015</v>
      </c>
      <c r="B78" s="34">
        <f t="shared" ref="B78:G78" si="12">QUOTIENT(F12,F45)</f>
        <v>8722</v>
      </c>
      <c r="C78" s="34">
        <f t="shared" si="12"/>
        <v>9202</v>
      </c>
      <c r="D78" s="34">
        <f t="shared" si="12"/>
        <v>9633</v>
      </c>
      <c r="E78" s="34">
        <f t="shared" si="12"/>
        <v>9931</v>
      </c>
      <c r="F78" s="34" t="e">
        <f t="shared" si="12"/>
        <v>#DIV/0!</v>
      </c>
      <c r="G78" s="34" t="e">
        <f t="shared" si="12"/>
        <v>#DIV/0!</v>
      </c>
      <c r="H78" s="34"/>
      <c r="I78" s="34"/>
      <c r="J78" s="34"/>
      <c r="K78" s="34"/>
      <c r="N78" s="36">
        <v>2015</v>
      </c>
      <c r="O78" s="34">
        <f t="shared" ref="O78:T78" si="13">QUOTIENT(S12,S45)</f>
        <v>9804</v>
      </c>
      <c r="P78" s="34">
        <f t="shared" si="13"/>
        <v>9497</v>
      </c>
      <c r="Q78" s="34">
        <f t="shared" si="13"/>
        <v>10273</v>
      </c>
      <c r="R78" s="34">
        <f t="shared" si="13"/>
        <v>6169</v>
      </c>
      <c r="S78" s="34" t="e">
        <f t="shared" si="13"/>
        <v>#DIV/0!</v>
      </c>
      <c r="T78" s="34" t="e">
        <f t="shared" si="13"/>
        <v>#DIV/0!</v>
      </c>
      <c r="U78" s="34"/>
      <c r="V78" s="34"/>
      <c r="W78" s="34"/>
      <c r="X78" s="34"/>
    </row>
    <row r="79" spans="1:24" s="4" customFormat="1" ht="15" x14ac:dyDescent="0.2">
      <c r="A79" s="36">
        <v>2016</v>
      </c>
      <c r="B79" s="34">
        <f>QUOTIENT(G13,G46)</f>
        <v>8681</v>
      </c>
      <c r="C79" s="34">
        <f>QUOTIENT(H13,H46)</f>
        <v>9078</v>
      </c>
      <c r="D79" s="34">
        <f>QUOTIENT(I13,I46)</f>
        <v>9041</v>
      </c>
      <c r="E79" s="34">
        <f>QUOTIENT(J13,J46)</f>
        <v>11563</v>
      </c>
      <c r="F79" s="34" t="e">
        <f>QUOTIENT(K13,K46)</f>
        <v>#DIV/0!</v>
      </c>
      <c r="G79" s="34"/>
      <c r="H79" s="34"/>
      <c r="I79" s="34"/>
      <c r="J79" s="34"/>
      <c r="K79" s="34"/>
      <c r="N79" s="36">
        <v>2016</v>
      </c>
      <c r="O79" s="34">
        <f>QUOTIENT(T13,T46)</f>
        <v>9794</v>
      </c>
      <c r="P79" s="34">
        <f>QUOTIENT(U13,U46)</f>
        <v>9964</v>
      </c>
      <c r="Q79" s="34">
        <f>QUOTIENT(V13,V46)</f>
        <v>10150</v>
      </c>
      <c r="R79" s="34" t="e">
        <f>QUOTIENT(W13,W46)</f>
        <v>#DIV/0!</v>
      </c>
      <c r="S79" s="34" t="e">
        <f>QUOTIENT(X13,X46)</f>
        <v>#DIV/0!</v>
      </c>
      <c r="T79" s="34"/>
      <c r="U79" s="34"/>
      <c r="V79" s="34"/>
      <c r="W79" s="34"/>
      <c r="X79" s="34"/>
    </row>
    <row r="80" spans="1:24" s="4" customFormat="1" ht="15" x14ac:dyDescent="0.2">
      <c r="A80" s="36">
        <v>2017</v>
      </c>
      <c r="B80" s="34">
        <f>QUOTIENT(H14,H47)</f>
        <v>9247</v>
      </c>
      <c r="C80" s="34">
        <f>QUOTIENT(I14,I47)</f>
        <v>9158</v>
      </c>
      <c r="D80" s="34">
        <f>QUOTIENT(J14,J47)</f>
        <v>10263</v>
      </c>
      <c r="E80" s="34" t="e">
        <f>QUOTIENT(K14,K47)</f>
        <v>#DIV/0!</v>
      </c>
      <c r="F80" s="34"/>
      <c r="G80" s="34"/>
      <c r="H80" s="34"/>
      <c r="I80" s="34"/>
      <c r="J80" s="34"/>
      <c r="K80" s="34"/>
      <c r="N80" s="36">
        <v>2017</v>
      </c>
      <c r="O80" s="34">
        <f>QUOTIENT(U14,U47)</f>
        <v>10104</v>
      </c>
      <c r="P80" s="34">
        <f>QUOTIENT(V14,V47)</f>
        <v>9921</v>
      </c>
      <c r="Q80" s="34">
        <f>QUOTIENT(W14,W47)</f>
        <v>10261</v>
      </c>
      <c r="R80" s="34" t="e">
        <f>QUOTIENT(X14,X47)</f>
        <v>#DIV/0!</v>
      </c>
      <c r="S80" s="34"/>
      <c r="T80" s="34"/>
      <c r="U80" s="34"/>
      <c r="V80" s="34"/>
      <c r="W80" s="34"/>
      <c r="X80" s="34"/>
    </row>
    <row r="81" spans="1:24" s="4" customFormat="1" ht="15" x14ac:dyDescent="0.2">
      <c r="A81" s="36">
        <v>2018</v>
      </c>
      <c r="B81" s="34">
        <f>QUOTIENT(I15,I48)</f>
        <v>9181</v>
      </c>
      <c r="C81" s="34">
        <f>QUOTIENT(J15,J48)</f>
        <v>9317</v>
      </c>
      <c r="D81" s="34">
        <f>QUOTIENT(K15,K48)</f>
        <v>9245</v>
      </c>
      <c r="E81" s="34"/>
      <c r="F81" s="34"/>
      <c r="G81" s="34"/>
      <c r="H81" s="34"/>
      <c r="I81" s="34"/>
      <c r="J81" s="34"/>
      <c r="K81" s="34"/>
      <c r="N81" s="36">
        <v>2018</v>
      </c>
      <c r="O81" s="34">
        <f>QUOTIENT(V15,V48)</f>
        <v>9944</v>
      </c>
      <c r="P81" s="34">
        <f>QUOTIENT(W15,W48)</f>
        <v>9993</v>
      </c>
      <c r="Q81" s="34">
        <f>QUOTIENT(X15,X48)</f>
        <v>10711</v>
      </c>
      <c r="R81" s="34"/>
      <c r="S81" s="34"/>
      <c r="T81" s="34"/>
      <c r="U81" s="34"/>
      <c r="V81" s="34"/>
      <c r="W81" s="34"/>
      <c r="X81" s="34"/>
    </row>
    <row r="82" spans="1:24" s="4" customFormat="1" ht="15" x14ac:dyDescent="0.2">
      <c r="A82" s="36">
        <v>2019</v>
      </c>
      <c r="B82" s="34">
        <f>QUOTIENT(J16,J49)</f>
        <v>9049</v>
      </c>
      <c r="C82" s="34">
        <f>QUOTIENT(K16,K49)</f>
        <v>9610</v>
      </c>
      <c r="D82" s="34"/>
      <c r="E82" s="34"/>
      <c r="F82" s="34"/>
      <c r="G82" s="34"/>
      <c r="H82" s="34"/>
      <c r="I82" s="34"/>
      <c r="J82" s="34"/>
      <c r="K82" s="34"/>
      <c r="N82" s="36">
        <v>2019</v>
      </c>
      <c r="O82" s="34">
        <f>QUOTIENT(W16,W49)</f>
        <v>10220</v>
      </c>
      <c r="P82" s="34">
        <f>QUOTIENT(X16,X49)</f>
        <v>9940</v>
      </c>
      <c r="Q82" s="34"/>
      <c r="R82" s="34"/>
      <c r="S82" s="34"/>
      <c r="T82" s="34"/>
      <c r="U82" s="34"/>
      <c r="V82" s="34"/>
      <c r="W82" s="34"/>
      <c r="X82" s="34"/>
    </row>
    <row r="83" spans="1:24" s="4" customFormat="1" ht="15" x14ac:dyDescent="0.2">
      <c r="A83" s="36">
        <v>2020</v>
      </c>
      <c r="B83" s="34">
        <f>QUOTIENT(K17,K50)</f>
        <v>9282</v>
      </c>
      <c r="C83" s="34"/>
      <c r="D83" s="34"/>
      <c r="E83" s="34"/>
      <c r="F83" s="34"/>
      <c r="G83" s="34"/>
      <c r="H83" s="34"/>
      <c r="I83" s="34"/>
      <c r="J83" s="34"/>
      <c r="K83" s="34"/>
      <c r="N83" s="36">
        <v>2020</v>
      </c>
      <c r="O83" s="34">
        <f>QUOTIENT(X17,X50)</f>
        <v>10342</v>
      </c>
      <c r="P83" s="34"/>
      <c r="Q83" s="34"/>
      <c r="R83" s="34"/>
      <c r="S83" s="34"/>
      <c r="T83" s="34"/>
      <c r="U83" s="34"/>
      <c r="V83" s="34"/>
      <c r="W83" s="34"/>
      <c r="X83" s="34"/>
    </row>
    <row r="84" spans="1:24" s="4" customFormat="1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s="4" customFormat="1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s="4" customFormat="1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s="4" customFormat="1" ht="21" x14ac:dyDescent="0.25">
      <c r="A87" s="24" t="s">
        <v>26</v>
      </c>
      <c r="B87" s="24"/>
      <c r="C87" s="24"/>
      <c r="D87" s="24"/>
      <c r="E87" s="24"/>
      <c r="F87" s="2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9" spans="1:24" s="4" customFormat="1" x14ac:dyDescent="0.2">
      <c r="A89" s="149" t="s">
        <v>116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s="4" customFormat="1" x14ac:dyDescent="0.2">
      <c r="A90" s="20" t="s">
        <v>1</v>
      </c>
      <c r="B90" s="151" t="s">
        <v>8</v>
      </c>
      <c r="C90" s="152"/>
      <c r="D90" s="152"/>
      <c r="E90" s="152"/>
      <c r="F90" s="152"/>
      <c r="G90" s="152"/>
      <c r="H90" s="152"/>
      <c r="I90" s="152"/>
      <c r="J90" s="152"/>
      <c r="K90" s="152"/>
      <c r="N90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s="4" customFormat="1" x14ac:dyDescent="0.2">
      <c r="A91" s="33" t="s">
        <v>3</v>
      </c>
      <c r="B91" s="37">
        <v>0</v>
      </c>
      <c r="C91" s="18">
        <v>1</v>
      </c>
      <c r="D91" s="18">
        <v>2</v>
      </c>
      <c r="E91" s="18">
        <v>3</v>
      </c>
      <c r="F91" s="18">
        <v>4</v>
      </c>
      <c r="G91" s="18">
        <v>5</v>
      </c>
      <c r="H91" s="18">
        <v>6</v>
      </c>
      <c r="I91" s="18">
        <v>7</v>
      </c>
      <c r="J91" s="18">
        <v>8</v>
      </c>
      <c r="K91" s="18">
        <v>9</v>
      </c>
      <c r="N91"/>
      <c r="O91"/>
      <c r="P91"/>
      <c r="Q91"/>
      <c r="R91"/>
      <c r="S91"/>
      <c r="T91"/>
      <c r="U91"/>
      <c r="V91"/>
      <c r="W91"/>
      <c r="X91"/>
    </row>
    <row r="92" spans="1:24" s="4" customFormat="1" x14ac:dyDescent="0.2">
      <c r="A92" s="35">
        <v>2011</v>
      </c>
      <c r="B92" s="34">
        <f t="shared" ref="B92:K92" si="14">(O8-B8)/(O41-B41)</f>
        <v>11500.750230779369</v>
      </c>
      <c r="C92" s="34">
        <f t="shared" si="14"/>
        <v>7681.654083880705</v>
      </c>
      <c r="D92" s="34">
        <f t="shared" si="14"/>
        <v>11471.553800497539</v>
      </c>
      <c r="E92" s="34">
        <f t="shared" si="14"/>
        <v>10976.61136392239</v>
      </c>
      <c r="F92" s="34" t="e">
        <f t="shared" si="14"/>
        <v>#DIV/0!</v>
      </c>
      <c r="G92" s="34" t="e">
        <f t="shared" si="14"/>
        <v>#DIV/0!</v>
      </c>
      <c r="H92" s="34" t="e">
        <f t="shared" si="14"/>
        <v>#DIV/0!</v>
      </c>
      <c r="I92" s="34" t="e">
        <f t="shared" si="14"/>
        <v>#DIV/0!</v>
      </c>
      <c r="J92" s="34" t="e">
        <f t="shared" si="14"/>
        <v>#DIV/0!</v>
      </c>
      <c r="K92" s="34" t="e">
        <f t="shared" si="14"/>
        <v>#DIV/0!</v>
      </c>
      <c r="N92"/>
      <c r="O92"/>
      <c r="P92"/>
      <c r="Q92"/>
      <c r="R92"/>
      <c r="S92"/>
      <c r="T92"/>
      <c r="U92"/>
      <c r="V92"/>
      <c r="W92"/>
      <c r="X92"/>
    </row>
    <row r="93" spans="1:24" s="4" customFormat="1" x14ac:dyDescent="0.2">
      <c r="A93" s="36">
        <v>2012</v>
      </c>
      <c r="B93" s="34">
        <f t="shared" ref="B93:J93" si="15">(P9-C9)/(P42-C42)</f>
        <v>12652.770619127357</v>
      </c>
      <c r="C93" s="34">
        <f t="shared" si="15"/>
        <v>7517.0743607402492</v>
      </c>
      <c r="D93" s="34">
        <f t="shared" si="15"/>
        <v>9899.7769702879868</v>
      </c>
      <c r="E93" s="34" t="e">
        <f t="shared" si="15"/>
        <v>#DIV/0!</v>
      </c>
      <c r="F93" s="34" t="e">
        <f t="shared" si="15"/>
        <v>#DIV/0!</v>
      </c>
      <c r="G93" s="34" t="e">
        <f t="shared" si="15"/>
        <v>#DIV/0!</v>
      </c>
      <c r="H93" s="34" t="e">
        <f t="shared" si="15"/>
        <v>#DIV/0!</v>
      </c>
      <c r="I93" s="34" t="e">
        <f t="shared" si="15"/>
        <v>#DIV/0!</v>
      </c>
      <c r="J93" s="34" t="e">
        <f t="shared" si="15"/>
        <v>#DIV/0!</v>
      </c>
      <c r="K93" s="34"/>
      <c r="N93"/>
      <c r="O93"/>
      <c r="P93"/>
      <c r="Q93"/>
      <c r="R93"/>
      <c r="S93"/>
      <c r="T93"/>
      <c r="U93"/>
      <c r="V93"/>
      <c r="W93"/>
      <c r="X93"/>
    </row>
    <row r="94" spans="1:24" s="4" customFormat="1" x14ac:dyDescent="0.2">
      <c r="A94" s="36">
        <v>2013</v>
      </c>
      <c r="B94" s="34">
        <f t="shared" ref="B94:I94" si="16">(Q10-D10)/(Q43-D43)</f>
        <v>12335.027408824239</v>
      </c>
      <c r="C94" s="34">
        <f t="shared" si="16"/>
        <v>7952.8956253689548</v>
      </c>
      <c r="D94" s="34">
        <f t="shared" si="16"/>
        <v>8571.3147213964112</v>
      </c>
      <c r="E94" s="34">
        <f t="shared" si="16"/>
        <v>10690.45</v>
      </c>
      <c r="F94" s="34" t="e">
        <f t="shared" si="16"/>
        <v>#DIV/0!</v>
      </c>
      <c r="G94" s="34" t="e">
        <f t="shared" si="16"/>
        <v>#DIV/0!</v>
      </c>
      <c r="H94" s="34" t="e">
        <f t="shared" si="16"/>
        <v>#DIV/0!</v>
      </c>
      <c r="I94" s="34" t="e">
        <f t="shared" si="16"/>
        <v>#DIV/0!</v>
      </c>
      <c r="J94" s="34"/>
      <c r="K94" s="34"/>
      <c r="N94"/>
      <c r="O94"/>
      <c r="P94"/>
      <c r="Q94"/>
      <c r="R94"/>
      <c r="S94"/>
      <c r="T94"/>
      <c r="U94"/>
      <c r="V94"/>
      <c r="W94"/>
      <c r="X94"/>
    </row>
    <row r="95" spans="1:24" s="4" customFormat="1" x14ac:dyDescent="0.2">
      <c r="A95" s="36">
        <v>2014</v>
      </c>
      <c r="B95" s="34">
        <f t="shared" ref="B95:H95" si="17">(R11-E11)/(R44-E44)</f>
        <v>12135.920871871003</v>
      </c>
      <c r="C95" s="34">
        <f t="shared" si="17"/>
        <v>7955.3838375508285</v>
      </c>
      <c r="D95" s="34">
        <f t="shared" si="17"/>
        <v>10048.23918646735</v>
      </c>
      <c r="E95" s="34">
        <f t="shared" si="17"/>
        <v>10641.057500000001</v>
      </c>
      <c r="F95" s="34" t="e">
        <f t="shared" si="17"/>
        <v>#DIV/0!</v>
      </c>
      <c r="G95" s="34" t="e">
        <f t="shared" si="17"/>
        <v>#DIV/0!</v>
      </c>
      <c r="H95" s="34" t="e">
        <f t="shared" si="17"/>
        <v>#DIV/0!</v>
      </c>
      <c r="I95" s="34"/>
      <c r="J95" s="34"/>
      <c r="K95" s="34"/>
      <c r="N95"/>
      <c r="O95"/>
      <c r="P95"/>
      <c r="Q95"/>
      <c r="R95"/>
      <c r="S95"/>
      <c r="T95"/>
      <c r="U95"/>
      <c r="V95"/>
      <c r="W95"/>
      <c r="X95"/>
    </row>
    <row r="96" spans="1:24" s="4" customFormat="1" x14ac:dyDescent="0.2">
      <c r="A96" s="36">
        <v>2015</v>
      </c>
      <c r="B96" s="34">
        <f t="shared" ref="B96:G96" si="18">(S12-F12)/(S45-F45)</f>
        <v>13123.460517916752</v>
      </c>
      <c r="C96" s="34">
        <f t="shared" si="18"/>
        <v>8618.9232799415604</v>
      </c>
      <c r="D96" s="34">
        <f t="shared" si="18"/>
        <v>8512.3377877772473</v>
      </c>
      <c r="E96" s="34">
        <f t="shared" si="18"/>
        <v>11812.124623301774</v>
      </c>
      <c r="F96" s="34" t="e">
        <f t="shared" si="18"/>
        <v>#DIV/0!</v>
      </c>
      <c r="G96" s="34" t="e">
        <f t="shared" si="18"/>
        <v>#DIV/0!</v>
      </c>
      <c r="H96" s="34"/>
      <c r="I96" s="34"/>
      <c r="J96" s="34"/>
      <c r="K96" s="34"/>
      <c r="N96"/>
      <c r="O96"/>
      <c r="P96"/>
      <c r="Q96"/>
      <c r="R96"/>
      <c r="S96"/>
      <c r="T96"/>
      <c r="U96"/>
      <c r="V96"/>
      <c r="W96"/>
      <c r="X96"/>
    </row>
    <row r="97" spans="1:24" s="4" customFormat="1" x14ac:dyDescent="0.2">
      <c r="A97" s="36">
        <v>2016</v>
      </c>
      <c r="B97" s="34">
        <f>(T13-G13)/(T46-G46)</f>
        <v>12694.664480510539</v>
      </c>
      <c r="C97" s="34">
        <f>(U13-H13)/(U46-H46)</f>
        <v>7471.2990005553347</v>
      </c>
      <c r="D97" s="34">
        <f>(V13-I13)/(V46-I46)</f>
        <v>8033.8970279348168</v>
      </c>
      <c r="E97" s="34">
        <f>(W13-J13)/(W46-J46)</f>
        <v>11563.98</v>
      </c>
      <c r="F97" s="34" t="e">
        <f>(X13-K13)/(X46-K46)</f>
        <v>#DIV/0!</v>
      </c>
      <c r="G97" s="34"/>
      <c r="H97" s="34"/>
      <c r="I97" s="34"/>
      <c r="J97" s="34"/>
      <c r="K97" s="34"/>
      <c r="N97"/>
      <c r="O97"/>
      <c r="P97"/>
      <c r="Q97"/>
      <c r="R97"/>
      <c r="S97"/>
      <c r="T97"/>
      <c r="U97"/>
      <c r="V97"/>
      <c r="W97"/>
      <c r="X97"/>
    </row>
    <row r="98" spans="1:24" s="4" customFormat="1" x14ac:dyDescent="0.2">
      <c r="A98" s="36">
        <v>2017</v>
      </c>
      <c r="B98" s="34">
        <f>(U14-H14)/(U47-H47)</f>
        <v>13104.673112253144</v>
      </c>
      <c r="C98" s="34">
        <f>(V14-I14)/(V47-I47)</f>
        <v>7313.5532587301805</v>
      </c>
      <c r="D98" s="34">
        <f>(W14-J14)/(W47-J47)</f>
        <v>10265.648737291594</v>
      </c>
      <c r="E98" s="34" t="e">
        <f>(X14-K14)/(X47-K47)</f>
        <v>#DIV/0!</v>
      </c>
      <c r="F98" s="34"/>
      <c r="G98" s="34"/>
      <c r="H98" s="34"/>
      <c r="I98" s="34"/>
      <c r="J98" s="34"/>
      <c r="K98" s="34"/>
      <c r="N98"/>
      <c r="O98"/>
      <c r="P98"/>
      <c r="Q98"/>
      <c r="R98"/>
      <c r="S98"/>
      <c r="T98"/>
      <c r="U98"/>
      <c r="V98"/>
      <c r="W98"/>
      <c r="X98"/>
    </row>
    <row r="99" spans="1:24" s="4" customFormat="1" x14ac:dyDescent="0.2">
      <c r="A99" s="36">
        <v>2018</v>
      </c>
      <c r="B99" s="34">
        <f>(V15-I15)/(V48-I48)</f>
        <v>12282.255742988678</v>
      </c>
      <c r="C99" s="34">
        <f>(W15-J15)/(W48-J48)</f>
        <v>7942.5623255024393</v>
      </c>
      <c r="D99" s="34">
        <f>(X15-K15)/(X48-K48)</f>
        <v>8860.1344895164821</v>
      </c>
      <c r="E99" s="34"/>
      <c r="F99" s="34"/>
      <c r="G99" s="34"/>
      <c r="H99" s="34"/>
      <c r="I99" s="34"/>
      <c r="J99" s="34"/>
      <c r="K99" s="34"/>
      <c r="N99"/>
      <c r="O99"/>
      <c r="P99"/>
      <c r="Q99"/>
      <c r="R99"/>
      <c r="S99"/>
      <c r="T99"/>
      <c r="U99"/>
      <c r="V99"/>
      <c r="W99"/>
      <c r="X99"/>
    </row>
    <row r="100" spans="1:24" s="4" customFormat="1" x14ac:dyDescent="0.2">
      <c r="A100" s="36">
        <v>2019</v>
      </c>
      <c r="B100" s="34">
        <f>(W16-J16)/(W49-J49)</f>
        <v>13913.699905048792</v>
      </c>
      <c r="C100" s="34">
        <f>(X16-K16)/(X49-K49)</f>
        <v>8853.718836982529</v>
      </c>
      <c r="D100" s="34"/>
      <c r="E100" s="34"/>
      <c r="F100" s="34"/>
      <c r="G100" s="34"/>
      <c r="H100" s="34"/>
      <c r="I100" s="34"/>
      <c r="J100" s="34"/>
      <c r="K100" s="34"/>
      <c r="N100"/>
      <c r="O100"/>
      <c r="P100"/>
      <c r="Q100"/>
      <c r="R100"/>
      <c r="S100"/>
      <c r="T100"/>
      <c r="U100"/>
      <c r="V100"/>
      <c r="W100"/>
      <c r="X100"/>
    </row>
    <row r="101" spans="1:24" s="4" customFormat="1" x14ac:dyDescent="0.2">
      <c r="A101" s="36">
        <v>2020</v>
      </c>
      <c r="B101" s="34">
        <f>(X17-K17)/(X50-K50)</f>
        <v>13882.039249577103</v>
      </c>
      <c r="C101" s="34"/>
      <c r="D101" s="34"/>
      <c r="E101" s="34"/>
      <c r="F101" s="34"/>
      <c r="G101" s="34"/>
      <c r="H101" s="34"/>
      <c r="I101" s="34"/>
      <c r="J101" s="34"/>
      <c r="K101" s="34"/>
      <c r="N101"/>
      <c r="O101"/>
      <c r="P101"/>
      <c r="Q101"/>
      <c r="R101"/>
      <c r="S101"/>
      <c r="T101"/>
      <c r="U101"/>
      <c r="V101"/>
      <c r="W101"/>
      <c r="X101"/>
    </row>
  </sheetData>
  <mergeCells count="22">
    <mergeCell ref="A89:K89"/>
    <mergeCell ref="B90:K90"/>
    <mergeCell ref="B54:K54"/>
    <mergeCell ref="O54:X54"/>
    <mergeCell ref="A71:K71"/>
    <mergeCell ref="N71:X71"/>
    <mergeCell ref="B72:K72"/>
    <mergeCell ref="O72:X72"/>
    <mergeCell ref="A38:K38"/>
    <mergeCell ref="N38:X38"/>
    <mergeCell ref="B39:K39"/>
    <mergeCell ref="O39:X39"/>
    <mergeCell ref="A53:K53"/>
    <mergeCell ref="N53:X53"/>
    <mergeCell ref="N5:X5"/>
    <mergeCell ref="O6:X6"/>
    <mergeCell ref="N20:X20"/>
    <mergeCell ref="O21:X21"/>
    <mergeCell ref="B21:K21"/>
    <mergeCell ref="A5:K5"/>
    <mergeCell ref="B6:K6"/>
    <mergeCell ref="A20:K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4591-4079-4240-8D1A-0CA4E6A07350}">
  <sheetPr codeName="Sheet2"/>
  <dimension ref="A1:X143"/>
  <sheetViews>
    <sheetView topLeftCell="A10" zoomScale="50" zoomScaleNormal="75" workbookViewId="0">
      <selection activeCell="A71" sqref="A71"/>
    </sheetView>
  </sheetViews>
  <sheetFormatPr baseColWidth="10" defaultRowHeight="15" x14ac:dyDescent="0.2"/>
  <cols>
    <col min="1" max="1" width="11.5" style="4" customWidth="1"/>
    <col min="2" max="2" width="11" style="4" bestFit="1" customWidth="1"/>
    <col min="3" max="11" width="11.1640625" style="4" bestFit="1" customWidth="1"/>
    <col min="12" max="14" width="10.83203125" style="4"/>
    <col min="15" max="15" width="11.33203125" style="4" bestFit="1" customWidth="1"/>
    <col min="16" max="24" width="11.1640625" style="4" bestFit="1" customWidth="1"/>
    <col min="25" max="16384" width="10.83203125" style="4"/>
  </cols>
  <sheetData>
    <row r="1" spans="1:24" ht="21" x14ac:dyDescent="0.25">
      <c r="A1" s="27" t="s">
        <v>5</v>
      </c>
    </row>
    <row r="3" spans="1:24" ht="21" x14ac:dyDescent="0.25">
      <c r="A3" s="19" t="s">
        <v>21</v>
      </c>
    </row>
    <row r="5" spans="1:24" x14ac:dyDescent="0.2">
      <c r="A5" s="149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N5" s="149" t="s">
        <v>19</v>
      </c>
      <c r="O5" s="149"/>
      <c r="P5" s="149"/>
      <c r="Q5" s="149"/>
      <c r="R5" s="149"/>
      <c r="S5" s="149"/>
      <c r="T5" s="149"/>
      <c r="U5" s="149"/>
      <c r="V5" s="149"/>
      <c r="W5" s="149"/>
      <c r="X5" s="149"/>
    </row>
    <row r="6" spans="1:24" x14ac:dyDescent="0.2">
      <c r="A6" s="5" t="s">
        <v>1</v>
      </c>
      <c r="B6" s="152" t="s">
        <v>2</v>
      </c>
      <c r="C6" s="152"/>
      <c r="D6" s="152"/>
      <c r="E6" s="152"/>
      <c r="F6" s="152"/>
      <c r="G6" s="152"/>
      <c r="H6" s="152"/>
      <c r="I6" s="152"/>
      <c r="J6" s="152"/>
      <c r="K6" s="152"/>
      <c r="N6" s="5" t="s">
        <v>1</v>
      </c>
      <c r="O6" s="152" t="s">
        <v>2</v>
      </c>
      <c r="P6" s="152"/>
      <c r="Q6" s="152"/>
      <c r="R6" s="152"/>
      <c r="S6" s="152"/>
      <c r="T6" s="152"/>
      <c r="U6" s="152"/>
      <c r="V6" s="152"/>
      <c r="W6" s="152"/>
      <c r="X6" s="152"/>
    </row>
    <row r="7" spans="1:24" ht="16" x14ac:dyDescent="0.2">
      <c r="A7" s="15" t="s">
        <v>3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  <c r="N7" s="15" t="s">
        <v>3</v>
      </c>
      <c r="O7" s="5" t="s">
        <v>9</v>
      </c>
      <c r="P7" s="5" t="s">
        <v>10</v>
      </c>
      <c r="Q7" s="5" t="s">
        <v>11</v>
      </c>
      <c r="R7" s="5" t="s">
        <v>12</v>
      </c>
      <c r="S7" s="5" t="s">
        <v>13</v>
      </c>
      <c r="T7" s="5" t="s">
        <v>14</v>
      </c>
      <c r="U7" s="5" t="s">
        <v>15</v>
      </c>
      <c r="V7" s="5" t="s">
        <v>16</v>
      </c>
      <c r="W7" s="5" t="s">
        <v>17</v>
      </c>
      <c r="X7" s="5" t="s">
        <v>18</v>
      </c>
    </row>
    <row r="8" spans="1:24" x14ac:dyDescent="0.2">
      <c r="A8" s="6">
        <v>2011</v>
      </c>
      <c r="B8" s="2">
        <f>SUMIFS([1]Claims!$I:$I, [1]Claims!$E:$E, "&gt;=" &amp; DATE($A8,1,1),[1]Claims!$E:$E,  "&lt;=" &amp; DATE($A8,12,31), [1]Claims!$G:$G, "&gt;=" &amp; DATE(liability_incpaid[[#Headers],[2011]],1,1), [1]Claims!$G:$G,  "&lt;=" &amp; DATE(liability_incpaid[[#Headers],[2011]],12,31), [1]Claims!$C:$C, "Liability")</f>
        <v>112299.30000000002</v>
      </c>
      <c r="C8" s="2">
        <f>SUMIFS([1]Claims!$I:$I, [1]Claims!$E:$E, "&gt;=" &amp; DATE($A8,1,1),[1]Claims!$E:$E,  "&lt;=" &amp; DATE($A8,12,31), [1]Claims!$G:$G, "&gt;=" &amp; DATE(liability_incpaid[[#Headers],[2012]],1,1), [1]Claims!$G:$G,  "&lt;=" &amp; DATE(liability_incpaid[[#Headers],[2012]],12,31), [1]Claims!$C:$C, "Liability")</f>
        <v>1941202.1500000008</v>
      </c>
      <c r="D8" s="2">
        <f>SUMIFS([1]Claims!$I:$I, [1]Claims!$E:$E, "&gt;=" &amp; DATE($A8,1,1),[1]Claims!$E:$E,  "&lt;=" &amp; DATE($A8,12,31), [1]Claims!$G:$G, "&gt;=" &amp; DATE(liability_incpaid[[#Headers],[2013]],1,1), [1]Claims!$G:$G,  "&lt;=" &amp; DATE(liability_incpaid[[#Headers],[2013]],12,31), [1]Claims!$C:$C, "Liability")</f>
        <v>349394.99000000005</v>
      </c>
      <c r="E8" s="2">
        <f>SUMIFS([1]Claims!$I:$I, [1]Claims!$E:$E, "&gt;=" &amp; DATE($A8,1,1),[1]Claims!$E:$E,  "&lt;=" &amp; DATE($A8,12,31), [1]Claims!$G:$G, "&gt;=" &amp; DATE(liability_incpaid[[#Headers],[2014]],1,1), [1]Claims!$G:$G,  "&lt;=" &amp; DATE(liability_incpaid[[#Headers],[2014]],12,31), [1]Claims!$C:$C, "Liability")</f>
        <v>849633.3899999999</v>
      </c>
      <c r="F8" s="2">
        <f>SUMIFS([1]Claims!$I:$I, [1]Claims!$E:$E, "&gt;=" &amp; DATE($A8,1,1),[1]Claims!$E:$E,  "&lt;=" &amp; DATE($A8,12,31), [1]Claims!$G:$G, "&gt;=" &amp; DATE(liability_incpaid[[#Headers],[2015]],1,1), [1]Claims!$G:$G,  "&lt;=" &amp; DATE(liability_incpaid[[#Headers],[2015]],12,31), [1]Claims!$C:$C, "Liability")</f>
        <v>279937.83</v>
      </c>
      <c r="G8" s="2">
        <f>SUMIFS([1]Claims!$I:$I, [1]Claims!$E:$E, "&gt;=" &amp; DATE($A8,1,1),[1]Claims!$E:$E,  "&lt;=" &amp; DATE($A8,12,31), [1]Claims!$G:$G, "&gt;=" &amp; DATE(liability_incpaid[[#Headers],[2016]],1,1), [1]Claims!$G:$G,  "&lt;=" &amp; DATE(liability_incpaid[[#Headers],[2016]],12,31), [1]Claims!$C:$C, "Liability")</f>
        <v>118315</v>
      </c>
      <c r="H8" s="2">
        <f>SUMIFS([1]Claims!$I:$I, [1]Claims!$E:$E, "&gt;=" &amp; DATE($A8,1,1),[1]Claims!$E:$E,  "&lt;=" &amp; DATE($A8,12,31), [1]Claims!$G:$G, "&gt;=" &amp; DATE(liability_incpaid[[#Headers],[2017]],1,1), [1]Claims!$G:$G,  "&lt;=" &amp; DATE(liability_incpaid[[#Headers],[2017]],12,31), [1]Claims!$C:$C, "Liability")</f>
        <v>345970.81000000006</v>
      </c>
      <c r="I8" s="2">
        <f>SUMIFS([1]Claims!$I:$I, [1]Claims!$E:$E, "&gt;=" &amp; DATE($A8,1,1),[1]Claims!$E:$E,  "&lt;=" &amp; DATE($A8,12,31), [1]Claims!$G:$G, "&gt;=" &amp; DATE(liability_incpaid[[#Headers],[2018]],1,1), [1]Claims!$G:$G,  "&lt;=" &amp; DATE(liability_incpaid[[#Headers],[2018]],12,31), [1]Claims!$C:$C, "Liability")</f>
        <v>18430.710000000003</v>
      </c>
      <c r="J8" s="2">
        <f>SUMIFS([1]Claims!$I:$I, [1]Claims!$E:$E, "&gt;=" &amp; DATE($A8,1,1),[1]Claims!$E:$E,  "&lt;=" &amp; DATE($A8,12,31), [1]Claims!$G:$G, "&gt;=" &amp; DATE(liability_incpaid[[#Headers],[2019]],1,1), [1]Claims!$G:$G,  "&lt;=" &amp; DATE(liability_incpaid[[#Headers],[2019]],12,31), [1]Claims!$C:$C, "Liability")</f>
        <v>50877.44999999999</v>
      </c>
      <c r="K8" s="2">
        <f>SUMIFS([1]Claims!$I:$I, [1]Claims!$E:$E, "&gt;=" &amp; DATE($A8,1,1),[1]Claims!$E:$E,  "&lt;=" &amp; DATE($A8,12,31), [1]Claims!$G:$G, "&gt;=" &amp; DATE(liability_incpaid[[#Headers],[2020]],1,1), [1]Claims!$G:$G,  "&lt;=" &amp; DATE(liability_incpaid[[#Headers],[2020]],12,31), [1]Claims!$C:$C, "Liability")</f>
        <v>5255.41</v>
      </c>
      <c r="N8" s="6">
        <v>2011</v>
      </c>
      <c r="O8" s="2">
        <f>SUMIFS([1]Claims!$H:$H, [1]Claims!$E:$E, "&gt;=" &amp; DATE($N8,1,1),[1]Claims!$E:$E,  "&lt;=" &amp; DATE($N8,12,31), [1]Claims!$F:$F, "&gt;=" &amp; DATE(liability_increp[[#Headers],[2011]],1,1), [1]Claims!$F:$F,  "&lt;=" &amp; DATE(liability_increp[[#Headers],[2011]],12,31), [1]Claims!$C:$C, "Liability")</f>
        <v>2280969.8980063288</v>
      </c>
      <c r="P8" s="2">
        <f>SUMIFS([1]Claims!$H:$H, [1]Claims!$E:$E, "&gt;=" &amp; DATE($N8,1,1),[1]Claims!$E:$E,  "&lt;=" &amp; DATE($N8,12,31), [1]Claims!$F:$F, "&gt;=" &amp; DATE(liability_increp[[#Headers],[2012]],1,1), [1]Claims!$F:$F,  "&lt;=" &amp; DATE(liability_increp[[#Headers],[2012]],12,31), [1]Claims!$C:$C, "Liability")</f>
        <v>864155.25426987442</v>
      </c>
      <c r="Q8" s="2">
        <f>SUMIFS([1]Claims!$H:$H, [1]Claims!$E:$E, "&gt;=" &amp; DATE($N8,1,1),[1]Claims!$E:$E,  "&lt;=" &amp; DATE($N8,12,31), [1]Claims!$F:$F, "&gt;=" &amp; DATE(liability_increp[[#Headers],[2013]],1,1), [1]Claims!$F:$F,  "&lt;=" &amp; DATE(liability_increp[[#Headers],[2013]],12,31), [1]Claims!$C:$C, "Liability")</f>
        <v>414783.55758168455</v>
      </c>
      <c r="R8" s="2">
        <f>SUMIFS([1]Claims!$H:$H, [1]Claims!$E:$E, "&gt;=" &amp; DATE($N8,1,1),[1]Claims!$E:$E,  "&lt;=" &amp; DATE($N8,12,31), [1]Claims!$F:$F, "&gt;=" &amp; DATE(liability_increp[[#Headers],[2014]],1,1), [1]Claims!$F:$F,  "&lt;=" &amp; DATE(liability_increp[[#Headers],[2014]],12,31), [1]Claims!$C:$C, "Liability")</f>
        <v>18299.483973860057</v>
      </c>
      <c r="S8" s="2">
        <f>SUMIFS([1]Claims!$H:$H, [1]Claims!$E:$E, "&gt;=" &amp; DATE($N8,1,1),[1]Claims!$E:$E,  "&lt;=" &amp; DATE($N8,12,31), [1]Claims!$F:$F, "&gt;=" &amp; DATE(liability_increp[[#Headers],[2015]],1,1), [1]Claims!$F:$F,  "&lt;=" &amp; DATE(liability_increp[[#Headers],[2015]],12,31), [1]Claims!$C:$C, "Liability")</f>
        <v>179244.43069446398</v>
      </c>
      <c r="T8" s="2">
        <f>SUMIFS([1]Claims!$H:$H, [1]Claims!$E:$E, "&gt;=" &amp; DATE($N8,1,1),[1]Claims!$E:$E,  "&lt;=" &amp; DATE($N8,12,31), [1]Claims!$F:$F, "&gt;=" &amp; DATE(liability_increp[[#Headers],[2016]],1,1), [1]Claims!$F:$F,  "&lt;=" &amp; DATE(liability_increp[[#Headers],[2016]],12,31), [1]Claims!$C:$C, "Liability")</f>
        <v>7011.3820296499753</v>
      </c>
      <c r="U8" s="2">
        <f>SUMIFS([1]Claims!$H:$H, [1]Claims!$E:$E, "&gt;=" &amp; DATE($N8,1,1),[1]Claims!$E:$E,  "&lt;=" &amp; DATE($N8,12,31), [1]Claims!$F:$F, "&gt;=" &amp; DATE(liability_increp[[#Headers],[2017]],1,1), [1]Claims!$F:$F,  "&lt;=" &amp; DATE(liability_increp[[#Headers],[2017]],12,31), [1]Claims!$C:$C, "Liability")</f>
        <v>47923.432380720005</v>
      </c>
      <c r="V8" s="2">
        <f>SUMIFS([1]Claims!$H:$H, [1]Claims!$E:$E, "&gt;=" &amp; DATE($N8,1,1),[1]Claims!$E:$E,  "&lt;=" &amp; DATE($N8,12,31), [1]Claims!$F:$F, "&gt;=" &amp; DATE(liability_increp[[#Headers],[2018]],1,1), [1]Claims!$F:$F,  "&lt;=" &amp; DATE(liability_increp[[#Headers],[2018]],12,31), [1]Claims!$C:$C, "Liability")</f>
        <v>13.471682677461409</v>
      </c>
      <c r="W8" s="2">
        <f>SUMIFS([1]Claims!$H:$H, [1]Claims!$E:$E, "&gt;=" &amp; DATE($N8,1,1),[1]Claims!$E:$E,  "&lt;=" &amp; DATE($N8,12,31), [1]Claims!$F:$F, "&gt;=" &amp; DATE(liability_increp[[#Headers],[2019]],1,1), [1]Claims!$F:$F,  "&lt;=" &amp; DATE(liability_increp[[#Headers],[2019]],12,31), [1]Claims!$C:$C, "Liability")</f>
        <v>0</v>
      </c>
      <c r="X8" s="2">
        <f>SUMIFS([1]Claims!$H:$H, [1]Claims!$E:$E, "&gt;=" &amp; DATE($N8,1,1),[1]Claims!$E:$E,  "&lt;=" &amp; DATE($N8,12,31), [1]Claims!$F:$F, "&gt;=" &amp; DATE(liability_increp[[#Headers],[2020]],1,1), [1]Claims!$F:$F,  "&lt;=" &amp; DATE(liability_increp[[#Headers],[2020]],12,31), [1]Claims!$C:$C, "Liability")</f>
        <v>0</v>
      </c>
    </row>
    <row r="9" spans="1:24" x14ac:dyDescent="0.2">
      <c r="A9" s="6">
        <v>2012</v>
      </c>
      <c r="B9" s="2">
        <f>SUMIFS([1]Claims!$I:$I, [1]Claims!$E:$E, "&gt;=" &amp; DATE($A9,1,1),[1]Claims!$E:$E,  "&lt;=" &amp; DATE($A9,12,31), [1]Claims!$G:$G, "&gt;=" &amp; DATE(liability_incpaid[[#Headers],[2011]],1,1), [1]Claims!$G:$G,  "&lt;=" &amp; DATE(liability_incpaid[[#Headers],[2011]],12,31), [1]Claims!$C:$C, "Liability")</f>
        <v>0</v>
      </c>
      <c r="C9" s="2">
        <f>SUMIFS([1]Claims!$I:$I, [1]Claims!$E:$E, "&gt;=" &amp; DATE($A9,1,1),[1]Claims!$E:$E,  "&lt;=" &amp; DATE($A9,12,31), [1]Claims!$G:$G, "&gt;=" &amp; DATE(liability_incpaid[[#Headers],[2012]],1,1), [1]Claims!$G:$G,  "&lt;=" &amp; DATE(liability_incpaid[[#Headers],[2012]],12,31), [1]Claims!$C:$C, "Liability")</f>
        <v>67349.45</v>
      </c>
      <c r="D9" s="2">
        <f>SUMIFS([1]Claims!$I:$I, [1]Claims!$E:$E, "&gt;=" &amp; DATE($A9,1,1),[1]Claims!$E:$E,  "&lt;=" &amp; DATE($A9,12,31), [1]Claims!$G:$G, "&gt;=" &amp; DATE(liability_incpaid[[#Headers],[2013]],1,1), [1]Claims!$G:$G,  "&lt;=" &amp; DATE(liability_incpaid[[#Headers],[2013]],12,31), [1]Claims!$C:$C, "Liability")</f>
        <v>277795.99999999994</v>
      </c>
      <c r="E9" s="2">
        <f>SUMIFS([1]Claims!$I:$I, [1]Claims!$E:$E, "&gt;=" &amp; DATE($A9,1,1),[1]Claims!$E:$E,  "&lt;=" &amp; DATE($A9,12,31), [1]Claims!$G:$G, "&gt;=" &amp; DATE(liability_incpaid[[#Headers],[2014]],1,1), [1]Claims!$G:$G,  "&lt;=" &amp; DATE(liability_incpaid[[#Headers],[2014]],12,31), [1]Claims!$C:$C, "Liability")</f>
        <v>1214464.69</v>
      </c>
      <c r="F9" s="2">
        <f>SUMIFS([1]Claims!$I:$I, [1]Claims!$E:$E, "&gt;=" &amp; DATE($A9,1,1),[1]Claims!$E:$E,  "&lt;=" &amp; DATE($A9,12,31), [1]Claims!$G:$G, "&gt;=" &amp; DATE(liability_incpaid[[#Headers],[2015]],1,1), [1]Claims!$G:$G,  "&lt;=" &amp; DATE(liability_incpaid[[#Headers],[2015]],12,31), [1]Claims!$C:$C, "Liability")</f>
        <v>326083.54000000004</v>
      </c>
      <c r="G9" s="2">
        <f>SUMIFS([1]Claims!$I:$I, [1]Claims!$E:$E, "&gt;=" &amp; DATE($A9,1,1),[1]Claims!$E:$E,  "&lt;=" &amp; DATE($A9,12,31), [1]Claims!$G:$G, "&gt;=" &amp; DATE(liability_incpaid[[#Headers],[2016]],1,1), [1]Claims!$G:$G,  "&lt;=" &amp; DATE(liability_incpaid[[#Headers],[2016]],12,31), [1]Claims!$C:$C, "Liability")</f>
        <v>235606.23000000004</v>
      </c>
      <c r="H9" s="2">
        <f>SUMIFS([1]Claims!$I:$I, [1]Claims!$E:$E, "&gt;=" &amp; DATE($A9,1,1),[1]Claims!$E:$E,  "&lt;=" &amp; DATE($A9,12,31), [1]Claims!$G:$G, "&gt;=" &amp; DATE(liability_incpaid[[#Headers],[2017]],1,1), [1]Claims!$G:$G,  "&lt;=" &amp; DATE(liability_incpaid[[#Headers],[2017]],12,31), [1]Claims!$C:$C, "Liability")</f>
        <v>212572.37</v>
      </c>
      <c r="I9" s="2">
        <f>SUMIFS([1]Claims!$I:$I, [1]Claims!$E:$E, "&gt;=" &amp; DATE($A9,1,1),[1]Claims!$E:$E,  "&lt;=" &amp; DATE($A9,12,31), [1]Claims!$G:$G, "&gt;=" &amp; DATE(liability_incpaid[[#Headers],[2018]],1,1), [1]Claims!$G:$G,  "&lt;=" &amp; DATE(liability_incpaid[[#Headers],[2018]],12,31), [1]Claims!$C:$C, "Liability")</f>
        <v>28397.670000000002</v>
      </c>
      <c r="J9" s="2">
        <f>SUMIFS([1]Claims!$I:$I, [1]Claims!$E:$E, "&gt;=" &amp; DATE($A9,1,1),[1]Claims!$E:$E,  "&lt;=" &amp; DATE($A9,12,31), [1]Claims!$G:$G, "&gt;=" &amp; DATE(liability_incpaid[[#Headers],[2019]],1,1), [1]Claims!$G:$G,  "&lt;=" &amp; DATE(liability_incpaid[[#Headers],[2019]],12,31), [1]Claims!$C:$C, "Liability")</f>
        <v>118377.62999999999</v>
      </c>
      <c r="K9" s="2">
        <f>SUMIFS([1]Claims!$I:$I, [1]Claims!$E:$E, "&gt;=" &amp; DATE($A9,1,1),[1]Claims!$E:$E,  "&lt;=" &amp; DATE($A9,12,31), [1]Claims!$G:$G, "&gt;=" &amp; DATE(liability_incpaid[[#Headers],[2020]],1,1), [1]Claims!$G:$G,  "&lt;=" &amp; DATE(liability_incpaid[[#Headers],[2020]],12,31), [1]Claims!$C:$C, "Liability")</f>
        <v>30668.17</v>
      </c>
      <c r="N9" s="6">
        <v>2012</v>
      </c>
      <c r="O9" s="2">
        <f>SUMIFS([1]Claims!$H:$H, [1]Claims!$E:$E, "&gt;=" &amp; DATE($N9,1,1),[1]Claims!$E:$E,  "&lt;=" &amp; DATE($N9,12,31), [1]Claims!$F:$F, "&gt;=" &amp; DATE(liability_increp[[#Headers],[2011]],1,1), [1]Claims!$F:$F,  "&lt;=" &amp; DATE(liability_increp[[#Headers],[2011]],12,31), [1]Claims!$C:$C, "Liability")</f>
        <v>0</v>
      </c>
      <c r="P9" s="2">
        <f>SUMIFS([1]Claims!$H:$H, [1]Claims!$E:$E, "&gt;=" &amp; DATE($N9,1,1),[1]Claims!$E:$E,  "&lt;=" &amp; DATE($N9,12,31), [1]Claims!$F:$F, "&gt;=" &amp; DATE(liability_increp[[#Headers],[2012]],1,1), [1]Claims!$F:$F,  "&lt;=" &amp; DATE(liability_increp[[#Headers],[2012]],12,31), [1]Claims!$C:$C, "Liability")</f>
        <v>882959.58751574031</v>
      </c>
      <c r="Q9" s="2">
        <f>SUMIFS([1]Claims!$H:$H, [1]Claims!$E:$E, "&gt;=" &amp; DATE($N9,1,1),[1]Claims!$E:$E,  "&lt;=" &amp; DATE($N9,12,31), [1]Claims!$F:$F, "&gt;=" &amp; DATE(liability_increp[[#Headers],[2013]],1,1), [1]Claims!$F:$F,  "&lt;=" &amp; DATE(liability_increp[[#Headers],[2013]],12,31), [1]Claims!$C:$C, "Liability")</f>
        <v>1168197.4151931752</v>
      </c>
      <c r="R9" s="2">
        <f>SUMIFS([1]Claims!$H:$H, [1]Claims!$E:$E, "&gt;=" &amp; DATE($N9,1,1),[1]Claims!$E:$E,  "&lt;=" &amp; DATE($N9,12,31), [1]Claims!$F:$F, "&gt;=" &amp; DATE(liability_increp[[#Headers],[2014]],1,1), [1]Claims!$F:$F,  "&lt;=" &amp; DATE(liability_increp[[#Headers],[2014]],12,31), [1]Claims!$C:$C, "Liability")</f>
        <v>304558.04860756674</v>
      </c>
      <c r="S9" s="2">
        <f>SUMIFS([1]Claims!$H:$H, [1]Claims!$E:$E, "&gt;=" &amp; DATE($N9,1,1),[1]Claims!$E:$E,  "&lt;=" &amp; DATE($N9,12,31), [1]Claims!$F:$F, "&gt;=" &amp; DATE(liability_increp[[#Headers],[2015]],1,1), [1]Claims!$F:$F,  "&lt;=" &amp; DATE(liability_increp[[#Headers],[2015]],12,31), [1]Claims!$C:$C, "Liability")</f>
        <v>62613.131037105435</v>
      </c>
      <c r="T9" s="2">
        <f>SUMIFS([1]Claims!$H:$H, [1]Claims!$E:$E, "&gt;=" &amp; DATE($N9,1,1),[1]Claims!$E:$E,  "&lt;=" &amp; DATE($N9,12,31), [1]Claims!$F:$F, "&gt;=" &amp; DATE(liability_increp[[#Headers],[2016]],1,1), [1]Claims!$F:$F,  "&lt;=" &amp; DATE(liability_increp[[#Headers],[2016]],12,31), [1]Claims!$C:$C, "Liability")</f>
        <v>38952.964782784853</v>
      </c>
      <c r="U9" s="2">
        <f>SUMIFS([1]Claims!$H:$H, [1]Claims!$E:$E, "&gt;=" &amp; DATE($N9,1,1),[1]Claims!$E:$E,  "&lt;=" &amp; DATE($N9,12,31), [1]Claims!$F:$F, "&gt;=" &amp; DATE(liability_increp[[#Headers],[2017]],1,1), [1]Claims!$F:$F,  "&lt;=" &amp; DATE(liability_increp[[#Headers],[2017]],12,31), [1]Claims!$C:$C, "Liability")</f>
        <v>37773.930619701503</v>
      </c>
      <c r="V9" s="2">
        <f>SUMIFS([1]Claims!$H:$H, [1]Claims!$E:$E, "&gt;=" &amp; DATE($N9,1,1),[1]Claims!$E:$E,  "&lt;=" &amp; DATE($N9,12,31), [1]Claims!$F:$F, "&gt;=" &amp; DATE(liability_increp[[#Headers],[2018]],1,1), [1]Claims!$F:$F,  "&lt;=" &amp; DATE(liability_increp[[#Headers],[2018]],12,31), [1]Claims!$C:$C, "Liability")</f>
        <v>1346.9708370539233</v>
      </c>
      <c r="W9" s="2">
        <f>SUMIFS([1]Claims!$H:$H, [1]Claims!$E:$E, "&gt;=" &amp; DATE($N9,1,1),[1]Claims!$E:$E,  "&lt;=" &amp; DATE($N9,12,31), [1]Claims!$F:$F, "&gt;=" &amp; DATE(liability_increp[[#Headers],[2019]],1,1), [1]Claims!$F:$F,  "&lt;=" &amp; DATE(liability_increp[[#Headers],[2019]],12,31), [1]Claims!$C:$C, "Liability")</f>
        <v>0</v>
      </c>
      <c r="X9" s="2">
        <f>SUMIFS([1]Claims!$H:$H, [1]Claims!$E:$E, "&gt;=" &amp; DATE($N9,1,1),[1]Claims!$E:$E,  "&lt;=" &amp; DATE($N9,12,31), [1]Claims!$F:$F, "&gt;=" &amp; DATE(liability_increp[[#Headers],[2020]],1,1), [1]Claims!$F:$F,  "&lt;=" &amp; DATE(liability_increp[[#Headers],[2020]],12,31), [1]Claims!$C:$C, "Liability")</f>
        <v>0</v>
      </c>
    </row>
    <row r="10" spans="1:24" x14ac:dyDescent="0.2">
      <c r="A10" s="6">
        <v>2013</v>
      </c>
      <c r="B10" s="2">
        <f>SUMIFS([1]Claims!$I:$I, [1]Claims!$E:$E, "&gt;=" &amp; DATE($A10,1,1),[1]Claims!$E:$E,  "&lt;=" &amp; DATE($A10,12,31), [1]Claims!$G:$G, "&gt;=" &amp; DATE(liability_incpaid[[#Headers],[2011]],1,1), [1]Claims!$G:$G,  "&lt;=" &amp; DATE(liability_incpaid[[#Headers],[2011]],12,31), [1]Claims!$C:$C, "Liability")</f>
        <v>0</v>
      </c>
      <c r="C10" s="2">
        <f>SUMIFS([1]Claims!$I:$I, [1]Claims!$E:$E, "&gt;=" &amp; DATE($A10,1,1),[1]Claims!$E:$E,  "&lt;=" &amp; DATE($A10,12,31), [1]Claims!$G:$G, "&gt;=" &amp; DATE(liability_incpaid[[#Headers],[2012]],1,1), [1]Claims!$G:$G,  "&lt;=" &amp; DATE(liability_incpaid[[#Headers],[2012]],12,31), [1]Claims!$C:$C, "Liability")</f>
        <v>0</v>
      </c>
      <c r="D10" s="2">
        <f>SUMIFS([1]Claims!$I:$I, [1]Claims!$E:$E, "&gt;=" &amp; DATE($A10,1,1),[1]Claims!$E:$E,  "&lt;=" &amp; DATE($A10,12,31), [1]Claims!$G:$G, "&gt;=" &amp; DATE(liability_incpaid[[#Headers],[2013]],1,1), [1]Claims!$G:$G,  "&lt;=" &amp; DATE(liability_incpaid[[#Headers],[2013]],12,31), [1]Claims!$C:$C, "Liability")</f>
        <v>6818.61</v>
      </c>
      <c r="E10" s="2">
        <f>SUMIFS([1]Claims!$I:$I, [1]Claims!$E:$E, "&gt;=" &amp; DATE($A10,1,1),[1]Claims!$E:$E,  "&lt;=" &amp; DATE($A10,12,31), [1]Claims!$G:$G, "&gt;=" &amp; DATE(liability_incpaid[[#Headers],[2014]],1,1), [1]Claims!$G:$G,  "&lt;=" &amp; DATE(liability_incpaid[[#Headers],[2014]],12,31), [1]Claims!$C:$C, "Liability")</f>
        <v>433047.23999999993</v>
      </c>
      <c r="F10" s="2">
        <f>SUMIFS([1]Claims!$I:$I, [1]Claims!$E:$E, "&gt;=" &amp; DATE($A10,1,1),[1]Claims!$E:$E,  "&lt;=" &amp; DATE($A10,12,31), [1]Claims!$G:$G, "&gt;=" &amp; DATE(liability_incpaid[[#Headers],[2015]],1,1), [1]Claims!$G:$G,  "&lt;=" &amp; DATE(liability_incpaid[[#Headers],[2015]],12,31), [1]Claims!$C:$C, "Liability")</f>
        <v>244104.35999999993</v>
      </c>
      <c r="G10" s="2">
        <f>SUMIFS([1]Claims!$I:$I, [1]Claims!$E:$E, "&gt;=" &amp; DATE($A10,1,1),[1]Claims!$E:$E,  "&lt;=" &amp; DATE($A10,12,31), [1]Claims!$G:$G, "&gt;=" &amp; DATE(liability_incpaid[[#Headers],[2016]],1,1), [1]Claims!$G:$G,  "&lt;=" &amp; DATE(liability_incpaid[[#Headers],[2016]],12,31), [1]Claims!$C:$C, "Liability")</f>
        <v>167860.78000000003</v>
      </c>
      <c r="H10" s="2">
        <f>SUMIFS([1]Claims!$I:$I, [1]Claims!$E:$E, "&gt;=" &amp; DATE($A10,1,1),[1]Claims!$E:$E,  "&lt;=" &amp; DATE($A10,12,31), [1]Claims!$G:$G, "&gt;=" &amp; DATE(liability_incpaid[[#Headers],[2017]],1,1), [1]Claims!$G:$G,  "&lt;=" &amp; DATE(liability_incpaid[[#Headers],[2017]],12,31), [1]Claims!$C:$C, "Liability")</f>
        <v>108349.17</v>
      </c>
      <c r="I10" s="2">
        <f>SUMIFS([1]Claims!$I:$I, [1]Claims!$E:$E, "&gt;=" &amp; DATE($A10,1,1),[1]Claims!$E:$E,  "&lt;=" &amp; DATE($A10,12,31), [1]Claims!$G:$G, "&gt;=" &amp; DATE(liability_incpaid[[#Headers],[2018]],1,1), [1]Claims!$G:$G,  "&lt;=" &amp; DATE(liability_incpaid[[#Headers],[2018]],12,31), [1]Claims!$C:$C, "Liability")</f>
        <v>124493.05000000002</v>
      </c>
      <c r="J10" s="2">
        <f>SUMIFS([1]Claims!$I:$I, [1]Claims!$E:$E, "&gt;=" &amp; DATE($A10,1,1),[1]Claims!$E:$E,  "&lt;=" &amp; DATE($A10,12,31), [1]Claims!$G:$G, "&gt;=" &amp; DATE(liability_incpaid[[#Headers],[2019]],1,1), [1]Claims!$G:$G,  "&lt;=" &amp; DATE(liability_incpaid[[#Headers],[2019]],12,31), [1]Claims!$C:$C, "Liability")</f>
        <v>36714.35</v>
      </c>
      <c r="K10" s="2">
        <f>SUMIFS([1]Claims!$I:$I, [1]Claims!$E:$E, "&gt;=" &amp; DATE($A10,1,1),[1]Claims!$E:$E,  "&lt;=" &amp; DATE($A10,12,31), [1]Claims!$G:$G, "&gt;=" &amp; DATE(liability_incpaid[[#Headers],[2020]],1,1), [1]Claims!$G:$G,  "&lt;=" &amp; DATE(liability_incpaid[[#Headers],[2020]],12,31), [1]Claims!$C:$C, "Liability")</f>
        <v>118255.75</v>
      </c>
      <c r="N10" s="6">
        <v>2013</v>
      </c>
      <c r="O10" s="2">
        <f>SUMIFS([1]Claims!$H:$H, [1]Claims!$E:$E, "&gt;=" &amp; DATE($N10,1,1),[1]Claims!$E:$E,  "&lt;=" &amp; DATE($N10,12,31), [1]Claims!$F:$F, "&gt;=" &amp; DATE(liability_increp[[#Headers],[2011]],1,1), [1]Claims!$F:$F,  "&lt;=" &amp; DATE(liability_increp[[#Headers],[2011]],12,31), [1]Claims!$C:$C, "Liability")</f>
        <v>0</v>
      </c>
      <c r="P10" s="2">
        <f>SUMIFS([1]Claims!$H:$H, [1]Claims!$E:$E, "&gt;=" &amp; DATE($N10,1,1),[1]Claims!$E:$E,  "&lt;=" &amp; DATE($N10,12,31), [1]Claims!$F:$F, "&gt;=" &amp; DATE(liability_increp[[#Headers],[2012]],1,1), [1]Claims!$F:$F,  "&lt;=" &amp; DATE(liability_increp[[#Headers],[2012]],12,31), [1]Claims!$C:$C, "Liability")</f>
        <v>0</v>
      </c>
      <c r="Q10" s="2">
        <f>SUMIFS([1]Claims!$H:$H, [1]Claims!$E:$E, "&gt;=" &amp; DATE($N10,1,1),[1]Claims!$E:$E,  "&lt;=" &amp; DATE($N10,12,31), [1]Claims!$F:$F, "&gt;=" &amp; DATE(liability_increp[[#Headers],[2013]],1,1), [1]Claims!$F:$F,  "&lt;=" &amp; DATE(liability_increp[[#Headers],[2013]],12,31), [1]Claims!$C:$C, "Liability")</f>
        <v>71742.435218008293</v>
      </c>
      <c r="R10" s="2">
        <f>SUMIFS([1]Claims!$H:$H, [1]Claims!$E:$E, "&gt;=" &amp; DATE($N10,1,1),[1]Claims!$E:$E,  "&lt;=" &amp; DATE($N10,12,31), [1]Claims!$F:$F, "&gt;=" &amp; DATE(liability_increp[[#Headers],[2014]],1,1), [1]Claims!$F:$F,  "&lt;=" &amp; DATE(liability_increp[[#Headers],[2014]],12,31), [1]Claims!$C:$C, "Liability")</f>
        <v>696320.35230588552</v>
      </c>
      <c r="S10" s="2">
        <f>SUMIFS([1]Claims!$H:$H, [1]Claims!$E:$E, "&gt;=" &amp; DATE($N10,1,1),[1]Claims!$E:$E,  "&lt;=" &amp; DATE($N10,12,31), [1]Claims!$F:$F, "&gt;=" &amp; DATE(liability_increp[[#Headers],[2015]],1,1), [1]Claims!$F:$F,  "&lt;=" &amp; DATE(liability_increp[[#Headers],[2015]],12,31), [1]Claims!$C:$C, "Liability")</f>
        <v>145864.9872216146</v>
      </c>
      <c r="T10" s="2">
        <f>SUMIFS([1]Claims!$H:$H, [1]Claims!$E:$E, "&gt;=" &amp; DATE($N10,1,1),[1]Claims!$E:$E,  "&lt;=" &amp; DATE($N10,12,31), [1]Claims!$F:$F, "&gt;=" &amp; DATE(liability_increp[[#Headers],[2016]],1,1), [1]Claims!$F:$F,  "&lt;=" &amp; DATE(liability_increp[[#Headers],[2016]],12,31), [1]Claims!$C:$C, "Liability")</f>
        <v>37886.724954880781</v>
      </c>
      <c r="U10" s="2">
        <f>SUMIFS([1]Claims!$H:$H, [1]Claims!$E:$E, "&gt;=" &amp; DATE($N10,1,1),[1]Claims!$E:$E,  "&lt;=" &amp; DATE($N10,12,31), [1]Claims!$F:$F, "&gt;=" &amp; DATE(liability_increp[[#Headers],[2017]],1,1), [1]Claims!$F:$F,  "&lt;=" &amp; DATE(liability_increp[[#Headers],[2017]],12,31), [1]Claims!$C:$C, "Liability")</f>
        <v>764474.01133335929</v>
      </c>
      <c r="V10" s="2">
        <f>SUMIFS([1]Claims!$H:$H, [1]Claims!$E:$E, "&gt;=" &amp; DATE($N10,1,1),[1]Claims!$E:$E,  "&lt;=" &amp; DATE($N10,12,31), [1]Claims!$F:$F, "&gt;=" &amp; DATE(liability_increp[[#Headers],[2018]],1,1), [1]Claims!$F:$F,  "&lt;=" &amp; DATE(liability_increp[[#Headers],[2018]],12,31), [1]Claims!$C:$C, "Liability")</f>
        <v>111818.03812149861</v>
      </c>
      <c r="W10" s="2">
        <f>SUMIFS([1]Claims!$H:$H, [1]Claims!$E:$E, "&gt;=" &amp; DATE($N10,1,1),[1]Claims!$E:$E,  "&lt;=" &amp; DATE($N10,12,31), [1]Claims!$F:$F, "&gt;=" &amp; DATE(liability_increp[[#Headers],[2019]],1,1), [1]Claims!$F:$F,  "&lt;=" &amp; DATE(liability_increp[[#Headers],[2019]],12,31), [1]Claims!$C:$C, "Liability")</f>
        <v>18554.086933483148</v>
      </c>
      <c r="X10" s="2">
        <f>SUMIFS([1]Claims!$H:$H, [1]Claims!$E:$E, "&gt;=" &amp; DATE($N10,1,1),[1]Claims!$E:$E,  "&lt;=" &amp; DATE($N10,12,31), [1]Claims!$F:$F, "&gt;=" &amp; DATE(liability_increp[[#Headers],[2020]],1,1), [1]Claims!$F:$F,  "&lt;=" &amp; DATE(liability_increp[[#Headers],[2020]],12,31), [1]Claims!$C:$C, "Liability")</f>
        <v>907.91090284291897</v>
      </c>
    </row>
    <row r="11" spans="1:24" x14ac:dyDescent="0.2">
      <c r="A11" s="6">
        <v>2014</v>
      </c>
      <c r="B11" s="2">
        <f>SUMIFS([1]Claims!$I:$I, [1]Claims!$E:$E, "&gt;=" &amp; DATE($A11,1,1),[1]Claims!$E:$E,  "&lt;=" &amp; DATE($A11,12,31), [1]Claims!$G:$G, "&gt;=" &amp; DATE(liability_incpaid[[#Headers],[2011]],1,1), [1]Claims!$G:$G,  "&lt;=" &amp; DATE(liability_incpaid[[#Headers],[2011]],12,31), [1]Claims!$C:$C, "Liability")</f>
        <v>0</v>
      </c>
      <c r="C11" s="2">
        <f>SUMIFS([1]Claims!$I:$I, [1]Claims!$E:$E, "&gt;=" &amp; DATE($A11,1,1),[1]Claims!$E:$E,  "&lt;=" &amp; DATE($A11,12,31), [1]Claims!$G:$G, "&gt;=" &amp; DATE(liability_incpaid[[#Headers],[2012]],1,1), [1]Claims!$G:$G,  "&lt;=" &amp; DATE(liability_incpaid[[#Headers],[2012]],12,31), [1]Claims!$C:$C, "Liability")</f>
        <v>0</v>
      </c>
      <c r="D11" s="2">
        <f>SUMIFS([1]Claims!$I:$I, [1]Claims!$E:$E, "&gt;=" &amp; DATE($A11,1,1),[1]Claims!$E:$E,  "&lt;=" &amp; DATE($A11,12,31), [1]Claims!$G:$G, "&gt;=" &amp; DATE(liability_incpaid[[#Headers],[2013]],1,1), [1]Claims!$G:$G,  "&lt;=" &amp; DATE(liability_incpaid[[#Headers],[2013]],12,31), [1]Claims!$C:$C, "Liability")</f>
        <v>0</v>
      </c>
      <c r="E11" s="2">
        <f>SUMIFS([1]Claims!$I:$I, [1]Claims!$E:$E, "&gt;=" &amp; DATE($A11,1,1),[1]Claims!$E:$E,  "&lt;=" &amp; DATE($A11,12,31), [1]Claims!$G:$G, "&gt;=" &amp; DATE(liability_incpaid[[#Headers],[2014]],1,1), [1]Claims!$G:$G,  "&lt;=" &amp; DATE(liability_incpaid[[#Headers],[2014]],12,31), [1]Claims!$C:$C, "Liability")</f>
        <v>30806.2</v>
      </c>
      <c r="F11" s="2">
        <f>SUMIFS([1]Claims!$I:$I, [1]Claims!$E:$E, "&gt;=" &amp; DATE($A11,1,1),[1]Claims!$E:$E,  "&lt;=" &amp; DATE($A11,12,31), [1]Claims!$G:$G, "&gt;=" &amp; DATE(liability_incpaid[[#Headers],[2015]],1,1), [1]Claims!$G:$G,  "&lt;=" &amp; DATE(liability_incpaid[[#Headers],[2015]],12,31), [1]Claims!$C:$C, "Liability")</f>
        <v>157851.07</v>
      </c>
      <c r="G11" s="2">
        <f>SUMIFS([1]Claims!$I:$I, [1]Claims!$E:$E, "&gt;=" &amp; DATE($A11,1,1),[1]Claims!$E:$E,  "&lt;=" &amp; DATE($A11,12,31), [1]Claims!$G:$G, "&gt;=" &amp; DATE(liability_incpaid[[#Headers],[2016]],1,1), [1]Claims!$G:$G,  "&lt;=" &amp; DATE(liability_incpaid[[#Headers],[2016]],12,31), [1]Claims!$C:$C, "Liability")</f>
        <v>194677.33000000002</v>
      </c>
      <c r="H11" s="2">
        <f>SUMIFS([1]Claims!$I:$I, [1]Claims!$E:$E, "&gt;=" &amp; DATE($A11,1,1),[1]Claims!$E:$E,  "&lt;=" &amp; DATE($A11,12,31), [1]Claims!$G:$G, "&gt;=" &amp; DATE(liability_incpaid[[#Headers],[2017]],1,1), [1]Claims!$G:$G,  "&lt;=" &amp; DATE(liability_incpaid[[#Headers],[2017]],12,31), [1]Claims!$C:$C, "Liability")</f>
        <v>1380648.1800000004</v>
      </c>
      <c r="I11" s="2">
        <f>SUMIFS([1]Claims!$I:$I, [1]Claims!$E:$E, "&gt;=" &amp; DATE($A11,1,1),[1]Claims!$E:$E,  "&lt;=" &amp; DATE($A11,12,31), [1]Claims!$G:$G, "&gt;=" &amp; DATE(liability_incpaid[[#Headers],[2018]],1,1), [1]Claims!$G:$G,  "&lt;=" &amp; DATE(liability_incpaid[[#Headers],[2018]],12,31), [1]Claims!$C:$C, "Liability")</f>
        <v>514348.65999999992</v>
      </c>
      <c r="J11" s="2">
        <f>SUMIFS([1]Claims!$I:$I, [1]Claims!$E:$E, "&gt;=" &amp; DATE($A11,1,1),[1]Claims!$E:$E,  "&lt;=" &amp; DATE($A11,12,31), [1]Claims!$G:$G, "&gt;=" &amp; DATE(liability_incpaid[[#Headers],[2019]],1,1), [1]Claims!$G:$G,  "&lt;=" &amp; DATE(liability_incpaid[[#Headers],[2019]],12,31), [1]Claims!$C:$C, "Liability")</f>
        <v>881798.19</v>
      </c>
      <c r="K11" s="2">
        <f>SUMIFS([1]Claims!$I:$I, [1]Claims!$E:$E, "&gt;=" &amp; DATE($A11,1,1),[1]Claims!$E:$E,  "&lt;=" &amp; DATE($A11,12,31), [1]Claims!$G:$G, "&gt;=" &amp; DATE(liability_incpaid[[#Headers],[2020]],1,1), [1]Claims!$G:$G,  "&lt;=" &amp; DATE(liability_incpaid[[#Headers],[2020]],12,31), [1]Claims!$C:$C, "Liability")</f>
        <v>161165.21000000002</v>
      </c>
      <c r="M11" s="7"/>
      <c r="N11" s="6">
        <v>2014</v>
      </c>
      <c r="O11" s="2">
        <f>SUMIFS([1]Claims!$H:$H, [1]Claims!$E:$E, "&gt;=" &amp; DATE($N11,1,1),[1]Claims!$E:$E,  "&lt;=" &amp; DATE($N11,12,31), [1]Claims!$F:$F, "&gt;=" &amp; DATE(liability_increp[[#Headers],[2011]],1,1), [1]Claims!$F:$F,  "&lt;=" &amp; DATE(liability_increp[[#Headers],[2011]],12,31), [1]Claims!$C:$C, "Liability")</f>
        <v>0</v>
      </c>
      <c r="P11" s="2">
        <f>SUMIFS([1]Claims!$H:$H, [1]Claims!$E:$E, "&gt;=" &amp; DATE($N11,1,1),[1]Claims!$E:$E,  "&lt;=" &amp; DATE($N11,12,31), [1]Claims!$F:$F, "&gt;=" &amp; DATE(liability_increp[[#Headers],[2012]],1,1), [1]Claims!$F:$F,  "&lt;=" &amp; DATE(liability_increp[[#Headers],[2012]],12,31), [1]Claims!$C:$C, "Liability")</f>
        <v>0</v>
      </c>
      <c r="Q11" s="2">
        <f>SUMIFS([1]Claims!$H:$H, [1]Claims!$E:$E, "&gt;=" &amp; DATE($N11,1,1),[1]Claims!$E:$E,  "&lt;=" &amp; DATE($N11,12,31), [1]Claims!$F:$F, "&gt;=" &amp; DATE(liability_increp[[#Headers],[2013]],1,1), [1]Claims!$F:$F,  "&lt;=" &amp; DATE(liability_increp[[#Headers],[2013]],12,31), [1]Claims!$C:$C, "Liability")</f>
        <v>0</v>
      </c>
      <c r="R11" s="2">
        <f>SUMIFS([1]Claims!$H:$H, [1]Claims!$E:$E, "&gt;=" &amp; DATE($N11,1,1),[1]Claims!$E:$E,  "&lt;=" &amp; DATE($N11,12,31), [1]Claims!$F:$F, "&gt;=" &amp; DATE(liability_increp[[#Headers],[2014]],1,1), [1]Claims!$F:$F,  "&lt;=" &amp; DATE(liability_increp[[#Headers],[2014]],12,31), [1]Claims!$C:$C, "Liability")</f>
        <v>748013.39669666172</v>
      </c>
      <c r="S11" s="2">
        <f>SUMIFS([1]Claims!$H:$H, [1]Claims!$E:$E, "&gt;=" &amp; DATE($N11,1,1),[1]Claims!$E:$E,  "&lt;=" &amp; DATE($N11,12,31), [1]Claims!$F:$F, "&gt;=" &amp; DATE(liability_increp[[#Headers],[2015]],1,1), [1]Claims!$F:$F,  "&lt;=" &amp; DATE(liability_increp[[#Headers],[2015]],12,31), [1]Claims!$C:$C, "Liability")</f>
        <v>1648662.3333763285</v>
      </c>
      <c r="T11" s="2">
        <f>SUMIFS([1]Claims!$H:$H, [1]Claims!$E:$E, "&gt;=" &amp; DATE($N11,1,1),[1]Claims!$E:$E,  "&lt;=" &amp; DATE($N11,12,31), [1]Claims!$F:$F, "&gt;=" &amp; DATE(liability_increp[[#Headers],[2016]],1,1), [1]Claims!$F:$F,  "&lt;=" &amp; DATE(liability_increp[[#Headers],[2016]],12,31), [1]Claims!$C:$C, "Liability")</f>
        <v>485746.36405892996</v>
      </c>
      <c r="U11" s="2">
        <f>SUMIFS([1]Claims!$H:$H, [1]Claims!$E:$E, "&gt;=" &amp; DATE($N11,1,1),[1]Claims!$E:$E,  "&lt;=" &amp; DATE($N11,12,31), [1]Claims!$F:$F, "&gt;=" &amp; DATE(liability_increp[[#Headers],[2017]],1,1), [1]Claims!$F:$F,  "&lt;=" &amp; DATE(liability_increp[[#Headers],[2017]],12,31), [1]Claims!$C:$C, "Liability")</f>
        <v>653063.00403787987</v>
      </c>
      <c r="V11" s="2">
        <f>SUMIFS([1]Claims!$H:$H, [1]Claims!$E:$E, "&gt;=" &amp; DATE($N11,1,1),[1]Claims!$E:$E,  "&lt;=" &amp; DATE($N11,12,31), [1]Claims!$F:$F, "&gt;=" &amp; DATE(liability_increp[[#Headers],[2018]],1,1), [1]Claims!$F:$F,  "&lt;=" &amp; DATE(liability_increp[[#Headers],[2018]],12,31), [1]Claims!$C:$C, "Liability")</f>
        <v>6899.1605349868632</v>
      </c>
      <c r="W11" s="2">
        <f>SUMIFS([1]Claims!$H:$H, [1]Claims!$E:$E, "&gt;=" &amp; DATE($N11,1,1),[1]Claims!$E:$E,  "&lt;=" &amp; DATE($N11,12,31), [1]Claims!$F:$F, "&gt;=" &amp; DATE(liability_increp[[#Headers],[2019]],1,1), [1]Claims!$F:$F,  "&lt;=" &amp; DATE(liability_increp[[#Headers],[2019]],12,31), [1]Claims!$C:$C, "Liability")</f>
        <v>29297.876702643538</v>
      </c>
      <c r="X11" s="2">
        <f>SUMIFS([1]Claims!$H:$H, [1]Claims!$E:$E, "&gt;=" &amp; DATE($N11,1,1),[1]Claims!$E:$E,  "&lt;=" &amp; DATE($N11,12,31), [1]Claims!$F:$F, "&gt;=" &amp; DATE(liability_increp[[#Headers],[2020]],1,1), [1]Claims!$F:$F,  "&lt;=" &amp; DATE(liability_increp[[#Headers],[2020]],12,31), [1]Claims!$C:$C, "Liability")</f>
        <v>43402.121936106945</v>
      </c>
    </row>
    <row r="12" spans="1:24" x14ac:dyDescent="0.2">
      <c r="A12" s="6">
        <v>2015</v>
      </c>
      <c r="B12" s="2">
        <f>SUMIFS([1]Claims!$I:$I, [1]Claims!$E:$E, "&gt;=" &amp; DATE($A12,1,1),[1]Claims!$E:$E,  "&lt;=" &amp; DATE($A12,12,31), [1]Claims!$G:$G, "&gt;=" &amp; DATE(liability_incpaid[[#Headers],[2011]],1,1), [1]Claims!$G:$G,  "&lt;=" &amp; DATE(liability_incpaid[[#Headers],[2011]],12,31), [1]Claims!$C:$C, "Liability")</f>
        <v>0</v>
      </c>
      <c r="C12" s="2">
        <f>SUMIFS([1]Claims!$I:$I, [1]Claims!$E:$E, "&gt;=" &amp; DATE($A12,1,1),[1]Claims!$E:$E,  "&lt;=" &amp; DATE($A12,12,31), [1]Claims!$G:$G, "&gt;=" &amp; DATE(liability_incpaid[[#Headers],[2012]],1,1), [1]Claims!$G:$G,  "&lt;=" &amp; DATE(liability_incpaid[[#Headers],[2012]],12,31), [1]Claims!$C:$C, "Liability")</f>
        <v>0</v>
      </c>
      <c r="D12" s="2">
        <f>SUMIFS([1]Claims!$I:$I, [1]Claims!$E:$E, "&gt;=" &amp; DATE($A12,1,1),[1]Claims!$E:$E,  "&lt;=" &amp; DATE($A12,12,31), [1]Claims!$G:$G, "&gt;=" &amp; DATE(liability_incpaid[[#Headers],[2013]],1,1), [1]Claims!$G:$G,  "&lt;=" &amp; DATE(liability_incpaid[[#Headers],[2013]],12,31), [1]Claims!$C:$C, "Liability")</f>
        <v>0</v>
      </c>
      <c r="E12" s="2">
        <f>SUMIFS([1]Claims!$I:$I, [1]Claims!$E:$E, "&gt;=" &amp; DATE($A12,1,1),[1]Claims!$E:$E,  "&lt;=" &amp; DATE($A12,12,31), [1]Claims!$G:$G, "&gt;=" &amp; DATE(liability_incpaid[[#Headers],[2014]],1,1), [1]Claims!$G:$G,  "&lt;=" &amp; DATE(liability_incpaid[[#Headers],[2014]],12,31), [1]Claims!$C:$C, "Liability")</f>
        <v>0</v>
      </c>
      <c r="F12" s="2">
        <f>SUMIFS([1]Claims!$I:$I, [1]Claims!$E:$E, "&gt;=" &amp; DATE($A12,1,1),[1]Claims!$E:$E,  "&lt;=" &amp; DATE($A12,12,31), [1]Claims!$G:$G, "&gt;=" &amp; DATE(liability_incpaid[[#Headers],[2015]],1,1), [1]Claims!$G:$G,  "&lt;=" &amp; DATE(liability_incpaid[[#Headers],[2015]],12,31), [1]Claims!$C:$C, "Liability")</f>
        <v>16064.68</v>
      </c>
      <c r="G12" s="2">
        <f>SUMIFS([1]Claims!$I:$I, [1]Claims!$E:$E, "&gt;=" &amp; DATE($A12,1,1),[1]Claims!$E:$E,  "&lt;=" &amp; DATE($A12,12,31), [1]Claims!$G:$G, "&gt;=" &amp; DATE(liability_incpaid[[#Headers],[2016]],1,1), [1]Claims!$G:$G,  "&lt;=" &amp; DATE(liability_incpaid[[#Headers],[2016]],12,31), [1]Claims!$C:$C, "Liability")</f>
        <v>4148300.8900000011</v>
      </c>
      <c r="H12" s="2">
        <f>SUMIFS([1]Claims!$I:$I, [1]Claims!$E:$E, "&gt;=" &amp; DATE($A12,1,1),[1]Claims!$E:$E,  "&lt;=" &amp; DATE($A12,12,31), [1]Claims!$G:$G, "&gt;=" &amp; DATE(liability_incpaid[[#Headers],[2017]],1,1), [1]Claims!$G:$G,  "&lt;=" &amp; DATE(liability_incpaid[[#Headers],[2017]],12,31), [1]Claims!$C:$C, "Liability")</f>
        <v>192169.85999999996</v>
      </c>
      <c r="I12" s="2">
        <f>SUMIFS([1]Claims!$I:$I, [1]Claims!$E:$E, "&gt;=" &amp; DATE($A12,1,1),[1]Claims!$E:$E,  "&lt;=" &amp; DATE($A12,12,31), [1]Claims!$G:$G, "&gt;=" &amp; DATE(liability_incpaid[[#Headers],[2018]],1,1), [1]Claims!$G:$G,  "&lt;=" &amp; DATE(liability_incpaid[[#Headers],[2018]],12,31), [1]Claims!$C:$C, "Liability")</f>
        <v>1376607.7299999995</v>
      </c>
      <c r="J12" s="2">
        <f>SUMIFS([1]Claims!$I:$I, [1]Claims!$E:$E, "&gt;=" &amp; DATE($A12,1,1),[1]Claims!$E:$E,  "&lt;=" &amp; DATE($A12,12,31), [1]Claims!$G:$G, "&gt;=" &amp; DATE(liability_incpaid[[#Headers],[2019]],1,1), [1]Claims!$G:$G,  "&lt;=" &amp; DATE(liability_incpaid[[#Headers],[2019]],12,31), [1]Claims!$C:$C, "Liability")</f>
        <v>109410.63</v>
      </c>
      <c r="K12" s="2">
        <f>SUMIFS([1]Claims!$I:$I, [1]Claims!$E:$E, "&gt;=" &amp; DATE($A12,1,1),[1]Claims!$E:$E,  "&lt;=" &amp; DATE($A12,12,31), [1]Claims!$G:$G, "&gt;=" &amp; DATE(liability_incpaid[[#Headers],[2020]],1,1), [1]Claims!$G:$G,  "&lt;=" &amp; DATE(liability_incpaid[[#Headers],[2020]],12,31), [1]Claims!$C:$C, "Liability")</f>
        <v>171001.55999999997</v>
      </c>
      <c r="N12" s="6">
        <v>2015</v>
      </c>
      <c r="O12" s="2">
        <f>SUMIFS([1]Claims!$H:$H, [1]Claims!$E:$E, "&gt;=" &amp; DATE($N12,1,1),[1]Claims!$E:$E,  "&lt;=" &amp; DATE($N12,12,31), [1]Claims!$F:$F, "&gt;=" &amp; DATE(liability_increp[[#Headers],[2011]],1,1), [1]Claims!$F:$F,  "&lt;=" &amp; DATE(liability_increp[[#Headers],[2011]],12,31), [1]Claims!$C:$C, "Liability")</f>
        <v>0</v>
      </c>
      <c r="P12" s="2">
        <f>SUMIFS([1]Claims!$H:$H, [1]Claims!$E:$E, "&gt;=" &amp; DATE($N12,1,1),[1]Claims!$E:$E,  "&lt;=" &amp; DATE($N12,12,31), [1]Claims!$F:$F, "&gt;=" &amp; DATE(liability_increp[[#Headers],[2012]],1,1), [1]Claims!$F:$F,  "&lt;=" &amp; DATE(liability_increp[[#Headers],[2012]],12,31), [1]Claims!$C:$C, "Liability")</f>
        <v>0</v>
      </c>
      <c r="Q12" s="2">
        <f>SUMIFS([1]Claims!$H:$H, [1]Claims!$E:$E, "&gt;=" &amp; DATE($N12,1,1),[1]Claims!$E:$E,  "&lt;=" &amp; DATE($N12,12,31), [1]Claims!$F:$F, "&gt;=" &amp; DATE(liability_increp[[#Headers],[2013]],1,1), [1]Claims!$F:$F,  "&lt;=" &amp; DATE(liability_increp[[#Headers],[2013]],12,31), [1]Claims!$C:$C, "Liability")</f>
        <v>0</v>
      </c>
      <c r="R12" s="2">
        <f>SUMIFS([1]Claims!$H:$H, [1]Claims!$E:$E, "&gt;=" &amp; DATE($N12,1,1),[1]Claims!$E:$E,  "&lt;=" &amp; DATE($N12,12,31), [1]Claims!$F:$F, "&gt;=" &amp; DATE(liability_increp[[#Headers],[2014]],1,1), [1]Claims!$F:$F,  "&lt;=" &amp; DATE(liability_increp[[#Headers],[2014]],12,31), [1]Claims!$C:$C, "Liability")</f>
        <v>0</v>
      </c>
      <c r="S12" s="2">
        <f>SUMIFS([1]Claims!$H:$H, [1]Claims!$E:$E, "&gt;=" &amp; DATE($N12,1,1),[1]Claims!$E:$E,  "&lt;=" &amp; DATE($N12,12,31), [1]Claims!$F:$F, "&gt;=" &amp; DATE(liability_increp[[#Headers],[2015]],1,1), [1]Claims!$F:$F,  "&lt;=" &amp; DATE(liability_increp[[#Headers],[2015]],12,31), [1]Claims!$C:$C, "Liability")</f>
        <v>4480577.1044750782</v>
      </c>
      <c r="T12" s="2">
        <f>SUMIFS([1]Claims!$H:$H, [1]Claims!$E:$E, "&gt;=" &amp; DATE($N12,1,1),[1]Claims!$E:$E,  "&lt;=" &amp; DATE($N12,12,31), [1]Claims!$F:$F, "&gt;=" &amp; DATE(liability_increp[[#Headers],[2016]],1,1), [1]Claims!$F:$F,  "&lt;=" &amp; DATE(liability_increp[[#Headers],[2016]],12,31), [1]Claims!$C:$C, "Liability")</f>
        <v>439739.13783129957</v>
      </c>
      <c r="U12" s="2">
        <f>SUMIFS([1]Claims!$H:$H, [1]Claims!$E:$E, "&gt;=" &amp; DATE($N12,1,1),[1]Claims!$E:$E,  "&lt;=" &amp; DATE($N12,12,31), [1]Claims!$F:$F, "&gt;=" &amp; DATE(liability_increp[[#Headers],[2017]],1,1), [1]Claims!$F:$F,  "&lt;=" &amp; DATE(liability_increp[[#Headers],[2017]],12,31), [1]Claims!$C:$C, "Liability")</f>
        <v>169301.12088006351</v>
      </c>
      <c r="V12" s="2">
        <f>SUMIFS([1]Claims!$H:$H, [1]Claims!$E:$E, "&gt;=" &amp; DATE($N12,1,1),[1]Claims!$E:$E,  "&lt;=" &amp; DATE($N12,12,31), [1]Claims!$F:$F, "&gt;=" &amp; DATE(liability_increp[[#Headers],[2018]],1,1), [1]Claims!$F:$F,  "&lt;=" &amp; DATE(liability_increp[[#Headers],[2018]],12,31), [1]Claims!$C:$C, "Liability")</f>
        <v>174826.7842444579</v>
      </c>
      <c r="W12" s="2">
        <f>SUMIFS([1]Claims!$H:$H, [1]Claims!$E:$E, "&gt;=" &amp; DATE($N12,1,1),[1]Claims!$E:$E,  "&lt;=" &amp; DATE($N12,12,31), [1]Claims!$F:$F, "&gt;=" &amp; DATE(liability_increp[[#Headers],[2019]],1,1), [1]Claims!$F:$F,  "&lt;=" &amp; DATE(liability_increp[[#Headers],[2019]],12,31), [1]Claims!$C:$C, "Liability")</f>
        <v>30802.160026903097</v>
      </c>
      <c r="X12" s="2">
        <f>SUMIFS([1]Claims!$H:$H, [1]Claims!$E:$E, "&gt;=" &amp; DATE($N12,1,1),[1]Claims!$E:$E,  "&lt;=" &amp; DATE($N12,12,31), [1]Claims!$F:$F, "&gt;=" &amp; DATE(liability_increp[[#Headers],[2020]],1,1), [1]Claims!$F:$F,  "&lt;=" &amp; DATE(liability_increp[[#Headers],[2020]],12,31), [1]Claims!$C:$C, "Liability")</f>
        <v>8403.6817005311641</v>
      </c>
    </row>
    <row r="13" spans="1:24" x14ac:dyDescent="0.2">
      <c r="A13" s="6">
        <v>2016</v>
      </c>
      <c r="B13" s="2">
        <f>SUMIFS([1]Claims!$I:$I, [1]Claims!$E:$E, "&gt;=" &amp; DATE($A13,1,1),[1]Claims!$E:$E,  "&lt;=" &amp; DATE($A13,12,31), [1]Claims!$G:$G, "&gt;=" &amp; DATE(liability_incpaid[[#Headers],[2011]],1,1), [1]Claims!$G:$G,  "&lt;=" &amp; DATE(liability_incpaid[[#Headers],[2011]],12,31), [1]Claims!$C:$C, "Liability")</f>
        <v>0</v>
      </c>
      <c r="C13" s="2">
        <f>SUMIFS([1]Claims!$I:$I, [1]Claims!$E:$E, "&gt;=" &amp; DATE($A13,1,1),[1]Claims!$E:$E,  "&lt;=" &amp; DATE($A13,12,31), [1]Claims!$G:$G, "&gt;=" &amp; DATE(liability_incpaid[[#Headers],[2012]],1,1), [1]Claims!$G:$G,  "&lt;=" &amp; DATE(liability_incpaid[[#Headers],[2012]],12,31), [1]Claims!$C:$C, "Liability")</f>
        <v>0</v>
      </c>
      <c r="D13" s="2">
        <f>SUMIFS([1]Claims!$I:$I, [1]Claims!$E:$E, "&gt;=" &amp; DATE($A13,1,1),[1]Claims!$E:$E,  "&lt;=" &amp; DATE($A13,12,31), [1]Claims!$G:$G, "&gt;=" &amp; DATE(liability_incpaid[[#Headers],[2013]],1,1), [1]Claims!$G:$G,  "&lt;=" &amp; DATE(liability_incpaid[[#Headers],[2013]],12,31), [1]Claims!$C:$C, "Liability")</f>
        <v>0</v>
      </c>
      <c r="E13" s="2">
        <f>SUMIFS([1]Claims!$I:$I, [1]Claims!$E:$E, "&gt;=" &amp; DATE($A13,1,1),[1]Claims!$E:$E,  "&lt;=" &amp; DATE($A13,12,31), [1]Claims!$G:$G, "&gt;=" &amp; DATE(liability_incpaid[[#Headers],[2014]],1,1), [1]Claims!$G:$G,  "&lt;=" &amp; DATE(liability_incpaid[[#Headers],[2014]],12,31), [1]Claims!$C:$C, "Liability")</f>
        <v>0</v>
      </c>
      <c r="F13" s="2">
        <f>SUMIFS([1]Claims!$I:$I, [1]Claims!$E:$E, "&gt;=" &amp; DATE($A13,1,1),[1]Claims!$E:$E,  "&lt;=" &amp; DATE($A13,12,31), [1]Claims!$G:$G, "&gt;=" &amp; DATE(liability_incpaid[[#Headers],[2015]],1,1), [1]Claims!$G:$G,  "&lt;=" &amp; DATE(liability_incpaid[[#Headers],[2015]],12,31), [1]Claims!$C:$C, "Liability")</f>
        <v>0</v>
      </c>
      <c r="G13" s="2">
        <f>SUMIFS([1]Claims!$I:$I, [1]Claims!$E:$E, "&gt;=" &amp; DATE($A13,1,1),[1]Claims!$E:$E,  "&lt;=" &amp; DATE($A13,12,31), [1]Claims!$G:$G, "&gt;=" &amp; DATE(liability_incpaid[[#Headers],[2016]],1,1), [1]Claims!$G:$G,  "&lt;=" &amp; DATE(liability_incpaid[[#Headers],[2016]],12,31), [1]Claims!$C:$C, "Liability")</f>
        <v>5843.4100000000008</v>
      </c>
      <c r="H13" s="2">
        <f>SUMIFS([1]Claims!$I:$I, [1]Claims!$E:$E, "&gt;=" &amp; DATE($A13,1,1),[1]Claims!$E:$E,  "&lt;=" &amp; DATE($A13,12,31), [1]Claims!$G:$G, "&gt;=" &amp; DATE(liability_incpaid[[#Headers],[2017]],1,1), [1]Claims!$G:$G,  "&lt;=" &amp; DATE(liability_incpaid[[#Headers],[2017]],12,31), [1]Claims!$C:$C, "Liability")</f>
        <v>246786.53999999989</v>
      </c>
      <c r="I13" s="2">
        <f>SUMIFS([1]Claims!$I:$I, [1]Claims!$E:$E, "&gt;=" &amp; DATE($A13,1,1),[1]Claims!$E:$E,  "&lt;=" &amp; DATE($A13,12,31), [1]Claims!$G:$G, "&gt;=" &amp; DATE(liability_incpaid[[#Headers],[2018]],1,1), [1]Claims!$G:$G,  "&lt;=" &amp; DATE(liability_incpaid[[#Headers],[2018]],12,31), [1]Claims!$C:$C, "Liability")</f>
        <v>582353.54000000015</v>
      </c>
      <c r="J13" s="2">
        <f>SUMIFS([1]Claims!$I:$I, [1]Claims!$E:$E, "&gt;=" &amp; DATE($A13,1,1),[1]Claims!$E:$E,  "&lt;=" &amp; DATE($A13,12,31), [1]Claims!$G:$G, "&gt;=" &amp; DATE(liability_incpaid[[#Headers],[2019]],1,1), [1]Claims!$G:$G,  "&lt;=" &amp; DATE(liability_incpaid[[#Headers],[2019]],12,31), [1]Claims!$C:$C, "Liability")</f>
        <v>246076.4</v>
      </c>
      <c r="K13" s="2">
        <f>SUMIFS([1]Claims!$I:$I, [1]Claims!$E:$E, "&gt;=" &amp; DATE($A13,1,1),[1]Claims!$E:$E,  "&lt;=" &amp; DATE($A13,12,31), [1]Claims!$G:$G, "&gt;=" &amp; DATE(liability_incpaid[[#Headers],[2020]],1,1), [1]Claims!$G:$G,  "&lt;=" &amp; DATE(liability_incpaid[[#Headers],[2020]],12,31), [1]Claims!$C:$C, "Liability")</f>
        <v>80852.730000000025</v>
      </c>
      <c r="N13" s="6">
        <v>2016</v>
      </c>
      <c r="O13" s="2">
        <f>SUMIFS([1]Claims!$H:$H, [1]Claims!$E:$E, "&gt;=" &amp; DATE($N13,1,1),[1]Claims!$E:$E,  "&lt;=" &amp; DATE($N13,12,31), [1]Claims!$F:$F, "&gt;=" &amp; DATE(liability_increp[[#Headers],[2011]],1,1), [1]Claims!$F:$F,  "&lt;=" &amp; DATE(liability_increp[[#Headers],[2011]],12,31), [1]Claims!$C:$C, "Liability")</f>
        <v>0</v>
      </c>
      <c r="P13" s="2">
        <f>SUMIFS([1]Claims!$H:$H, [1]Claims!$E:$E, "&gt;=" &amp; DATE($N13,1,1),[1]Claims!$E:$E,  "&lt;=" &amp; DATE($N13,12,31), [1]Claims!$F:$F, "&gt;=" &amp; DATE(liability_increp[[#Headers],[2012]],1,1), [1]Claims!$F:$F,  "&lt;=" &amp; DATE(liability_increp[[#Headers],[2012]],12,31), [1]Claims!$C:$C, "Liability")</f>
        <v>0</v>
      </c>
      <c r="Q13" s="2">
        <f>SUMIFS([1]Claims!$H:$H, [1]Claims!$E:$E, "&gt;=" &amp; DATE($N13,1,1),[1]Claims!$E:$E,  "&lt;=" &amp; DATE($N13,12,31), [1]Claims!$F:$F, "&gt;=" &amp; DATE(liability_increp[[#Headers],[2013]],1,1), [1]Claims!$F:$F,  "&lt;=" &amp; DATE(liability_increp[[#Headers],[2013]],12,31), [1]Claims!$C:$C, "Liability")</f>
        <v>0</v>
      </c>
      <c r="R13" s="2">
        <f>SUMIFS([1]Claims!$H:$H, [1]Claims!$E:$E, "&gt;=" &amp; DATE($N13,1,1),[1]Claims!$E:$E,  "&lt;=" &amp; DATE($N13,12,31), [1]Claims!$F:$F, "&gt;=" &amp; DATE(liability_increp[[#Headers],[2014]],1,1), [1]Claims!$F:$F,  "&lt;=" &amp; DATE(liability_increp[[#Headers],[2014]],12,31), [1]Claims!$C:$C, "Liability")</f>
        <v>0</v>
      </c>
      <c r="S13" s="2">
        <f>SUMIFS([1]Claims!$H:$H, [1]Claims!$E:$E, "&gt;=" &amp; DATE($N13,1,1),[1]Claims!$E:$E,  "&lt;=" &amp; DATE($N13,12,31), [1]Claims!$F:$F, "&gt;=" &amp; DATE(liability_increp[[#Headers],[2015]],1,1), [1]Claims!$F:$F,  "&lt;=" &amp; DATE(liability_increp[[#Headers],[2015]],12,31), [1]Claims!$C:$C, "Liability")</f>
        <v>0</v>
      </c>
      <c r="T13" s="2">
        <f>SUMIFS([1]Claims!$H:$H, [1]Claims!$E:$E, "&gt;=" &amp; DATE($N13,1,1),[1]Claims!$E:$E,  "&lt;=" &amp; DATE($N13,12,31), [1]Claims!$F:$F, "&gt;=" &amp; DATE(liability_increp[[#Headers],[2016]],1,1), [1]Claims!$F:$F,  "&lt;=" &amp; DATE(liability_increp[[#Headers],[2016]],12,31), [1]Claims!$C:$C, "Liability")</f>
        <v>322475.28479484329</v>
      </c>
      <c r="U13" s="2">
        <f>SUMIFS([1]Claims!$H:$H, [1]Claims!$E:$E, "&gt;=" &amp; DATE($N13,1,1),[1]Claims!$E:$E,  "&lt;=" &amp; DATE($N13,12,31), [1]Claims!$F:$F, "&gt;=" &amp; DATE(liability_increp[[#Headers],[2017]],1,1), [1]Claims!$F:$F,  "&lt;=" &amp; DATE(liability_increp[[#Headers],[2017]],12,31), [1]Claims!$C:$C, "Liability")</f>
        <v>632756.83424378245</v>
      </c>
      <c r="V13" s="2">
        <f>SUMIFS([1]Claims!$H:$H, [1]Claims!$E:$E, "&gt;=" &amp; DATE($N13,1,1),[1]Claims!$E:$E,  "&lt;=" &amp; DATE($N13,12,31), [1]Claims!$F:$F, "&gt;=" &amp; DATE(liability_increp[[#Headers],[2018]],1,1), [1]Claims!$F:$F,  "&lt;=" &amp; DATE(liability_increp[[#Headers],[2018]],12,31), [1]Claims!$C:$C, "Liability")</f>
        <v>244451.04376324324</v>
      </c>
      <c r="W13" s="2">
        <f>SUMIFS([1]Claims!$H:$H, [1]Claims!$E:$E, "&gt;=" &amp; DATE($N13,1,1),[1]Claims!$E:$E,  "&lt;=" &amp; DATE($N13,12,31), [1]Claims!$F:$F, "&gt;=" &amp; DATE(liability_increp[[#Headers],[2019]],1,1), [1]Claims!$F:$F,  "&lt;=" &amp; DATE(liability_increp[[#Headers],[2019]],12,31), [1]Claims!$C:$C, "Liability")</f>
        <v>256810.82329920941</v>
      </c>
      <c r="X13" s="2">
        <f>SUMIFS([1]Claims!$H:$H, [1]Claims!$E:$E, "&gt;=" &amp; DATE($N13,1,1),[1]Claims!$E:$E,  "&lt;=" &amp; DATE($N13,12,31), [1]Claims!$F:$F, "&gt;=" &amp; DATE(liability_increp[[#Headers],[2020]],1,1), [1]Claims!$F:$F,  "&lt;=" &amp; DATE(liability_increp[[#Headers],[2020]],12,31), [1]Claims!$C:$C, "Liability")</f>
        <v>33902.162865520295</v>
      </c>
    </row>
    <row r="14" spans="1:24" x14ac:dyDescent="0.2">
      <c r="A14" s="6">
        <v>2017</v>
      </c>
      <c r="B14" s="2">
        <f>SUMIFS([1]Claims!$I:$I, [1]Claims!$E:$E, "&gt;=" &amp; DATE($A14,1,1),[1]Claims!$E:$E,  "&lt;=" &amp; DATE($A14,12,31), [1]Claims!$G:$G, "&gt;=" &amp; DATE(liability_incpaid[[#Headers],[2011]],1,1), [1]Claims!$G:$G,  "&lt;=" &amp; DATE(liability_incpaid[[#Headers],[2011]],12,31), [1]Claims!$C:$C, "Liability")</f>
        <v>0</v>
      </c>
      <c r="C14" s="2">
        <f>SUMIFS([1]Claims!$I:$I, [1]Claims!$E:$E, "&gt;=" &amp; DATE($A14,1,1),[1]Claims!$E:$E,  "&lt;=" &amp; DATE($A14,12,31), [1]Claims!$G:$G, "&gt;=" &amp; DATE(liability_incpaid[[#Headers],[2012]],1,1), [1]Claims!$G:$G,  "&lt;=" &amp; DATE(liability_incpaid[[#Headers],[2012]],12,31), [1]Claims!$C:$C, "Liability")</f>
        <v>0</v>
      </c>
      <c r="D14" s="2">
        <f>SUMIFS([1]Claims!$I:$I, [1]Claims!$E:$E, "&gt;=" &amp; DATE($A14,1,1),[1]Claims!$E:$E,  "&lt;=" &amp; DATE($A14,12,31), [1]Claims!$G:$G, "&gt;=" &amp; DATE(liability_incpaid[[#Headers],[2013]],1,1), [1]Claims!$G:$G,  "&lt;=" &amp; DATE(liability_incpaid[[#Headers],[2013]],12,31), [1]Claims!$C:$C, "Liability")</f>
        <v>0</v>
      </c>
      <c r="E14" s="2">
        <f>SUMIFS([1]Claims!$I:$I, [1]Claims!$E:$E, "&gt;=" &amp; DATE($A14,1,1),[1]Claims!$E:$E,  "&lt;=" &amp; DATE($A14,12,31), [1]Claims!$G:$G, "&gt;=" &amp; DATE(liability_incpaid[[#Headers],[2014]],1,1), [1]Claims!$G:$G,  "&lt;=" &amp; DATE(liability_incpaid[[#Headers],[2014]],12,31), [1]Claims!$C:$C, "Liability")</f>
        <v>0</v>
      </c>
      <c r="F14" s="2">
        <f>SUMIFS([1]Claims!$I:$I, [1]Claims!$E:$E, "&gt;=" &amp; DATE($A14,1,1),[1]Claims!$E:$E,  "&lt;=" &amp; DATE($A14,12,31), [1]Claims!$G:$G, "&gt;=" &amp; DATE(liability_incpaid[[#Headers],[2015]],1,1), [1]Claims!$G:$G,  "&lt;=" &amp; DATE(liability_incpaid[[#Headers],[2015]],12,31), [1]Claims!$C:$C, "Liability")</f>
        <v>0</v>
      </c>
      <c r="G14" s="2">
        <f>SUMIFS([1]Claims!$I:$I, [1]Claims!$E:$E, "&gt;=" &amp; DATE($A14,1,1),[1]Claims!$E:$E,  "&lt;=" &amp; DATE($A14,12,31), [1]Claims!$G:$G, "&gt;=" &amp; DATE(liability_incpaid[[#Headers],[2016]],1,1), [1]Claims!$G:$G,  "&lt;=" &amp; DATE(liability_incpaid[[#Headers],[2016]],12,31), [1]Claims!$C:$C, "Liability")</f>
        <v>0</v>
      </c>
      <c r="H14" s="2">
        <f>SUMIFS([1]Claims!$I:$I, [1]Claims!$E:$E, "&gt;=" &amp; DATE($A14,1,1),[1]Claims!$E:$E,  "&lt;=" &amp; DATE($A14,12,31), [1]Claims!$G:$G, "&gt;=" &amp; DATE(liability_incpaid[[#Headers],[2017]],1,1), [1]Claims!$G:$G,  "&lt;=" &amp; DATE(liability_incpaid[[#Headers],[2017]],12,31), [1]Claims!$C:$C, "Liability")</f>
        <v>10615.869999999997</v>
      </c>
      <c r="I14" s="2">
        <f>SUMIFS([1]Claims!$I:$I, [1]Claims!$E:$E, "&gt;=" &amp; DATE($A14,1,1),[1]Claims!$E:$E,  "&lt;=" &amp; DATE($A14,12,31), [1]Claims!$G:$G, "&gt;=" &amp; DATE(liability_incpaid[[#Headers],[2018]],1,1), [1]Claims!$G:$G,  "&lt;=" &amp; DATE(liability_incpaid[[#Headers],[2018]],12,31), [1]Claims!$C:$C, "Liability")</f>
        <v>2689456.6600000011</v>
      </c>
      <c r="J14" s="2">
        <f>SUMIFS([1]Claims!$I:$I, [1]Claims!$E:$E, "&gt;=" &amp; DATE($A14,1,1),[1]Claims!$E:$E,  "&lt;=" &amp; DATE($A14,12,31), [1]Claims!$G:$G, "&gt;=" &amp; DATE(liability_incpaid[[#Headers],[2019]],1,1), [1]Claims!$G:$G,  "&lt;=" &amp; DATE(liability_incpaid[[#Headers],[2019]],12,31), [1]Claims!$C:$C, "Liability")</f>
        <v>131413.86000000002</v>
      </c>
      <c r="K14" s="2">
        <f>SUMIFS([1]Claims!$I:$I, [1]Claims!$E:$E, "&gt;=" &amp; DATE($A14,1,1),[1]Claims!$E:$E,  "&lt;=" &amp; DATE($A14,12,31), [1]Claims!$G:$G, "&gt;=" &amp; DATE(liability_incpaid[[#Headers],[2020]],1,1), [1]Claims!$G:$G,  "&lt;=" &amp; DATE(liability_incpaid[[#Headers],[2020]],12,31), [1]Claims!$C:$C, "Liability")</f>
        <v>811613.31</v>
      </c>
      <c r="N14" s="6">
        <v>2017</v>
      </c>
      <c r="O14" s="2">
        <f>SUMIFS([1]Claims!$H:$H, [1]Claims!$E:$E, "&gt;=" &amp; DATE($N14,1,1),[1]Claims!$E:$E,  "&lt;=" &amp; DATE($N14,12,31), [1]Claims!$F:$F, "&gt;=" &amp; DATE(liability_increp[[#Headers],[2011]],1,1), [1]Claims!$F:$F,  "&lt;=" &amp; DATE(liability_increp[[#Headers],[2011]],12,31), [1]Claims!$C:$C, "Liability")</f>
        <v>0</v>
      </c>
      <c r="P14" s="2">
        <f>SUMIFS([1]Claims!$H:$H, [1]Claims!$E:$E, "&gt;=" &amp; DATE($N14,1,1),[1]Claims!$E:$E,  "&lt;=" &amp; DATE($N14,12,31), [1]Claims!$F:$F, "&gt;=" &amp; DATE(liability_increp[[#Headers],[2012]],1,1), [1]Claims!$F:$F,  "&lt;=" &amp; DATE(liability_increp[[#Headers],[2012]],12,31), [1]Claims!$C:$C, "Liability")</f>
        <v>0</v>
      </c>
      <c r="Q14" s="2">
        <f>SUMIFS([1]Claims!$H:$H, [1]Claims!$E:$E, "&gt;=" &amp; DATE($N14,1,1),[1]Claims!$E:$E,  "&lt;=" &amp; DATE($N14,12,31), [1]Claims!$F:$F, "&gt;=" &amp; DATE(liability_increp[[#Headers],[2013]],1,1), [1]Claims!$F:$F,  "&lt;=" &amp; DATE(liability_increp[[#Headers],[2013]],12,31), [1]Claims!$C:$C, "Liability")</f>
        <v>0</v>
      </c>
      <c r="R14" s="2">
        <f>SUMIFS([1]Claims!$H:$H, [1]Claims!$E:$E, "&gt;=" &amp; DATE($N14,1,1),[1]Claims!$E:$E,  "&lt;=" &amp; DATE($N14,12,31), [1]Claims!$F:$F, "&gt;=" &amp; DATE(liability_increp[[#Headers],[2014]],1,1), [1]Claims!$F:$F,  "&lt;=" &amp; DATE(liability_increp[[#Headers],[2014]],12,31), [1]Claims!$C:$C, "Liability")</f>
        <v>0</v>
      </c>
      <c r="S14" s="2">
        <f>SUMIFS([1]Claims!$H:$H, [1]Claims!$E:$E, "&gt;=" &amp; DATE($N14,1,1),[1]Claims!$E:$E,  "&lt;=" &amp; DATE($N14,12,31), [1]Claims!$F:$F, "&gt;=" &amp; DATE(liability_increp[[#Headers],[2015]],1,1), [1]Claims!$F:$F,  "&lt;=" &amp; DATE(liability_increp[[#Headers],[2015]],12,31), [1]Claims!$C:$C, "Liability")</f>
        <v>0</v>
      </c>
      <c r="T14" s="2">
        <f>SUMIFS([1]Claims!$H:$H, [1]Claims!$E:$E, "&gt;=" &amp; DATE($N14,1,1),[1]Claims!$E:$E,  "&lt;=" &amp; DATE($N14,12,31), [1]Claims!$F:$F, "&gt;=" &amp; DATE(liability_increp[[#Headers],[2016]],1,1), [1]Claims!$F:$F,  "&lt;=" &amp; DATE(liability_increp[[#Headers],[2016]],12,31), [1]Claims!$C:$C, "Liability")</f>
        <v>0</v>
      </c>
      <c r="U14" s="2">
        <f>SUMIFS([1]Claims!$H:$H, [1]Claims!$E:$E, "&gt;=" &amp; DATE($N14,1,1),[1]Claims!$E:$E,  "&lt;=" &amp; DATE($N14,12,31), [1]Claims!$F:$F, "&gt;=" &amp; DATE(liability_increp[[#Headers],[2017]],1,1), [1]Claims!$F:$F,  "&lt;=" &amp; DATE(liability_increp[[#Headers],[2017]],12,31), [1]Claims!$C:$C, "Liability")</f>
        <v>1256288.4271634377</v>
      </c>
      <c r="V14" s="2">
        <f>SUMIFS([1]Claims!$H:$H, [1]Claims!$E:$E, "&gt;=" &amp; DATE($N14,1,1),[1]Claims!$E:$E,  "&lt;=" &amp; DATE($N14,12,31), [1]Claims!$F:$F, "&gt;=" &amp; DATE(liability_increp[[#Headers],[2018]],1,1), [1]Claims!$F:$F,  "&lt;=" &amp; DATE(liability_increp[[#Headers],[2018]],12,31), [1]Claims!$C:$C, "Liability")</f>
        <v>2009997.214747041</v>
      </c>
      <c r="W14" s="2">
        <f>SUMIFS([1]Claims!$H:$H, [1]Claims!$E:$E, "&gt;=" &amp; DATE($N14,1,1),[1]Claims!$E:$E,  "&lt;=" &amp; DATE($N14,12,31), [1]Claims!$F:$F, "&gt;=" &amp; DATE(liability_increp[[#Headers],[2019]],1,1), [1]Claims!$F:$F,  "&lt;=" &amp; DATE(liability_increp[[#Headers],[2019]],12,31), [1]Claims!$C:$C, "Liability")</f>
        <v>424862.41792208917</v>
      </c>
      <c r="X14" s="2">
        <f>SUMIFS([1]Claims!$H:$H, [1]Claims!$E:$E, "&gt;=" &amp; DATE($N14,1,1),[1]Claims!$E:$E,  "&lt;=" &amp; DATE($N14,12,31), [1]Claims!$F:$F, "&gt;=" &amp; DATE(liability_increp[[#Headers],[2020]],1,1), [1]Claims!$F:$F,  "&lt;=" &amp; DATE(liability_increp[[#Headers],[2020]],12,31), [1]Claims!$C:$C, "Liability")</f>
        <v>127939.25209822331</v>
      </c>
    </row>
    <row r="15" spans="1:24" x14ac:dyDescent="0.2">
      <c r="A15" s="6">
        <v>2018</v>
      </c>
      <c r="B15" s="2">
        <f>SUMIFS([1]Claims!$I:$I, [1]Claims!$E:$E, "&gt;=" &amp; DATE($A15,1,1),[1]Claims!$E:$E,  "&lt;=" &amp; DATE($A15,12,31), [1]Claims!$G:$G, "&gt;=" &amp; DATE(liability_incpaid[[#Headers],[2011]],1,1), [1]Claims!$G:$G,  "&lt;=" &amp; DATE(liability_incpaid[[#Headers],[2011]],12,31), [1]Claims!$C:$C, "Liability")</f>
        <v>0</v>
      </c>
      <c r="C15" s="2">
        <f>SUMIFS([1]Claims!$I:$I, [1]Claims!$E:$E, "&gt;=" &amp; DATE($A15,1,1),[1]Claims!$E:$E,  "&lt;=" &amp; DATE($A15,12,31), [1]Claims!$G:$G, "&gt;=" &amp; DATE(liability_incpaid[[#Headers],[2012]],1,1), [1]Claims!$G:$G,  "&lt;=" &amp; DATE(liability_incpaid[[#Headers],[2012]],12,31), [1]Claims!$C:$C, "Liability")</f>
        <v>0</v>
      </c>
      <c r="D15" s="2">
        <f>SUMIFS([1]Claims!$I:$I, [1]Claims!$E:$E, "&gt;=" &amp; DATE($A15,1,1),[1]Claims!$E:$E,  "&lt;=" &amp; DATE($A15,12,31), [1]Claims!$G:$G, "&gt;=" &amp; DATE(liability_incpaid[[#Headers],[2013]],1,1), [1]Claims!$G:$G,  "&lt;=" &amp; DATE(liability_incpaid[[#Headers],[2013]],12,31), [1]Claims!$C:$C, "Liability")</f>
        <v>0</v>
      </c>
      <c r="E15" s="2">
        <f>SUMIFS([1]Claims!$I:$I, [1]Claims!$E:$E, "&gt;=" &amp; DATE($A15,1,1),[1]Claims!$E:$E,  "&lt;=" &amp; DATE($A15,12,31), [1]Claims!$G:$G, "&gt;=" &amp; DATE(liability_incpaid[[#Headers],[2014]],1,1), [1]Claims!$G:$G,  "&lt;=" &amp; DATE(liability_incpaid[[#Headers],[2014]],12,31), [1]Claims!$C:$C, "Liability")</f>
        <v>0</v>
      </c>
      <c r="F15" s="2">
        <f>SUMIFS([1]Claims!$I:$I, [1]Claims!$E:$E, "&gt;=" &amp; DATE($A15,1,1),[1]Claims!$E:$E,  "&lt;=" &amp; DATE($A15,12,31), [1]Claims!$G:$G, "&gt;=" &amp; DATE(liability_incpaid[[#Headers],[2015]],1,1), [1]Claims!$G:$G,  "&lt;=" &amp; DATE(liability_incpaid[[#Headers],[2015]],12,31), [1]Claims!$C:$C, "Liability")</f>
        <v>0</v>
      </c>
      <c r="G15" s="2">
        <f>SUMIFS([1]Claims!$I:$I, [1]Claims!$E:$E, "&gt;=" &amp; DATE($A15,1,1),[1]Claims!$E:$E,  "&lt;=" &amp; DATE($A15,12,31), [1]Claims!$G:$G, "&gt;=" &amp; DATE(liability_incpaid[[#Headers],[2016]],1,1), [1]Claims!$G:$G,  "&lt;=" &amp; DATE(liability_incpaid[[#Headers],[2016]],12,31), [1]Claims!$C:$C, "Liability")</f>
        <v>0</v>
      </c>
      <c r="H15" s="2">
        <f>SUMIFS([1]Claims!$I:$I, [1]Claims!$E:$E, "&gt;=" &amp; DATE($A15,1,1),[1]Claims!$E:$E,  "&lt;=" &amp; DATE($A15,12,31), [1]Claims!$G:$G, "&gt;=" &amp; DATE(liability_incpaid[[#Headers],[2017]],1,1), [1]Claims!$G:$G,  "&lt;=" &amp; DATE(liability_incpaid[[#Headers],[2017]],12,31), [1]Claims!$C:$C, "Liability")</f>
        <v>0</v>
      </c>
      <c r="I15" s="2">
        <f>SUMIFS([1]Claims!$I:$I, [1]Claims!$E:$E, "&gt;=" &amp; DATE($A15,1,1),[1]Claims!$E:$E,  "&lt;=" &amp; DATE($A15,12,31), [1]Claims!$G:$G, "&gt;=" &amp; DATE(liability_incpaid[[#Headers],[2018]],1,1), [1]Claims!$G:$G,  "&lt;=" &amp; DATE(liability_incpaid[[#Headers],[2018]],12,31), [1]Claims!$C:$C, "Liability")</f>
        <v>2423.19</v>
      </c>
      <c r="J15" s="2">
        <f>SUMIFS([1]Claims!$I:$I, [1]Claims!$E:$E, "&gt;=" &amp; DATE($A15,1,1),[1]Claims!$E:$E,  "&lt;=" &amp; DATE($A15,12,31), [1]Claims!$G:$G, "&gt;=" &amp; DATE(liability_incpaid[[#Headers],[2019]],1,1), [1]Claims!$G:$G,  "&lt;=" &amp; DATE(liability_incpaid[[#Headers],[2019]],12,31), [1]Claims!$C:$C, "Liability")</f>
        <v>267383.31000000006</v>
      </c>
      <c r="K15" s="2">
        <f>SUMIFS([1]Claims!$I:$I, [1]Claims!$E:$E, "&gt;=" &amp; DATE($A15,1,1),[1]Claims!$E:$E,  "&lt;=" &amp; DATE($A15,12,31), [1]Claims!$G:$G, "&gt;=" &amp; DATE(liability_incpaid[[#Headers],[2020]],1,1), [1]Claims!$G:$G,  "&lt;=" &amp; DATE(liability_incpaid[[#Headers],[2020]],12,31), [1]Claims!$C:$C, "Liability")</f>
        <v>121959.5</v>
      </c>
      <c r="N15" s="6">
        <v>2018</v>
      </c>
      <c r="O15" s="2">
        <f>SUMIFS([1]Claims!$H:$H, [1]Claims!$E:$E, "&gt;=" &amp; DATE($N15,1,1),[1]Claims!$E:$E,  "&lt;=" &amp; DATE($N15,12,31), [1]Claims!$F:$F, "&gt;=" &amp; DATE(liability_increp[[#Headers],[2011]],1,1), [1]Claims!$F:$F,  "&lt;=" &amp; DATE(liability_increp[[#Headers],[2011]],12,31), [1]Claims!$C:$C, "Liability")</f>
        <v>0</v>
      </c>
      <c r="P15" s="2">
        <f>SUMIFS([1]Claims!$H:$H, [1]Claims!$E:$E, "&gt;=" &amp; DATE($N15,1,1),[1]Claims!$E:$E,  "&lt;=" &amp; DATE($N15,12,31), [1]Claims!$F:$F, "&gt;=" &amp; DATE(liability_increp[[#Headers],[2012]],1,1), [1]Claims!$F:$F,  "&lt;=" &amp; DATE(liability_increp[[#Headers],[2012]],12,31), [1]Claims!$C:$C, "Liability")</f>
        <v>0</v>
      </c>
      <c r="Q15" s="2">
        <f>SUMIFS([1]Claims!$H:$H, [1]Claims!$E:$E, "&gt;=" &amp; DATE($N15,1,1),[1]Claims!$E:$E,  "&lt;=" &amp; DATE($N15,12,31), [1]Claims!$F:$F, "&gt;=" &amp; DATE(liability_increp[[#Headers],[2013]],1,1), [1]Claims!$F:$F,  "&lt;=" &amp; DATE(liability_increp[[#Headers],[2013]],12,31), [1]Claims!$C:$C, "Liability")</f>
        <v>0</v>
      </c>
      <c r="R15" s="2">
        <f>SUMIFS([1]Claims!$H:$H, [1]Claims!$E:$E, "&gt;=" &amp; DATE($N15,1,1),[1]Claims!$E:$E,  "&lt;=" &amp; DATE($N15,12,31), [1]Claims!$F:$F, "&gt;=" &amp; DATE(liability_increp[[#Headers],[2014]],1,1), [1]Claims!$F:$F,  "&lt;=" &amp; DATE(liability_increp[[#Headers],[2014]],12,31), [1]Claims!$C:$C, "Liability")</f>
        <v>0</v>
      </c>
      <c r="S15" s="2">
        <f>SUMIFS([1]Claims!$H:$H, [1]Claims!$E:$E, "&gt;=" &amp; DATE($N15,1,1),[1]Claims!$E:$E,  "&lt;=" &amp; DATE($N15,12,31), [1]Claims!$F:$F, "&gt;=" &amp; DATE(liability_increp[[#Headers],[2015]],1,1), [1]Claims!$F:$F,  "&lt;=" &amp; DATE(liability_increp[[#Headers],[2015]],12,31), [1]Claims!$C:$C, "Liability")</f>
        <v>0</v>
      </c>
      <c r="T15" s="2">
        <f>SUMIFS([1]Claims!$H:$H, [1]Claims!$E:$E, "&gt;=" &amp; DATE($N15,1,1),[1]Claims!$E:$E,  "&lt;=" &amp; DATE($N15,12,31), [1]Claims!$F:$F, "&gt;=" &amp; DATE(liability_increp[[#Headers],[2016]],1,1), [1]Claims!$F:$F,  "&lt;=" &amp; DATE(liability_increp[[#Headers],[2016]],12,31), [1]Claims!$C:$C, "Liability")</f>
        <v>0</v>
      </c>
      <c r="U15" s="2">
        <f>SUMIFS([1]Claims!$H:$H, [1]Claims!$E:$E, "&gt;=" &amp; DATE($N15,1,1),[1]Claims!$E:$E,  "&lt;=" &amp; DATE($N15,12,31), [1]Claims!$F:$F, "&gt;=" &amp; DATE(liability_increp[[#Headers],[2017]],1,1), [1]Claims!$F:$F,  "&lt;=" &amp; DATE(liability_increp[[#Headers],[2017]],12,31), [1]Claims!$C:$C, "Liability")</f>
        <v>0</v>
      </c>
      <c r="V15" s="2">
        <f>SUMIFS([1]Claims!$H:$H, [1]Claims!$E:$E, "&gt;=" &amp; DATE($N15,1,1),[1]Claims!$E:$E,  "&lt;=" &amp; DATE($N15,12,31), [1]Claims!$F:$F, "&gt;=" &amp; DATE(liability_increp[[#Headers],[2018]],1,1), [1]Claims!$F:$F,  "&lt;=" &amp; DATE(liability_increp[[#Headers],[2018]],12,31), [1]Claims!$C:$C, "Liability")</f>
        <v>217834.08183095409</v>
      </c>
      <c r="W15" s="2">
        <f>SUMIFS([1]Claims!$H:$H, [1]Claims!$E:$E, "&gt;=" &amp; DATE($N15,1,1),[1]Claims!$E:$E,  "&lt;=" &amp; DATE($N15,12,31), [1]Claims!$F:$F, "&gt;=" &amp; DATE(liability_increp[[#Headers],[2019]],1,1), [1]Claims!$F:$F,  "&lt;=" &amp; DATE(liability_increp[[#Headers],[2019]],12,31), [1]Claims!$C:$C, "Liability")</f>
        <v>612252.12839782448</v>
      </c>
      <c r="X15" s="2">
        <f>SUMIFS([1]Claims!$H:$H, [1]Claims!$E:$E, "&gt;=" &amp; DATE($N15,1,1),[1]Claims!$E:$E,  "&lt;=" &amp; DATE($N15,12,31), [1]Claims!$F:$F, "&gt;=" &amp; DATE(liability_increp[[#Headers],[2020]],1,1), [1]Claims!$F:$F,  "&lt;=" &amp; DATE(liability_increp[[#Headers],[2020]],12,31), [1]Claims!$C:$C, "Liability")</f>
        <v>373819.5140592212</v>
      </c>
    </row>
    <row r="16" spans="1:24" x14ac:dyDescent="0.2">
      <c r="A16" s="6">
        <v>2019</v>
      </c>
      <c r="B16" s="2">
        <f>SUMIFS([1]Claims!$I:$I, [1]Claims!$E:$E, "&gt;=" &amp; DATE($A16,1,1),[1]Claims!$E:$E,  "&lt;=" &amp; DATE($A16,12,31), [1]Claims!$G:$G, "&gt;=" &amp; DATE(liability_incpaid[[#Headers],[2011]],1,1), [1]Claims!$G:$G,  "&lt;=" &amp; DATE(liability_incpaid[[#Headers],[2011]],12,31), [1]Claims!$C:$C, "Liability")</f>
        <v>0</v>
      </c>
      <c r="C16" s="2">
        <f>SUMIFS([1]Claims!$I:$I, [1]Claims!$E:$E, "&gt;=" &amp; DATE($A16,1,1),[1]Claims!$E:$E,  "&lt;=" &amp; DATE($A16,12,31), [1]Claims!$G:$G, "&gt;=" &amp; DATE(liability_incpaid[[#Headers],[2012]],1,1), [1]Claims!$G:$G,  "&lt;=" &amp; DATE(liability_incpaid[[#Headers],[2012]],12,31), [1]Claims!$C:$C, "Liability")</f>
        <v>0</v>
      </c>
      <c r="D16" s="2">
        <f>SUMIFS([1]Claims!$I:$I, [1]Claims!$E:$E, "&gt;=" &amp; DATE($A16,1,1),[1]Claims!$E:$E,  "&lt;=" &amp; DATE($A16,12,31), [1]Claims!$G:$G, "&gt;=" &amp; DATE(liability_incpaid[[#Headers],[2013]],1,1), [1]Claims!$G:$G,  "&lt;=" &amp; DATE(liability_incpaid[[#Headers],[2013]],12,31), [1]Claims!$C:$C, "Liability")</f>
        <v>0</v>
      </c>
      <c r="E16" s="2">
        <f>SUMIFS([1]Claims!$I:$I, [1]Claims!$E:$E, "&gt;=" &amp; DATE($A16,1,1),[1]Claims!$E:$E,  "&lt;=" &amp; DATE($A16,12,31), [1]Claims!$G:$G, "&gt;=" &amp; DATE(liability_incpaid[[#Headers],[2014]],1,1), [1]Claims!$G:$G,  "&lt;=" &amp; DATE(liability_incpaid[[#Headers],[2014]],12,31), [1]Claims!$C:$C, "Liability")</f>
        <v>0</v>
      </c>
      <c r="F16" s="2">
        <f>SUMIFS([1]Claims!$I:$I, [1]Claims!$E:$E, "&gt;=" &amp; DATE($A16,1,1),[1]Claims!$E:$E,  "&lt;=" &amp; DATE($A16,12,31), [1]Claims!$G:$G, "&gt;=" &amp; DATE(liability_incpaid[[#Headers],[2015]],1,1), [1]Claims!$G:$G,  "&lt;=" &amp; DATE(liability_incpaid[[#Headers],[2015]],12,31), [1]Claims!$C:$C, "Liability")</f>
        <v>0</v>
      </c>
      <c r="G16" s="2">
        <f>SUMIFS([1]Claims!$I:$I, [1]Claims!$E:$E, "&gt;=" &amp; DATE($A16,1,1),[1]Claims!$E:$E,  "&lt;=" &amp; DATE($A16,12,31), [1]Claims!$G:$G, "&gt;=" &amp; DATE(liability_incpaid[[#Headers],[2016]],1,1), [1]Claims!$G:$G,  "&lt;=" &amp; DATE(liability_incpaid[[#Headers],[2016]],12,31), [1]Claims!$C:$C, "Liability")</f>
        <v>0</v>
      </c>
      <c r="H16" s="2">
        <f>SUMIFS([1]Claims!$I:$I, [1]Claims!$E:$E, "&gt;=" &amp; DATE($A16,1,1),[1]Claims!$E:$E,  "&lt;=" &amp; DATE($A16,12,31), [1]Claims!$G:$G, "&gt;=" &amp; DATE(liability_incpaid[[#Headers],[2017]],1,1), [1]Claims!$G:$G,  "&lt;=" &amp; DATE(liability_incpaid[[#Headers],[2017]],12,31), [1]Claims!$C:$C, "Liability")</f>
        <v>0</v>
      </c>
      <c r="I16" s="2">
        <f>SUMIFS([1]Claims!$I:$I, [1]Claims!$E:$E, "&gt;=" &amp; DATE($A16,1,1),[1]Claims!$E:$E,  "&lt;=" &amp; DATE($A16,12,31), [1]Claims!$G:$G, "&gt;=" &amp; DATE(liability_incpaid[[#Headers],[2018]],1,1), [1]Claims!$G:$G,  "&lt;=" &amp; DATE(liability_incpaid[[#Headers],[2018]],12,31), [1]Claims!$C:$C, "Liability")</f>
        <v>0</v>
      </c>
      <c r="J16" s="2">
        <f>SUMIFS([1]Claims!$I:$I, [1]Claims!$E:$E, "&gt;=" &amp; DATE($A16,1,1),[1]Claims!$E:$E,  "&lt;=" &amp; DATE($A16,12,31), [1]Claims!$G:$G, "&gt;=" &amp; DATE(liability_incpaid[[#Headers],[2019]],1,1), [1]Claims!$G:$G,  "&lt;=" &amp; DATE(liability_incpaid[[#Headers],[2019]],12,31), [1]Claims!$C:$C, "Liability")</f>
        <v>20833.46</v>
      </c>
      <c r="K16" s="2">
        <f>SUMIFS([1]Claims!$I:$I, [1]Claims!$E:$E, "&gt;=" &amp; DATE($A16,1,1),[1]Claims!$E:$E,  "&lt;=" &amp; DATE($A16,12,31), [1]Claims!$G:$G, "&gt;=" &amp; DATE(liability_incpaid[[#Headers],[2020]],1,1), [1]Claims!$G:$G,  "&lt;=" &amp; DATE(liability_incpaid[[#Headers],[2020]],12,31), [1]Claims!$C:$C, "Liability")</f>
        <v>131572.68000000002</v>
      </c>
      <c r="N16" s="6">
        <v>2019</v>
      </c>
      <c r="O16" s="2">
        <f>SUMIFS([1]Claims!$H:$H, [1]Claims!$E:$E, "&gt;=" &amp; DATE($N16,1,1),[1]Claims!$E:$E,  "&lt;=" &amp; DATE($N16,12,31), [1]Claims!$F:$F, "&gt;=" &amp; DATE(liability_increp[[#Headers],[2011]],1,1), [1]Claims!$F:$F,  "&lt;=" &amp; DATE(liability_increp[[#Headers],[2011]],12,31), [1]Claims!$C:$C, "Liability")</f>
        <v>0</v>
      </c>
      <c r="P16" s="2">
        <f>SUMIFS([1]Claims!$H:$H, [1]Claims!$E:$E, "&gt;=" &amp; DATE($N16,1,1),[1]Claims!$E:$E,  "&lt;=" &amp; DATE($N16,12,31), [1]Claims!$F:$F, "&gt;=" &amp; DATE(liability_increp[[#Headers],[2012]],1,1), [1]Claims!$F:$F,  "&lt;=" &amp; DATE(liability_increp[[#Headers],[2012]],12,31), [1]Claims!$C:$C, "Liability")</f>
        <v>0</v>
      </c>
      <c r="Q16" s="2">
        <f>SUMIFS([1]Claims!$H:$H, [1]Claims!$E:$E, "&gt;=" &amp; DATE($N16,1,1),[1]Claims!$E:$E,  "&lt;=" &amp; DATE($N16,12,31), [1]Claims!$F:$F, "&gt;=" &amp; DATE(liability_increp[[#Headers],[2013]],1,1), [1]Claims!$F:$F,  "&lt;=" &amp; DATE(liability_increp[[#Headers],[2013]],12,31), [1]Claims!$C:$C, "Liability")</f>
        <v>0</v>
      </c>
      <c r="R16" s="2">
        <f>SUMIFS([1]Claims!$H:$H, [1]Claims!$E:$E, "&gt;=" &amp; DATE($N16,1,1),[1]Claims!$E:$E,  "&lt;=" &amp; DATE($N16,12,31), [1]Claims!$F:$F, "&gt;=" &amp; DATE(liability_increp[[#Headers],[2014]],1,1), [1]Claims!$F:$F,  "&lt;=" &amp; DATE(liability_increp[[#Headers],[2014]],12,31), [1]Claims!$C:$C, "Liability")</f>
        <v>0</v>
      </c>
      <c r="S16" s="2">
        <f>SUMIFS([1]Claims!$H:$H, [1]Claims!$E:$E, "&gt;=" &amp; DATE($N16,1,1),[1]Claims!$E:$E,  "&lt;=" &amp; DATE($N16,12,31), [1]Claims!$F:$F, "&gt;=" &amp; DATE(liability_increp[[#Headers],[2015]],1,1), [1]Claims!$F:$F,  "&lt;=" &amp; DATE(liability_increp[[#Headers],[2015]],12,31), [1]Claims!$C:$C, "Liability")</f>
        <v>0</v>
      </c>
      <c r="T16" s="2">
        <f>SUMIFS([1]Claims!$H:$H, [1]Claims!$E:$E, "&gt;=" &amp; DATE($N16,1,1),[1]Claims!$E:$E,  "&lt;=" &amp; DATE($N16,12,31), [1]Claims!$F:$F, "&gt;=" &amp; DATE(liability_increp[[#Headers],[2016]],1,1), [1]Claims!$F:$F,  "&lt;=" &amp; DATE(liability_increp[[#Headers],[2016]],12,31), [1]Claims!$C:$C, "Liability")</f>
        <v>0</v>
      </c>
      <c r="U16" s="2">
        <f>SUMIFS([1]Claims!$H:$H, [1]Claims!$E:$E, "&gt;=" &amp; DATE($N16,1,1),[1]Claims!$E:$E,  "&lt;=" &amp; DATE($N16,12,31), [1]Claims!$F:$F, "&gt;=" &amp; DATE(liability_increp[[#Headers],[2017]],1,1), [1]Claims!$F:$F,  "&lt;=" &amp; DATE(liability_increp[[#Headers],[2017]],12,31), [1]Claims!$C:$C, "Liability")</f>
        <v>0</v>
      </c>
      <c r="V16" s="2">
        <f>SUMIFS([1]Claims!$H:$H, [1]Claims!$E:$E, "&gt;=" &amp; DATE($N16,1,1),[1]Claims!$E:$E,  "&lt;=" &amp; DATE($N16,12,31), [1]Claims!$F:$F, "&gt;=" &amp; DATE(liability_increp[[#Headers],[2018]],1,1), [1]Claims!$F:$F,  "&lt;=" &amp; DATE(liability_increp[[#Headers],[2018]],12,31), [1]Claims!$C:$C, "Liability")</f>
        <v>0</v>
      </c>
      <c r="W16" s="2">
        <f>SUMIFS([1]Claims!$H:$H, [1]Claims!$E:$E, "&gt;=" &amp; DATE($N16,1,1),[1]Claims!$E:$E,  "&lt;=" &amp; DATE($N16,12,31), [1]Claims!$F:$F, "&gt;=" &amp; DATE(liability_increp[[#Headers],[2019]],1,1), [1]Claims!$F:$F,  "&lt;=" &amp; DATE(liability_increp[[#Headers],[2019]],12,31), [1]Claims!$C:$C, "Liability")</f>
        <v>407169.5066600471</v>
      </c>
      <c r="X16" s="2">
        <f>SUMIFS([1]Claims!$H:$H, [1]Claims!$E:$E, "&gt;=" &amp; DATE($N16,1,1),[1]Claims!$E:$E,  "&lt;=" &amp; DATE($N16,12,31), [1]Claims!$F:$F, "&gt;=" &amp; DATE(liability_increp[[#Headers],[2020]],1,1), [1]Claims!$F:$F,  "&lt;=" &amp; DATE(liability_increp[[#Headers],[2020]],12,31), [1]Claims!$C:$C, "Liability")</f>
        <v>633077.92835817602</v>
      </c>
    </row>
    <row r="17" spans="1:24" x14ac:dyDescent="0.2">
      <c r="A17" s="6">
        <v>2020</v>
      </c>
      <c r="B17" s="2">
        <f>SUMIFS([1]Claims!$I:$I, [1]Claims!$E:$E, "&gt;=" &amp; DATE($A17,1,1),[1]Claims!$E:$E,  "&lt;=" &amp; DATE($A17,12,31), [1]Claims!$G:$G, "&gt;=" &amp; DATE(liability_incpaid[[#Headers],[2011]],1,1), [1]Claims!$G:$G,  "&lt;=" &amp; DATE(liability_incpaid[[#Headers],[2011]],12,31), [1]Claims!$C:$C, "Liability")</f>
        <v>0</v>
      </c>
      <c r="C17" s="2">
        <f>SUMIFS([1]Claims!$I:$I, [1]Claims!$E:$E, "&gt;=" &amp; DATE($A17,1,1),[1]Claims!$E:$E,  "&lt;=" &amp; DATE($A17,12,31), [1]Claims!$G:$G, "&gt;=" &amp; DATE(liability_incpaid[[#Headers],[2012]],1,1), [1]Claims!$G:$G,  "&lt;=" &amp; DATE(liability_incpaid[[#Headers],[2012]],12,31), [1]Claims!$C:$C, "Liability")</f>
        <v>0</v>
      </c>
      <c r="D17" s="2">
        <f>SUMIFS([1]Claims!$I:$I, [1]Claims!$E:$E, "&gt;=" &amp; DATE($A17,1,1),[1]Claims!$E:$E,  "&lt;=" &amp; DATE($A17,12,31), [1]Claims!$G:$G, "&gt;=" &amp; DATE(liability_incpaid[[#Headers],[2013]],1,1), [1]Claims!$G:$G,  "&lt;=" &amp; DATE(liability_incpaid[[#Headers],[2013]],12,31), [1]Claims!$C:$C, "Liability")</f>
        <v>0</v>
      </c>
      <c r="E17" s="2">
        <f>SUMIFS([1]Claims!$I:$I, [1]Claims!$E:$E, "&gt;=" &amp; DATE($A17,1,1),[1]Claims!$E:$E,  "&lt;=" &amp; DATE($A17,12,31), [1]Claims!$G:$G, "&gt;=" &amp; DATE(liability_incpaid[[#Headers],[2014]],1,1), [1]Claims!$G:$G,  "&lt;=" &amp; DATE(liability_incpaid[[#Headers],[2014]],12,31), [1]Claims!$C:$C, "Liability")</f>
        <v>0</v>
      </c>
      <c r="F17" s="2">
        <f>SUMIFS([1]Claims!$I:$I, [1]Claims!$E:$E, "&gt;=" &amp; DATE($A17,1,1),[1]Claims!$E:$E,  "&lt;=" &amp; DATE($A17,12,31), [1]Claims!$G:$G, "&gt;=" &amp; DATE(liability_incpaid[[#Headers],[2015]],1,1), [1]Claims!$G:$G,  "&lt;=" &amp; DATE(liability_incpaid[[#Headers],[2015]],12,31), [1]Claims!$C:$C, "Liability")</f>
        <v>0</v>
      </c>
      <c r="G17" s="2">
        <f>SUMIFS([1]Claims!$I:$I, [1]Claims!$E:$E, "&gt;=" &amp; DATE($A17,1,1),[1]Claims!$E:$E,  "&lt;=" &amp; DATE($A17,12,31), [1]Claims!$G:$G, "&gt;=" &amp; DATE(liability_incpaid[[#Headers],[2016]],1,1), [1]Claims!$G:$G,  "&lt;=" &amp; DATE(liability_incpaid[[#Headers],[2016]],12,31), [1]Claims!$C:$C, "Liability")</f>
        <v>0</v>
      </c>
      <c r="H17" s="2">
        <f>SUMIFS([1]Claims!$I:$I, [1]Claims!$E:$E, "&gt;=" &amp; DATE($A17,1,1),[1]Claims!$E:$E,  "&lt;=" &amp; DATE($A17,12,31), [1]Claims!$G:$G, "&gt;=" &amp; DATE(liability_incpaid[[#Headers],[2017]],1,1), [1]Claims!$G:$G,  "&lt;=" &amp; DATE(liability_incpaid[[#Headers],[2017]],12,31), [1]Claims!$C:$C, "Liability")</f>
        <v>0</v>
      </c>
      <c r="I17" s="2">
        <f>SUMIFS([1]Claims!$I:$I, [1]Claims!$E:$E, "&gt;=" &amp; DATE($A17,1,1),[1]Claims!$E:$E,  "&lt;=" &amp; DATE($A17,12,31), [1]Claims!$G:$G, "&gt;=" &amp; DATE(liability_incpaid[[#Headers],[2018]],1,1), [1]Claims!$G:$G,  "&lt;=" &amp; DATE(liability_incpaid[[#Headers],[2018]],12,31), [1]Claims!$C:$C, "Liability")</f>
        <v>0</v>
      </c>
      <c r="J17" s="2">
        <f>SUMIFS([1]Claims!$I:$I, [1]Claims!$E:$E, "&gt;=" &amp; DATE($A17,1,1),[1]Claims!$E:$E,  "&lt;=" &amp; DATE($A17,12,31), [1]Claims!$G:$G, "&gt;=" &amp; DATE(liability_incpaid[[#Headers],[2019]],1,1), [1]Claims!$G:$G,  "&lt;=" &amp; DATE(liability_incpaid[[#Headers],[2019]],12,31), [1]Claims!$C:$C, "Liability")</f>
        <v>0</v>
      </c>
      <c r="K17" s="2">
        <f>SUMIFS([1]Claims!$I:$I, [1]Claims!$E:$E, "&gt;=" &amp; DATE($A17,1,1),[1]Claims!$E:$E,  "&lt;=" &amp; DATE($A17,12,31), [1]Claims!$G:$G, "&gt;=" &amp; DATE(liability_incpaid[[#Headers],[2020]],1,1), [1]Claims!$G:$G,  "&lt;=" &amp; DATE(liability_incpaid[[#Headers],[2020]],12,31), [1]Claims!$C:$C, "Liability")</f>
        <v>13173.35</v>
      </c>
      <c r="N17" s="6">
        <v>2020</v>
      </c>
      <c r="O17" s="2">
        <f>SUMIFS([1]Claims!$H:$H, [1]Claims!$E:$E, "&gt;=" &amp; DATE($N17,1,1),[1]Claims!$E:$E,  "&lt;=" &amp; DATE($N17,12,31), [1]Claims!$F:$F, "&gt;=" &amp; DATE(liability_increp[[#Headers],[2011]],1,1), [1]Claims!$F:$F,  "&lt;=" &amp; DATE(liability_increp[[#Headers],[2011]],12,31), [1]Claims!$C:$C, "Liability")</f>
        <v>0</v>
      </c>
      <c r="P17" s="2">
        <f>SUMIFS([1]Claims!$H:$H, [1]Claims!$E:$E, "&gt;=" &amp; DATE($N17,1,1),[1]Claims!$E:$E,  "&lt;=" &amp; DATE($N17,12,31), [1]Claims!$F:$F, "&gt;=" &amp; DATE(liability_increp[[#Headers],[2012]],1,1), [1]Claims!$F:$F,  "&lt;=" &amp; DATE(liability_increp[[#Headers],[2012]],12,31), [1]Claims!$C:$C, "Liability")</f>
        <v>0</v>
      </c>
      <c r="Q17" s="2">
        <f>SUMIFS([1]Claims!$H:$H, [1]Claims!$E:$E, "&gt;=" &amp; DATE($N17,1,1),[1]Claims!$E:$E,  "&lt;=" &amp; DATE($N17,12,31), [1]Claims!$F:$F, "&gt;=" &amp; DATE(liability_increp[[#Headers],[2013]],1,1), [1]Claims!$F:$F,  "&lt;=" &amp; DATE(liability_increp[[#Headers],[2013]],12,31), [1]Claims!$C:$C, "Liability")</f>
        <v>0</v>
      </c>
      <c r="R17" s="2">
        <f>SUMIFS([1]Claims!$H:$H, [1]Claims!$E:$E, "&gt;=" &amp; DATE($N17,1,1),[1]Claims!$E:$E,  "&lt;=" &amp; DATE($N17,12,31), [1]Claims!$F:$F, "&gt;=" &amp; DATE(liability_increp[[#Headers],[2014]],1,1), [1]Claims!$F:$F,  "&lt;=" &amp; DATE(liability_increp[[#Headers],[2014]],12,31), [1]Claims!$C:$C, "Liability")</f>
        <v>0</v>
      </c>
      <c r="S17" s="2">
        <f>SUMIFS([1]Claims!$H:$H, [1]Claims!$E:$E, "&gt;=" &amp; DATE($N17,1,1),[1]Claims!$E:$E,  "&lt;=" &amp; DATE($N17,12,31), [1]Claims!$F:$F, "&gt;=" &amp; DATE(liability_increp[[#Headers],[2015]],1,1), [1]Claims!$F:$F,  "&lt;=" &amp; DATE(liability_increp[[#Headers],[2015]],12,31), [1]Claims!$C:$C, "Liability")</f>
        <v>0</v>
      </c>
      <c r="T17" s="2">
        <f>SUMIFS([1]Claims!$H:$H, [1]Claims!$E:$E, "&gt;=" &amp; DATE($N17,1,1),[1]Claims!$E:$E,  "&lt;=" &amp; DATE($N17,12,31), [1]Claims!$F:$F, "&gt;=" &amp; DATE(liability_increp[[#Headers],[2016]],1,1), [1]Claims!$F:$F,  "&lt;=" &amp; DATE(liability_increp[[#Headers],[2016]],12,31), [1]Claims!$C:$C, "Liability")</f>
        <v>0</v>
      </c>
      <c r="U17" s="2">
        <f>SUMIFS([1]Claims!$H:$H, [1]Claims!$E:$E, "&gt;=" &amp; DATE($N17,1,1),[1]Claims!$E:$E,  "&lt;=" &amp; DATE($N17,12,31), [1]Claims!$F:$F, "&gt;=" &amp; DATE(liability_increp[[#Headers],[2017]],1,1), [1]Claims!$F:$F,  "&lt;=" &amp; DATE(liability_increp[[#Headers],[2017]],12,31), [1]Claims!$C:$C, "Liability")</f>
        <v>0</v>
      </c>
      <c r="V17" s="2">
        <f>SUMIFS([1]Claims!$H:$H, [1]Claims!$E:$E, "&gt;=" &amp; DATE($N17,1,1),[1]Claims!$E:$E,  "&lt;=" &amp; DATE($N17,12,31), [1]Claims!$F:$F, "&gt;=" &amp; DATE(liability_increp[[#Headers],[2018]],1,1), [1]Claims!$F:$F,  "&lt;=" &amp; DATE(liability_increp[[#Headers],[2018]],12,31), [1]Claims!$C:$C, "Liability")</f>
        <v>0</v>
      </c>
      <c r="W17" s="2">
        <f>SUMIFS([1]Claims!$H:$H, [1]Claims!$E:$E, "&gt;=" &amp; DATE($N17,1,1),[1]Claims!$E:$E,  "&lt;=" &amp; DATE($N17,12,31), [1]Claims!$F:$F, "&gt;=" &amp; DATE(liability_increp[[#Headers],[2019]],1,1), [1]Claims!$F:$F,  "&lt;=" &amp; DATE(liability_increp[[#Headers],[2019]],12,31), [1]Claims!$C:$C, "Liability")</f>
        <v>0</v>
      </c>
      <c r="X17" s="2">
        <f>SUMIFS([1]Claims!$H:$H, [1]Claims!$E:$E, "&gt;=" &amp; DATE($N17,1,1),[1]Claims!$E:$E,  "&lt;=" &amp; DATE($N17,12,31), [1]Claims!$F:$F, "&gt;=" &amp; DATE(liability_increp[[#Headers],[2020]],1,1), [1]Claims!$F:$F,  "&lt;=" &amp; DATE(liability_increp[[#Headers],[2020]],12,31), [1]Claims!$C:$C, "Liability")</f>
        <v>339734.98086987005</v>
      </c>
    </row>
    <row r="18" spans="1:24" x14ac:dyDescent="0.2">
      <c r="A18" s="31"/>
      <c r="B18" s="2"/>
      <c r="C18" s="2"/>
      <c r="D18" s="2"/>
      <c r="E18" s="2"/>
      <c r="F18" s="2"/>
      <c r="G18" s="2"/>
      <c r="H18" s="2"/>
      <c r="I18" s="2"/>
      <c r="J18" s="2"/>
      <c r="K18" s="2"/>
      <c r="N18" s="31"/>
      <c r="O18" s="2"/>
      <c r="P18" s="2"/>
      <c r="Q18" s="2"/>
      <c r="R18" s="2"/>
      <c r="S18" s="2"/>
      <c r="T18" s="2"/>
      <c r="U18" s="2"/>
      <c r="V18" s="2"/>
      <c r="W18" s="2"/>
      <c r="X18" s="2"/>
    </row>
    <row r="20" spans="1:24" x14ac:dyDescent="0.2">
      <c r="A20" s="149" t="s">
        <v>7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N20" s="149" t="s">
        <v>20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</row>
    <row r="21" spans="1:24" x14ac:dyDescent="0.2">
      <c r="A21" s="16" t="s">
        <v>1</v>
      </c>
      <c r="B21" s="151" t="s">
        <v>8</v>
      </c>
      <c r="C21" s="152"/>
      <c r="D21" s="152"/>
      <c r="E21" s="152"/>
      <c r="F21" s="152"/>
      <c r="G21" s="152"/>
      <c r="H21" s="152"/>
      <c r="I21" s="152"/>
      <c r="J21" s="152"/>
      <c r="K21" s="152"/>
      <c r="N21" s="16" t="s">
        <v>1</v>
      </c>
      <c r="O21" s="151" t="s">
        <v>8</v>
      </c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ht="16" x14ac:dyDescent="0.2">
      <c r="A22" s="17" t="s">
        <v>3</v>
      </c>
      <c r="B22" s="18">
        <v>0</v>
      </c>
      <c r="C22" s="18">
        <v>1</v>
      </c>
      <c r="D22" s="18">
        <v>2</v>
      </c>
      <c r="E22" s="18">
        <v>3</v>
      </c>
      <c r="F22" s="18">
        <v>4</v>
      </c>
      <c r="G22" s="18">
        <v>5</v>
      </c>
      <c r="H22" s="18">
        <v>6</v>
      </c>
      <c r="I22" s="18">
        <v>7</v>
      </c>
      <c r="J22" s="18">
        <v>8</v>
      </c>
      <c r="K22" s="18">
        <v>9</v>
      </c>
      <c r="N22" s="17" t="s">
        <v>3</v>
      </c>
      <c r="O22" s="18">
        <v>0</v>
      </c>
      <c r="P22" s="18">
        <v>1</v>
      </c>
      <c r="Q22" s="18">
        <v>2</v>
      </c>
      <c r="R22" s="18">
        <v>3</v>
      </c>
      <c r="S22" s="18">
        <v>4</v>
      </c>
      <c r="T22" s="18">
        <v>5</v>
      </c>
      <c r="U22" s="18">
        <v>6</v>
      </c>
      <c r="V22" s="18">
        <v>7</v>
      </c>
      <c r="W22" s="18">
        <v>8</v>
      </c>
      <c r="X22" s="18">
        <v>9</v>
      </c>
    </row>
    <row r="23" spans="1:24" x14ac:dyDescent="0.2">
      <c r="A23" s="6">
        <f>A8</f>
        <v>2011</v>
      </c>
      <c r="B23" s="22">
        <f>B8</f>
        <v>112299.30000000002</v>
      </c>
      <c r="C23" s="22">
        <f>SUM($B8:$C8)</f>
        <v>2053501.4500000009</v>
      </c>
      <c r="D23" s="22">
        <f>SUM($B8:D8)</f>
        <v>2402896.4400000009</v>
      </c>
      <c r="E23" s="22">
        <f>SUM($B8:E8)</f>
        <v>3252529.830000001</v>
      </c>
      <c r="F23" s="22">
        <f>SUM($B8:F8)</f>
        <v>3532467.6600000011</v>
      </c>
      <c r="G23" s="22">
        <f>SUM($B8:G8)</f>
        <v>3650782.6600000011</v>
      </c>
      <c r="H23" s="22">
        <f>SUM($B8:H8)</f>
        <v>3996753.4700000011</v>
      </c>
      <c r="I23" s="22">
        <f>SUM($B8:I8)</f>
        <v>4015184.1800000011</v>
      </c>
      <c r="J23" s="22">
        <f>SUM($B8:J8)</f>
        <v>4066061.6300000013</v>
      </c>
      <c r="K23" s="22">
        <f>SUM($B8:K8)</f>
        <v>4071317.0400000014</v>
      </c>
      <c r="N23" s="6">
        <f>N8</f>
        <v>2011</v>
      </c>
      <c r="O23" s="22">
        <f>O8</f>
        <v>2280969.8980063288</v>
      </c>
      <c r="P23" s="22">
        <f>SUM($B8:$C8)</f>
        <v>2053501.4500000009</v>
      </c>
      <c r="Q23" s="22">
        <f>SUM($B8:Q8)</f>
        <v>7633236.7498578895</v>
      </c>
      <c r="R23" s="22">
        <f>SUM($B8:R8)</f>
        <v>7651536.2338317493</v>
      </c>
      <c r="S23" s="22">
        <f>SUM($B8:S8)</f>
        <v>7830780.664526213</v>
      </c>
      <c r="T23" s="22">
        <f>SUM($B8:T8)</f>
        <v>7837792.0465558628</v>
      </c>
      <c r="U23" s="22">
        <f>SUM($B8:U8)</f>
        <v>7885715.4789365828</v>
      </c>
      <c r="V23" s="22">
        <f>SUM($B8:V8)</f>
        <v>7885728.9506192598</v>
      </c>
      <c r="W23" s="22">
        <f>SUM($B8:W8)</f>
        <v>7885728.9506192598</v>
      </c>
      <c r="X23" s="22">
        <f>SUM($B8:X8)</f>
        <v>7885728.9506192598</v>
      </c>
    </row>
    <row r="24" spans="1:24" x14ac:dyDescent="0.2">
      <c r="A24" s="6">
        <f t="shared" ref="A24:A32" si="0">A9</f>
        <v>2012</v>
      </c>
      <c r="B24" s="22">
        <f>C9</f>
        <v>67349.45</v>
      </c>
      <c r="C24" s="22">
        <f>SUM($C9:D9)</f>
        <v>345145.44999999995</v>
      </c>
      <c r="D24" s="22">
        <f>SUM($C9:E9)</f>
        <v>1559610.14</v>
      </c>
      <c r="E24" s="22">
        <f>SUM($C9:F9)</f>
        <v>1885693.68</v>
      </c>
      <c r="F24" s="22">
        <f>SUM($C9:G9)</f>
        <v>2121299.91</v>
      </c>
      <c r="G24" s="22">
        <f>SUM($C9:H9)</f>
        <v>2333872.2800000003</v>
      </c>
      <c r="H24" s="22">
        <f>SUM($C9:I9)</f>
        <v>2362269.9500000002</v>
      </c>
      <c r="I24" s="22">
        <f>SUM($C9:J9)</f>
        <v>2480647.58</v>
      </c>
      <c r="J24" s="22">
        <f>SUM($C9:K9)</f>
        <v>2511315.75</v>
      </c>
      <c r="K24" s="22">
        <v>0</v>
      </c>
      <c r="N24" s="6">
        <f t="shared" ref="N24:N32" si="1">N9</f>
        <v>2012</v>
      </c>
      <c r="O24" s="22">
        <f>P9</f>
        <v>882959.58751574031</v>
      </c>
      <c r="P24" s="22">
        <f>SUM($C9:Q9)</f>
        <v>4564484.7527089156</v>
      </c>
      <c r="Q24" s="22">
        <f>SUM($C9:R9)</f>
        <v>4869042.801316482</v>
      </c>
      <c r="R24" s="22">
        <f>SUM($C9:S9)</f>
        <v>4931655.9323535878</v>
      </c>
      <c r="S24" s="22">
        <f>SUM($C9:T9)</f>
        <v>4970608.8971363725</v>
      </c>
      <c r="T24" s="22">
        <f>SUM($C9:U9)</f>
        <v>5008382.8277560743</v>
      </c>
      <c r="U24" s="22">
        <f>SUM($C9:V9)</f>
        <v>5009729.7985931281</v>
      </c>
      <c r="V24" s="22">
        <f>SUM($C9:W9)</f>
        <v>5009729.7985931281</v>
      </c>
      <c r="W24" s="22">
        <f>SUM($C9:X9)</f>
        <v>5009729.7985931281</v>
      </c>
      <c r="X24" s="22">
        <v>0</v>
      </c>
    </row>
    <row r="25" spans="1:24" x14ac:dyDescent="0.2">
      <c r="A25" s="6">
        <f t="shared" si="0"/>
        <v>2013</v>
      </c>
      <c r="B25" s="22">
        <f>D10</f>
        <v>6818.61</v>
      </c>
      <c r="C25" s="22">
        <f>SUM($D10:E10)</f>
        <v>439865.84999999992</v>
      </c>
      <c r="D25" s="22">
        <f>SUM($D10:F10)</f>
        <v>683970.20999999985</v>
      </c>
      <c r="E25" s="22">
        <f>SUM($D10:G10)</f>
        <v>851830.98999999987</v>
      </c>
      <c r="F25" s="22">
        <f>SUM($D10:H10)</f>
        <v>960180.15999999992</v>
      </c>
      <c r="G25" s="22">
        <f>SUM($D10:I10)</f>
        <v>1084673.21</v>
      </c>
      <c r="H25" s="22">
        <f>SUM($D10:J10)</f>
        <v>1121387.56</v>
      </c>
      <c r="I25" s="22">
        <f>SUM($D10:K10)</f>
        <v>1239643.31</v>
      </c>
      <c r="J25" s="22">
        <v>0</v>
      </c>
      <c r="K25" s="22">
        <v>0</v>
      </c>
      <c r="N25" s="6">
        <f t="shared" si="1"/>
        <v>2013</v>
      </c>
      <c r="O25" s="22">
        <f>Q10</f>
        <v>71742.435218008293</v>
      </c>
      <c r="P25" s="22">
        <f>SUM($D10:R10)</f>
        <v>2009719.0975238937</v>
      </c>
      <c r="Q25" s="22">
        <f>SUM($D10:S10)</f>
        <v>2155584.0847455082</v>
      </c>
      <c r="R25" s="22">
        <f>SUM($D10:T10)</f>
        <v>2193470.8097003889</v>
      </c>
      <c r="S25" s="22">
        <f>SUM($D10:U10)</f>
        <v>2957944.8210337483</v>
      </c>
      <c r="T25" s="22">
        <f>SUM($D10:V10)</f>
        <v>3069762.859155247</v>
      </c>
      <c r="U25" s="22">
        <f>SUM($D10:W10)</f>
        <v>3088316.9460887304</v>
      </c>
      <c r="V25" s="22">
        <f>SUM($D10:X10)</f>
        <v>3089224.8569915732</v>
      </c>
      <c r="W25" s="22">
        <v>0</v>
      </c>
      <c r="X25" s="22">
        <v>0</v>
      </c>
    </row>
    <row r="26" spans="1:24" x14ac:dyDescent="0.2">
      <c r="A26" s="6">
        <f t="shared" si="0"/>
        <v>2014</v>
      </c>
      <c r="B26" s="22">
        <f>E11</f>
        <v>30806.2</v>
      </c>
      <c r="C26" s="22">
        <f>SUM($E11:F11)</f>
        <v>188657.27000000002</v>
      </c>
      <c r="D26" s="22">
        <f>SUM($E11:G11)</f>
        <v>383334.60000000003</v>
      </c>
      <c r="E26" s="22">
        <f>SUM($E11:H11)</f>
        <v>1763982.7800000005</v>
      </c>
      <c r="F26" s="22">
        <f>SUM($E11:I11)</f>
        <v>2278331.4400000004</v>
      </c>
      <c r="G26" s="22">
        <f>SUM($E11:J11)</f>
        <v>3160129.6300000004</v>
      </c>
      <c r="H26" s="22">
        <f>SUM($E11:K11)</f>
        <v>3321294.8400000003</v>
      </c>
      <c r="I26" s="22">
        <v>0</v>
      </c>
      <c r="J26" s="22">
        <v>0</v>
      </c>
      <c r="K26" s="22">
        <v>0</v>
      </c>
      <c r="N26" s="6">
        <f t="shared" si="1"/>
        <v>2014</v>
      </c>
      <c r="O26" s="22">
        <f>R11</f>
        <v>748013.39669666172</v>
      </c>
      <c r="P26" s="22">
        <f>SUM($E11:S11)</f>
        <v>5719984.5700729899</v>
      </c>
      <c r="Q26" s="22">
        <f>SUM($E11:T11)</f>
        <v>6205730.9341319203</v>
      </c>
      <c r="R26" s="22">
        <f>SUM($E11:U11)</f>
        <v>6858793.9381697997</v>
      </c>
      <c r="S26" s="22">
        <f>SUM($E11:V11)</f>
        <v>6865693.098704787</v>
      </c>
      <c r="T26" s="22">
        <f>SUM($E11:W11)</f>
        <v>6894990.9754074309</v>
      </c>
      <c r="U26" s="22">
        <f>SUM($E11:X11)</f>
        <v>6938393.097343538</v>
      </c>
      <c r="V26" s="22">
        <v>0</v>
      </c>
      <c r="W26" s="22">
        <v>0</v>
      </c>
      <c r="X26" s="22">
        <v>0</v>
      </c>
    </row>
    <row r="27" spans="1:24" x14ac:dyDescent="0.2">
      <c r="A27" s="6">
        <f t="shared" si="0"/>
        <v>2015</v>
      </c>
      <c r="B27" s="22">
        <f>F12</f>
        <v>16064.68</v>
      </c>
      <c r="C27" s="22">
        <f>SUM($F12:G12)</f>
        <v>4164365.5700000012</v>
      </c>
      <c r="D27" s="22">
        <f>SUM($F12:H12)</f>
        <v>4356535.4300000016</v>
      </c>
      <c r="E27" s="22">
        <f>SUM($F12:I12)</f>
        <v>5733143.1600000011</v>
      </c>
      <c r="F27" s="22">
        <f>SUM($F12:J12)</f>
        <v>5842553.790000001</v>
      </c>
      <c r="G27" s="22">
        <f>SUM($F12:K12)</f>
        <v>6013555.3500000006</v>
      </c>
      <c r="H27" s="22">
        <v>0</v>
      </c>
      <c r="I27" s="22">
        <v>0</v>
      </c>
      <c r="J27" s="22">
        <v>0</v>
      </c>
      <c r="K27" s="22">
        <v>0</v>
      </c>
      <c r="N27" s="6">
        <f t="shared" si="1"/>
        <v>2015</v>
      </c>
      <c r="O27" s="22">
        <f>S12</f>
        <v>4480577.1044750782</v>
      </c>
      <c r="P27" s="22">
        <f>SUM($F12:T12)</f>
        <v>10935886.592306379</v>
      </c>
      <c r="Q27" s="22">
        <f>SUM($F12:U12)</f>
        <v>11105187.713186443</v>
      </c>
      <c r="R27" s="22">
        <f>SUM($F12:V12)</f>
        <v>11280014.4974309</v>
      </c>
      <c r="S27" s="22">
        <f>SUM($F12:W12)</f>
        <v>11310816.657457802</v>
      </c>
      <c r="T27" s="22">
        <f>SUM($F12:X12)</f>
        <v>11319220.339158334</v>
      </c>
      <c r="U27" s="22">
        <v>0</v>
      </c>
      <c r="V27" s="22">
        <v>0</v>
      </c>
      <c r="W27" s="22">
        <v>0</v>
      </c>
      <c r="X27" s="22">
        <v>0</v>
      </c>
    </row>
    <row r="28" spans="1:24" x14ac:dyDescent="0.2">
      <c r="A28" s="6">
        <f t="shared" si="0"/>
        <v>2016</v>
      </c>
      <c r="B28" s="22">
        <f>G13</f>
        <v>5843.4100000000008</v>
      </c>
      <c r="C28" s="22">
        <f>SUM($G13:H13)</f>
        <v>252629.9499999999</v>
      </c>
      <c r="D28" s="22">
        <f>SUM($G13:I13)</f>
        <v>834983.49</v>
      </c>
      <c r="E28" s="22">
        <f>SUM($G13:J13)</f>
        <v>1081059.8899999999</v>
      </c>
      <c r="F28" s="22">
        <f>SUM($G13:K13)</f>
        <v>1161912.6199999999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N28" s="6">
        <f t="shared" si="1"/>
        <v>2016</v>
      </c>
      <c r="O28" s="22">
        <f>T13</f>
        <v>322475.28479484329</v>
      </c>
      <c r="P28" s="22">
        <f>SUM($G13:U13)</f>
        <v>2119160.7390386257</v>
      </c>
      <c r="Q28" s="22">
        <f>SUM($G13:V13)</f>
        <v>2363611.7828018689</v>
      </c>
      <c r="R28" s="22">
        <f>SUM($G13:W13)</f>
        <v>2620422.6061010784</v>
      </c>
      <c r="S28" s="22">
        <f>SUM($G13:X13)</f>
        <v>2654324.7689665989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</row>
    <row r="29" spans="1:24" x14ac:dyDescent="0.2">
      <c r="A29" s="6">
        <f t="shared" si="0"/>
        <v>2017</v>
      </c>
      <c r="B29" s="22">
        <f>H14</f>
        <v>10615.869999999997</v>
      </c>
      <c r="C29" s="22">
        <f>SUM($H14:I14)</f>
        <v>2700072.5300000012</v>
      </c>
      <c r="D29" s="22">
        <f>SUM($H14:J14)</f>
        <v>2831486.3900000011</v>
      </c>
      <c r="E29" s="22">
        <f>SUM($H14:K14)</f>
        <v>3643099.7000000011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N29" s="6">
        <f t="shared" si="1"/>
        <v>2017</v>
      </c>
      <c r="O29" s="22">
        <f>U14</f>
        <v>1256288.4271634377</v>
      </c>
      <c r="P29" s="22">
        <f>SUM($H14:V14)</f>
        <v>6911402.3419104796</v>
      </c>
      <c r="Q29" s="22">
        <f>SUM($H14:W14)</f>
        <v>7336264.7598325685</v>
      </c>
      <c r="R29" s="22">
        <f>SUM($H14:X14)</f>
        <v>7464204.0119307917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</row>
    <row r="30" spans="1:24" x14ac:dyDescent="0.2">
      <c r="A30" s="6">
        <f t="shared" si="0"/>
        <v>2018</v>
      </c>
      <c r="B30" s="22">
        <f>I15</f>
        <v>2423.19</v>
      </c>
      <c r="C30" s="22">
        <f>SUM($I15:J15)</f>
        <v>269806.50000000006</v>
      </c>
      <c r="D30" s="22">
        <f>SUM($I15:K15)</f>
        <v>391766.00000000006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N30" s="6">
        <f t="shared" si="1"/>
        <v>2018</v>
      </c>
      <c r="O30" s="22">
        <f>V15</f>
        <v>217834.08183095409</v>
      </c>
      <c r="P30" s="22">
        <f>SUM($I15:W15)</f>
        <v>1223870.2102287787</v>
      </c>
      <c r="Q30" s="22">
        <f>SUM($I15:X15)</f>
        <v>1597689.7242879998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</row>
    <row r="31" spans="1:24" x14ac:dyDescent="0.2">
      <c r="A31" s="6">
        <f t="shared" si="0"/>
        <v>2019</v>
      </c>
      <c r="B31" s="22">
        <f>J16</f>
        <v>20833.46</v>
      </c>
      <c r="C31" s="22">
        <f>SUM($J16:K16)</f>
        <v>152406.14000000001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N31" s="6">
        <f t="shared" si="1"/>
        <v>2019</v>
      </c>
      <c r="O31" s="22">
        <f>W16</f>
        <v>407169.5066600471</v>
      </c>
      <c r="P31" s="22">
        <f>SUM($J16:X16)</f>
        <v>1194672.5750182231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</row>
    <row r="32" spans="1:24" x14ac:dyDescent="0.2">
      <c r="A32" s="6">
        <f t="shared" si="0"/>
        <v>2020</v>
      </c>
      <c r="B32" s="22">
        <f>K17</f>
        <v>13173.35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N32" s="6">
        <f t="shared" si="1"/>
        <v>2020</v>
      </c>
      <c r="O32" s="22">
        <f>X17</f>
        <v>339734.98086987005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</row>
    <row r="35" spans="1:24" ht="21" x14ac:dyDescent="0.25">
      <c r="A35" s="24" t="s">
        <v>24</v>
      </c>
      <c r="B35" s="24"/>
      <c r="C35" s="24"/>
      <c r="D35" s="24"/>
      <c r="E35" s="24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5" customHeight="1" x14ac:dyDescent="0.25">
      <c r="A36" s="24"/>
      <c r="B36" s="24"/>
      <c r="C36" s="24"/>
      <c r="D36" s="24"/>
      <c r="E36" s="24"/>
      <c r="F36" s="2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x14ac:dyDescent="0.2">
      <c r="A37" s="149" t="s">
        <v>27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N37" s="149" t="s">
        <v>29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</row>
    <row r="38" spans="1:24" x14ac:dyDescent="0.2">
      <c r="A38" s="20" t="s">
        <v>1</v>
      </c>
      <c r="B38" s="150" t="s">
        <v>2</v>
      </c>
      <c r="C38" s="150"/>
      <c r="D38" s="150"/>
      <c r="E38" s="150"/>
      <c r="F38" s="150"/>
      <c r="G38" s="150"/>
      <c r="H38" s="150"/>
      <c r="I38" s="150"/>
      <c r="J38" s="150"/>
      <c r="K38" s="150"/>
      <c r="N38" s="20" t="s">
        <v>1</v>
      </c>
      <c r="O38" s="150" t="s">
        <v>2</v>
      </c>
      <c r="P38" s="150"/>
      <c r="Q38" s="150"/>
      <c r="R38" s="150"/>
      <c r="S38" s="150"/>
      <c r="T38" s="150"/>
      <c r="U38" s="150"/>
      <c r="V38" s="150"/>
      <c r="W38" s="150"/>
      <c r="X38" s="150"/>
    </row>
    <row r="39" spans="1:24" ht="17" thickBot="1" x14ac:dyDescent="0.25">
      <c r="A39" s="9" t="s">
        <v>3</v>
      </c>
      <c r="B39" s="10" t="s">
        <v>9</v>
      </c>
      <c r="C39" s="10" t="s">
        <v>10</v>
      </c>
      <c r="D39" s="10" t="s">
        <v>11</v>
      </c>
      <c r="E39" s="10" t="s">
        <v>12</v>
      </c>
      <c r="F39" s="10" t="s">
        <v>13</v>
      </c>
      <c r="G39" s="10" t="s">
        <v>14</v>
      </c>
      <c r="H39" s="10" t="s">
        <v>15</v>
      </c>
      <c r="I39" s="10" t="s">
        <v>16</v>
      </c>
      <c r="J39" s="10" t="s">
        <v>17</v>
      </c>
      <c r="K39" s="11" t="s">
        <v>18</v>
      </c>
      <c r="N39" s="9" t="s">
        <v>3</v>
      </c>
      <c r="O39" s="10" t="s">
        <v>9</v>
      </c>
      <c r="P39" s="10" t="s">
        <v>10</v>
      </c>
      <c r="Q39" s="10" t="s">
        <v>11</v>
      </c>
      <c r="R39" s="10" t="s">
        <v>12</v>
      </c>
      <c r="S39" s="10" t="s">
        <v>13</v>
      </c>
      <c r="T39" s="10" t="s">
        <v>14</v>
      </c>
      <c r="U39" s="10" t="s">
        <v>15</v>
      </c>
      <c r="V39" s="10" t="s">
        <v>16</v>
      </c>
      <c r="W39" s="10" t="s">
        <v>17</v>
      </c>
      <c r="X39" s="11" t="s">
        <v>18</v>
      </c>
    </row>
    <row r="40" spans="1:24" x14ac:dyDescent="0.2">
      <c r="A40" s="12">
        <v>2011</v>
      </c>
      <c r="B40" s="3">
        <f>COUNTIFS([1]Claims!$E:$E, "&gt;=" &amp; DATE($A40,1,1),[1]Claims!$E:$E,  "&lt;=" &amp; DATE($A40,12,31), [1]Claims!$G:$G, "&gt;=" &amp; DATE(liab_incpaid[[#Headers],[2011]],1,1), [1]Claims!$G:$G,  "&lt;=" &amp; DATE(liab_incpaid[[#Headers],[2011]],12,31), [1]Claims!$C:$C, "Liability")</f>
        <v>15</v>
      </c>
      <c r="C40" s="3">
        <f>COUNTIFS([1]Claims!$E:$E, "&gt;=" &amp; DATE($A40,1,1),[1]Claims!$E:$E,  "&lt;=" &amp; DATE($A40,12,31), [1]Claims!$G:$G, "&gt;=" &amp; DATE(liab_incpaid[[#Headers],[2012]],1,1), [1]Claims!$G:$G,  "&lt;=" &amp; DATE(liab_incpaid[[#Headers],[2012]],12,31), [1]Claims!$C:$C, "Liability")</f>
        <v>70</v>
      </c>
      <c r="D40" s="3">
        <f>COUNTIFS([1]Claims!$E:$E, "&gt;=" &amp; DATE($A40,1,1),[1]Claims!$E:$E,  "&lt;=" &amp; DATE($A40,12,31), [1]Claims!$G:$G, "&gt;=" &amp; DATE(liab_incpaid[[#Headers],[2013]],1,1), [1]Claims!$G:$G,  "&lt;=" &amp; DATE(liab_incpaid[[#Headers],[2013]],12,31), [1]Claims!$C:$C, "Liability")</f>
        <v>78</v>
      </c>
      <c r="E40" s="3">
        <f>COUNTIFS([1]Claims!$E:$E, "&gt;=" &amp; DATE($A40,1,1),[1]Claims!$E:$E,  "&lt;=" &amp; DATE($A40,12,31), [1]Claims!$G:$G, "&gt;=" &amp; DATE(liab_incpaid[[#Headers],[2014]],1,1), [1]Claims!$G:$G,  "&lt;=" &amp; DATE(liab_incpaid[[#Headers],[2014]],12,31), [1]Claims!$C:$C, "Liability")</f>
        <v>52</v>
      </c>
      <c r="F40" s="3">
        <f>COUNTIFS([1]Claims!$E:$E, "&gt;=" &amp; DATE($A40,1,1),[1]Claims!$E:$E,  "&lt;=" &amp; DATE($A40,12,31), [1]Claims!$G:$G, "&gt;=" &amp; DATE(liab_incpaid[[#Headers],[2015]],1,1), [1]Claims!$G:$G,  "&lt;=" &amp; DATE(liab_incpaid[[#Headers],[2015]],12,31), [1]Claims!$C:$C, "Liability")</f>
        <v>47</v>
      </c>
      <c r="G40" s="3">
        <f>COUNTIFS([1]Claims!$E:$E, "&gt;=" &amp; DATE($A40,1,1),[1]Claims!$E:$E,  "&lt;=" &amp; DATE($A40,12,31), [1]Claims!$G:$G, "&gt;=" &amp; DATE(liab_incpaid[[#Headers],[2016]],1,1), [1]Claims!$G:$G,  "&lt;=" &amp; DATE(liab_incpaid[[#Headers],[2016]],12,31), [1]Claims!$C:$C, "Liability")</f>
        <v>19</v>
      </c>
      <c r="H40" s="3">
        <f>COUNTIFS([1]Claims!$E:$E, "&gt;=" &amp; DATE($A40,1,1),[1]Claims!$E:$E,  "&lt;=" &amp; DATE($A40,12,31), [1]Claims!$G:$G, "&gt;=" &amp; DATE(liab_incpaid[[#Headers],[2017]],1,1), [1]Claims!$G:$G,  "&lt;=" &amp; DATE(liab_incpaid[[#Headers],[2017]],12,31), [1]Claims!$C:$C, "Liability")</f>
        <v>17</v>
      </c>
      <c r="I40" s="3">
        <f>COUNTIFS([1]Claims!$E:$E, "&gt;=" &amp; DATE($A40,1,1),[1]Claims!$E:$E,  "&lt;=" &amp; DATE($A40,12,31), [1]Claims!$G:$G, "&gt;=" &amp; DATE(liab_incpaid[[#Headers],[2018]],1,1), [1]Claims!$G:$G,  "&lt;=" &amp; DATE(liab_incpaid[[#Headers],[2018]],12,31), [1]Claims!$C:$C, "Liability")</f>
        <v>12</v>
      </c>
      <c r="J40" s="3">
        <f>COUNTIFS([1]Claims!$E:$E, "&gt;=" &amp; DATE($A40,1,1),[1]Claims!$E:$E,  "&lt;=" &amp; DATE($A40,12,31), [1]Claims!$G:$G, "&gt;=" &amp; DATE(liab_incpaid[[#Headers],[2019]],1,1), [1]Claims!$G:$G,  "&lt;=" &amp; DATE(liab_incpaid[[#Headers],[2019]],12,31), [1]Claims!$C:$C, "Liability")</f>
        <v>8</v>
      </c>
      <c r="K40" s="3">
        <f>COUNTIFS([1]Claims!$E:$E, "&gt;=" &amp; DATE($A40,1,1),[1]Claims!$E:$E,  "&lt;=" &amp; DATE($A40,12,31), [1]Claims!$G:$G, "&gt;=" &amp; DATE(liab_incpaid[[#Headers],[2020]],1,1), [1]Claims!$G:$G,  "&lt;=" &amp; DATE(liab_incpaid[[#Headers],[2020]],12,31), [1]Claims!$C:$C, "Liability")</f>
        <v>3</v>
      </c>
      <c r="N40" s="12">
        <v>2011</v>
      </c>
      <c r="O40" s="3">
        <f>COUNTIFS([1]Claims!$E:$E, "&gt;=" &amp; DATE($A40,1,1),[1]Claims!$E:$E,  "&lt;=" &amp; DATE($A40,12,31), [1]Claims!$F:$F, "&gt;=" &amp; DATE(liab_increp[[#Headers],[2011]],1,1), [1]Claims!$F:$F,  "&lt;=" &amp; DATE(liab_increp[[#Headers],[2011]],12,31), [1]Claims!$C:$C, "Liability")</f>
        <v>115</v>
      </c>
      <c r="P40" s="3">
        <f>COUNTIFS([1]Claims!$E:$E, "&gt;=" &amp; DATE($A40,1,1),[1]Claims!$E:$E,  "&lt;=" &amp; DATE($A40,12,31), [1]Claims!$F:$F, "&gt;=" &amp; DATE(liab_increp[[#Headers],[2012]],1,1), [1]Claims!$F:$F,  "&lt;=" &amp; DATE(liab_increp[[#Headers],[2012]],12,31), [1]Claims!$C:$C, "Liability")</f>
        <v>105</v>
      </c>
      <c r="Q40" s="3">
        <f>COUNTIFS([1]Claims!$E:$E, "&gt;=" &amp; DATE($A40,1,1),[1]Claims!$E:$E,  "&lt;=" &amp; DATE($A40,12,31), [1]Claims!$F:$F, "&gt;=" &amp; DATE(liab_increp[[#Headers],[2013]],1,1), [1]Claims!$F:$F,  "&lt;=" &amp; DATE(liab_increp[[#Headers],[2013]],12,31), [1]Claims!$C:$C, "Liability")</f>
        <v>55</v>
      </c>
      <c r="R40" s="3">
        <f>COUNTIFS([1]Claims!$E:$E, "&gt;=" &amp; DATE($A40,1,1),[1]Claims!$E:$E,  "&lt;=" &amp; DATE($A40,12,31), [1]Claims!$F:$F, "&gt;=" &amp; DATE(liab_increp[[#Headers],[2014]],1,1), [1]Claims!$F:$F,  "&lt;=" &amp; DATE(liab_increp[[#Headers],[2014]],12,31), [1]Claims!$C:$C, "Liability")</f>
        <v>20</v>
      </c>
      <c r="S40" s="3">
        <f>COUNTIFS([1]Claims!$E:$E, "&gt;=" &amp; DATE($A40,1,1),[1]Claims!$E:$E,  "&lt;=" &amp; DATE($A40,12,31), [1]Claims!$F:$F, "&gt;=" &amp; DATE(liab_increp[[#Headers],[2015]],1,1), [1]Claims!$F:$F,  "&lt;=" &amp; DATE(liab_increp[[#Headers],[2015]],12,31), [1]Claims!$C:$C, "Liability")</f>
        <v>12</v>
      </c>
      <c r="T40" s="3">
        <f>COUNTIFS([1]Claims!$E:$E, "&gt;=" &amp; DATE($A40,1,1),[1]Claims!$E:$E,  "&lt;=" &amp; DATE($A40,12,31), [1]Claims!$F:$F, "&gt;=" &amp; DATE(liab_increp[[#Headers],[2016]],1,1), [1]Claims!$F:$F,  "&lt;=" &amp; DATE(liab_increp[[#Headers],[2016]],12,31), [1]Claims!$C:$C, "Liability")</f>
        <v>12</v>
      </c>
      <c r="U40" s="3">
        <f>COUNTIFS([1]Claims!$E:$E, "&gt;=" &amp; DATE($A40,1,1),[1]Claims!$E:$E,  "&lt;=" &amp; DATE($A40,12,31), [1]Claims!$F:$F, "&gt;=" &amp; DATE(liab_increp[[#Headers],[2017]],1,1), [1]Claims!$F:$F,  "&lt;=" &amp; DATE(liab_increp[[#Headers],[2017]],12,31), [1]Claims!$C:$C, "Liability")</f>
        <v>6</v>
      </c>
      <c r="V40" s="3">
        <f>COUNTIFS([1]Claims!$E:$E, "&gt;=" &amp; DATE($A40,1,1),[1]Claims!$E:$E,  "&lt;=" &amp; DATE($A40,12,31), [1]Claims!$F:$F, "&gt;=" &amp; DATE(liab_increp[[#Headers],[2018]],1,1), [1]Claims!$F:$F,  "&lt;=" &amp; DATE(liab_increp[[#Headers],[2018]],12,31), [1]Claims!$C:$C, "Liability")</f>
        <v>1</v>
      </c>
      <c r="W40" s="3">
        <f>COUNTIFS([1]Claims!$E:$E, "&gt;=" &amp; DATE($A40,1,1),[1]Claims!$E:$E,  "&lt;=" &amp; DATE($A40,12,31), [1]Claims!$F:$F, "&gt;=" &amp; DATE(liab_increp[[#Headers],[2019]],1,1), [1]Claims!$F:$F,  "&lt;=" &amp; DATE(liab_increp[[#Headers],[2019]],12,31), [1]Claims!$C:$C, "Liability")</f>
        <v>0</v>
      </c>
      <c r="X40" s="3">
        <f>COUNTIFS([1]Claims!$E:$E, "&gt;=" &amp; DATE($A40,1,1),[1]Claims!$E:$E,  "&lt;=" &amp; DATE($A40,12,31), [1]Claims!$F:$F, "&gt;=" &amp; DATE(liab_increp[[#Headers],[2020]],1,1), [1]Claims!$F:$F,  "&lt;=" &amp; DATE(liab_increp[[#Headers],[2020]],12,31), [1]Claims!$C:$C, "Liability")</f>
        <v>0</v>
      </c>
    </row>
    <row r="41" spans="1:24" x14ac:dyDescent="0.2">
      <c r="A41" s="13">
        <v>2012</v>
      </c>
      <c r="B41" s="3">
        <f>COUNTIFS([1]Claims!$E:$E, "&gt;=" &amp; DATE($A41,1,1),[1]Claims!$E:$E,  "&lt;=" &amp; DATE($A41,12,31), [1]Claims!$G:$G, "&gt;=" &amp; DATE(liab_incpaid[[#Headers],[2011]],1,1), [1]Claims!$G:$G,  "&lt;=" &amp; DATE(liab_incpaid[[#Headers],[2011]],12,31), [1]Claims!$C:$C, "Liability")</f>
        <v>0</v>
      </c>
      <c r="C41" s="3">
        <f>COUNTIFS([1]Claims!$E:$E, "&gt;=" &amp; DATE($A41,1,1),[1]Claims!$E:$E,  "&lt;=" &amp; DATE($A41,12,31), [1]Claims!$G:$G, "&gt;=" &amp; DATE(liab_incpaid[[#Headers],[2012]],1,1), [1]Claims!$G:$G,  "&lt;=" &amp; DATE(liab_incpaid[[#Headers],[2012]],12,31), [1]Claims!$C:$C, "Liability")</f>
        <v>16</v>
      </c>
      <c r="D41" s="3">
        <f>COUNTIFS([1]Claims!$E:$E, "&gt;=" &amp; DATE($A41,1,1),[1]Claims!$E:$E,  "&lt;=" &amp; DATE($A41,12,31), [1]Claims!$G:$G, "&gt;=" &amp; DATE(liab_incpaid[[#Headers],[2013]],1,1), [1]Claims!$G:$G,  "&lt;=" &amp; DATE(liab_incpaid[[#Headers],[2013]],12,31), [1]Claims!$C:$C, "Liability")</f>
        <v>85</v>
      </c>
      <c r="E41" s="3">
        <f>COUNTIFS([1]Claims!$E:$E, "&gt;=" &amp; DATE($A41,1,1),[1]Claims!$E:$E,  "&lt;=" &amp; DATE($A41,12,31), [1]Claims!$G:$G, "&gt;=" &amp; DATE(liab_incpaid[[#Headers],[2014]],1,1), [1]Claims!$G:$G,  "&lt;=" &amp; DATE(liab_incpaid[[#Headers],[2014]],12,31), [1]Claims!$C:$C, "Liability")</f>
        <v>69</v>
      </c>
      <c r="F41" s="3">
        <f>COUNTIFS([1]Claims!$E:$E, "&gt;=" &amp; DATE($A41,1,1),[1]Claims!$E:$E,  "&lt;=" &amp; DATE($A41,12,31), [1]Claims!$G:$G, "&gt;=" &amp; DATE(liab_incpaid[[#Headers],[2015]],1,1), [1]Claims!$G:$G,  "&lt;=" &amp; DATE(liab_incpaid[[#Headers],[2015]],12,31), [1]Claims!$C:$C, "Liability")</f>
        <v>62</v>
      </c>
      <c r="G41" s="3">
        <f>COUNTIFS([1]Claims!$E:$E, "&gt;=" &amp; DATE($A41,1,1),[1]Claims!$E:$E,  "&lt;=" &amp; DATE($A41,12,31), [1]Claims!$G:$G, "&gt;=" &amp; DATE(liab_incpaid[[#Headers],[2016]],1,1), [1]Claims!$G:$G,  "&lt;=" &amp; DATE(liab_incpaid[[#Headers],[2016]],12,31), [1]Claims!$C:$C, "Liability")</f>
        <v>44</v>
      </c>
      <c r="H41" s="3">
        <f>COUNTIFS([1]Claims!$E:$E, "&gt;=" &amp; DATE($A41,1,1),[1]Claims!$E:$E,  "&lt;=" &amp; DATE($A41,12,31), [1]Claims!$G:$G, "&gt;=" &amp; DATE(liab_incpaid[[#Headers],[2017]],1,1), [1]Claims!$G:$G,  "&lt;=" &amp; DATE(liab_incpaid[[#Headers],[2017]],12,31), [1]Claims!$C:$C, "Liability")</f>
        <v>31</v>
      </c>
      <c r="I41" s="3">
        <f>COUNTIFS([1]Claims!$E:$E, "&gt;=" &amp; DATE($A41,1,1),[1]Claims!$E:$E,  "&lt;=" &amp; DATE($A41,12,31), [1]Claims!$G:$G, "&gt;=" &amp; DATE(liab_incpaid[[#Headers],[2018]],1,1), [1]Claims!$G:$G,  "&lt;=" &amp; DATE(liab_incpaid[[#Headers],[2018]],12,31), [1]Claims!$C:$C, "Liability")</f>
        <v>19</v>
      </c>
      <c r="J41" s="3">
        <f>COUNTIFS([1]Claims!$E:$E, "&gt;=" &amp; DATE($A41,1,1),[1]Claims!$E:$E,  "&lt;=" &amp; DATE($A41,12,31), [1]Claims!$G:$G, "&gt;=" &amp; DATE(liab_incpaid[[#Headers],[2019]],1,1), [1]Claims!$G:$G,  "&lt;=" &amp; DATE(liab_incpaid[[#Headers],[2019]],12,31), [1]Claims!$C:$C, "Liability")</f>
        <v>4</v>
      </c>
      <c r="K41" s="3">
        <f>COUNTIFS([1]Claims!$E:$E, "&gt;=" &amp; DATE($A41,1,1),[1]Claims!$E:$E,  "&lt;=" &amp; DATE($A41,12,31), [1]Claims!$G:$G, "&gt;=" &amp; DATE(liab_incpaid[[#Headers],[2020]],1,1), [1]Claims!$G:$G,  "&lt;=" &amp; DATE(liab_incpaid[[#Headers],[2020]],12,31), [1]Claims!$C:$C, "Liability")</f>
        <v>6</v>
      </c>
      <c r="N41" s="13">
        <v>2012</v>
      </c>
      <c r="O41" s="3">
        <f>COUNTIFS([1]Claims!$E:$E, "&gt;=" &amp; DATE($A41,1,1),[1]Claims!$E:$E,  "&lt;=" &amp; DATE($A41,12,31), [1]Claims!$F:$F, "&gt;=" &amp; DATE(liab_increp[[#Headers],[2011]],1,1), [1]Claims!$F:$F,  "&lt;=" &amp; DATE(liab_increp[[#Headers],[2011]],12,31), [1]Claims!$C:$C, "Liability")</f>
        <v>0</v>
      </c>
      <c r="P41" s="3">
        <f>COUNTIFS([1]Claims!$E:$E, "&gt;=" &amp; DATE($A41,1,1),[1]Claims!$E:$E,  "&lt;=" &amp; DATE($A41,12,31), [1]Claims!$F:$F, "&gt;=" &amp; DATE(liab_increp[[#Headers],[2012]],1,1), [1]Claims!$F:$F,  "&lt;=" &amp; DATE(liab_increp[[#Headers],[2012]],12,31), [1]Claims!$C:$C, "Liability")</f>
        <v>106</v>
      </c>
      <c r="Q41" s="3">
        <f>COUNTIFS([1]Claims!$E:$E, "&gt;=" &amp; DATE($A41,1,1),[1]Claims!$E:$E,  "&lt;=" &amp; DATE($A41,12,31), [1]Claims!$F:$F, "&gt;=" &amp; DATE(liab_increp[[#Headers],[2013]],1,1), [1]Claims!$F:$F,  "&lt;=" &amp; DATE(liab_increp[[#Headers],[2013]],12,31), [1]Claims!$C:$C, "Liability")</f>
        <v>146</v>
      </c>
      <c r="R41" s="3">
        <f>COUNTIFS([1]Claims!$E:$E, "&gt;=" &amp; DATE($A41,1,1),[1]Claims!$E:$E,  "&lt;=" &amp; DATE($A41,12,31), [1]Claims!$F:$F, "&gt;=" &amp; DATE(liab_increp[[#Headers],[2014]],1,1), [1]Claims!$F:$F,  "&lt;=" &amp; DATE(liab_increp[[#Headers],[2014]],12,31), [1]Claims!$C:$C, "Liability")</f>
        <v>43</v>
      </c>
      <c r="S41" s="3">
        <f>COUNTIFS([1]Claims!$E:$E, "&gt;=" &amp; DATE($A41,1,1),[1]Claims!$E:$E,  "&lt;=" &amp; DATE($A41,12,31), [1]Claims!$F:$F, "&gt;=" &amp; DATE(liab_increp[[#Headers],[2015]],1,1), [1]Claims!$F:$F,  "&lt;=" &amp; DATE(liab_increp[[#Headers],[2015]],12,31), [1]Claims!$C:$C, "Liability")</f>
        <v>35</v>
      </c>
      <c r="T41" s="3">
        <f>COUNTIFS([1]Claims!$E:$E, "&gt;=" &amp; DATE($A41,1,1),[1]Claims!$E:$E,  "&lt;=" &amp; DATE($A41,12,31), [1]Claims!$F:$F, "&gt;=" &amp; DATE(liab_increp[[#Headers],[2016]],1,1), [1]Claims!$F:$F,  "&lt;=" &amp; DATE(liab_increp[[#Headers],[2016]],12,31), [1]Claims!$C:$C, "Liability")</f>
        <v>8</v>
      </c>
      <c r="U41" s="3">
        <f>COUNTIFS([1]Claims!$E:$E, "&gt;=" &amp; DATE($A41,1,1),[1]Claims!$E:$E,  "&lt;=" &amp; DATE($A41,12,31), [1]Claims!$F:$F, "&gt;=" &amp; DATE(liab_increp[[#Headers],[2017]],1,1), [1]Claims!$F:$F,  "&lt;=" &amp; DATE(liab_increp[[#Headers],[2017]],12,31), [1]Claims!$C:$C, "Liability")</f>
        <v>7</v>
      </c>
      <c r="V41" s="3">
        <f>COUNTIFS([1]Claims!$E:$E, "&gt;=" &amp; DATE($A41,1,1),[1]Claims!$E:$E,  "&lt;=" &amp; DATE($A41,12,31), [1]Claims!$F:$F, "&gt;=" &amp; DATE(liab_increp[[#Headers],[2018]],1,1), [1]Claims!$F:$F,  "&lt;=" &amp; DATE(liab_increp[[#Headers],[2018]],12,31), [1]Claims!$C:$C, "Liability")</f>
        <v>2</v>
      </c>
      <c r="W41" s="3">
        <f>COUNTIFS([1]Claims!$E:$E, "&gt;=" &amp; DATE($A41,1,1),[1]Claims!$E:$E,  "&lt;=" &amp; DATE($A41,12,31), [1]Claims!$F:$F, "&gt;=" &amp; DATE(liab_increp[[#Headers],[2019]],1,1), [1]Claims!$F:$F,  "&lt;=" &amp; DATE(liab_increp[[#Headers],[2019]],12,31), [1]Claims!$C:$C, "Liability")</f>
        <v>0</v>
      </c>
      <c r="X41" s="3">
        <f>COUNTIFS([1]Claims!$E:$E, "&gt;=" &amp; DATE($A41,1,1),[1]Claims!$E:$E,  "&lt;=" &amp; DATE($A41,12,31), [1]Claims!$F:$F, "&gt;=" &amp; DATE(liab_increp[[#Headers],[2020]],1,1), [1]Claims!$F:$F,  "&lt;=" &amp; DATE(liab_increp[[#Headers],[2020]],12,31), [1]Claims!$C:$C, "Liability")</f>
        <v>0</v>
      </c>
    </row>
    <row r="42" spans="1:24" x14ac:dyDescent="0.2">
      <c r="A42" s="12">
        <v>2013</v>
      </c>
      <c r="B42" s="3">
        <f>COUNTIFS([1]Claims!$E:$E, "&gt;=" &amp; DATE($A42,1,1),[1]Claims!$E:$E,  "&lt;=" &amp; DATE($A42,12,31), [1]Claims!$G:$G, "&gt;=" &amp; DATE(liab_incpaid[[#Headers],[2011]],1,1), [1]Claims!$G:$G,  "&lt;=" &amp; DATE(liab_incpaid[[#Headers],[2011]],12,31), [1]Claims!$C:$C, "Liability")</f>
        <v>0</v>
      </c>
      <c r="C42" s="3">
        <f>COUNTIFS([1]Claims!$E:$E, "&gt;=" &amp; DATE($A42,1,1),[1]Claims!$E:$E,  "&lt;=" &amp; DATE($A42,12,31), [1]Claims!$G:$G, "&gt;=" &amp; DATE(liab_incpaid[[#Headers],[2012]],1,1), [1]Claims!$G:$G,  "&lt;=" &amp; DATE(liab_incpaid[[#Headers],[2012]],12,31), [1]Claims!$C:$C, "Liability")</f>
        <v>0</v>
      </c>
      <c r="D42" s="3">
        <f>COUNTIFS([1]Claims!$E:$E, "&gt;=" &amp; DATE($A42,1,1),[1]Claims!$E:$E,  "&lt;=" &amp; DATE($A42,12,31), [1]Claims!$G:$G, "&gt;=" &amp; DATE(liab_incpaid[[#Headers],[2013]],1,1), [1]Claims!$G:$G,  "&lt;=" &amp; DATE(liab_incpaid[[#Headers],[2013]],12,31), [1]Claims!$C:$C, "Liability")</f>
        <v>16</v>
      </c>
      <c r="E42" s="3">
        <f>COUNTIFS([1]Claims!$E:$E, "&gt;=" &amp; DATE($A42,1,1),[1]Claims!$E:$E,  "&lt;=" &amp; DATE($A42,12,31), [1]Claims!$G:$G, "&gt;=" &amp; DATE(liab_incpaid[[#Headers],[2014]],1,1), [1]Claims!$G:$G,  "&lt;=" &amp; DATE(liab_incpaid[[#Headers],[2014]],12,31), [1]Claims!$C:$C, "Liability")</f>
        <v>65</v>
      </c>
      <c r="F42" s="3">
        <f>COUNTIFS([1]Claims!$E:$E, "&gt;=" &amp; DATE($A42,1,1),[1]Claims!$E:$E,  "&lt;=" &amp; DATE($A42,12,31), [1]Claims!$G:$G, "&gt;=" &amp; DATE(liab_incpaid[[#Headers],[2015]],1,1), [1]Claims!$G:$G,  "&lt;=" &amp; DATE(liab_incpaid[[#Headers],[2015]],12,31), [1]Claims!$C:$C, "Liability")</f>
        <v>78</v>
      </c>
      <c r="G42" s="3">
        <f>COUNTIFS([1]Claims!$E:$E, "&gt;=" &amp; DATE($A42,1,1),[1]Claims!$E:$E,  "&lt;=" &amp; DATE($A42,12,31), [1]Claims!$G:$G, "&gt;=" &amp; DATE(liab_incpaid[[#Headers],[2016]],1,1), [1]Claims!$G:$G,  "&lt;=" &amp; DATE(liab_incpaid[[#Headers],[2016]],12,31), [1]Claims!$C:$C, "Liability")</f>
        <v>53</v>
      </c>
      <c r="H42" s="3">
        <f>COUNTIFS([1]Claims!$E:$E, "&gt;=" &amp; DATE($A42,1,1),[1]Claims!$E:$E,  "&lt;=" &amp; DATE($A42,12,31), [1]Claims!$G:$G, "&gt;=" &amp; DATE(liab_incpaid[[#Headers],[2017]],1,1), [1]Claims!$G:$G,  "&lt;=" &amp; DATE(liab_incpaid[[#Headers],[2017]],12,31), [1]Claims!$C:$C, "Liability")</f>
        <v>35</v>
      </c>
      <c r="I42" s="3">
        <f>COUNTIFS([1]Claims!$E:$E, "&gt;=" &amp; DATE($A42,1,1),[1]Claims!$E:$E,  "&lt;=" &amp; DATE($A42,12,31), [1]Claims!$G:$G, "&gt;=" &amp; DATE(liab_incpaid[[#Headers],[2018]],1,1), [1]Claims!$G:$G,  "&lt;=" &amp; DATE(liab_incpaid[[#Headers],[2018]],12,31), [1]Claims!$C:$C, "Liability")</f>
        <v>26</v>
      </c>
      <c r="J42" s="3">
        <f>COUNTIFS([1]Claims!$E:$E, "&gt;=" &amp; DATE($A42,1,1),[1]Claims!$E:$E,  "&lt;=" &amp; DATE($A42,12,31), [1]Claims!$G:$G, "&gt;=" &amp; DATE(liab_incpaid[[#Headers],[2019]],1,1), [1]Claims!$G:$G,  "&lt;=" &amp; DATE(liab_incpaid[[#Headers],[2019]],12,31), [1]Claims!$C:$C, "Liability")</f>
        <v>13</v>
      </c>
      <c r="K42" s="3">
        <f>COUNTIFS([1]Claims!$E:$E, "&gt;=" &amp; DATE($A42,1,1),[1]Claims!$E:$E,  "&lt;=" &amp; DATE($A42,12,31), [1]Claims!$G:$G, "&gt;=" &amp; DATE(liab_incpaid[[#Headers],[2020]],1,1), [1]Claims!$G:$G,  "&lt;=" &amp; DATE(liab_incpaid[[#Headers],[2020]],12,31), [1]Claims!$C:$C, "Liability")</f>
        <v>6</v>
      </c>
      <c r="N42" s="12">
        <v>2013</v>
      </c>
      <c r="O42" s="3">
        <f>COUNTIFS([1]Claims!$E:$E, "&gt;=" &amp; DATE($A42,1,1),[1]Claims!$E:$E,  "&lt;=" &amp; DATE($A42,12,31), [1]Claims!$F:$F, "&gt;=" &amp; DATE(liab_increp[[#Headers],[2011]],1,1), [1]Claims!$F:$F,  "&lt;=" &amp; DATE(liab_increp[[#Headers],[2011]],12,31), [1]Claims!$C:$C, "Liability")</f>
        <v>0</v>
      </c>
      <c r="P42" s="3">
        <f>COUNTIFS([1]Claims!$E:$E, "&gt;=" &amp; DATE($A42,1,1),[1]Claims!$E:$E,  "&lt;=" &amp; DATE($A42,12,31), [1]Claims!$F:$F, "&gt;=" &amp; DATE(liab_increp[[#Headers],[2012]],1,1), [1]Claims!$F:$F,  "&lt;=" &amp; DATE(liab_increp[[#Headers],[2012]],12,31), [1]Claims!$C:$C, "Liability")</f>
        <v>0</v>
      </c>
      <c r="Q42" s="3">
        <f>COUNTIFS([1]Claims!$E:$E, "&gt;=" &amp; DATE($A42,1,1),[1]Claims!$E:$E,  "&lt;=" &amp; DATE($A42,12,31), [1]Claims!$F:$F, "&gt;=" &amp; DATE(liab_increp[[#Headers],[2013]],1,1), [1]Claims!$F:$F,  "&lt;=" &amp; DATE(liab_increp[[#Headers],[2013]],12,31), [1]Claims!$C:$C, "Liability")</f>
        <v>91</v>
      </c>
      <c r="R42" s="3">
        <f>COUNTIFS([1]Claims!$E:$E, "&gt;=" &amp; DATE($A42,1,1),[1]Claims!$E:$E,  "&lt;=" &amp; DATE($A42,12,31), [1]Claims!$F:$F, "&gt;=" &amp; DATE(liab_increp[[#Headers],[2014]],1,1), [1]Claims!$F:$F,  "&lt;=" &amp; DATE(liab_increp[[#Headers],[2014]],12,31), [1]Claims!$C:$C, "Liability")</f>
        <v>127</v>
      </c>
      <c r="S42" s="3">
        <f>COUNTIFS([1]Claims!$E:$E, "&gt;=" &amp; DATE($A42,1,1),[1]Claims!$E:$E,  "&lt;=" &amp; DATE($A42,12,31), [1]Claims!$F:$F, "&gt;=" &amp; DATE(liab_increp[[#Headers],[2015]],1,1), [1]Claims!$F:$F,  "&lt;=" &amp; DATE(liab_increp[[#Headers],[2015]],12,31), [1]Claims!$C:$C, "Liability")</f>
        <v>47</v>
      </c>
      <c r="T42" s="3">
        <f>COUNTIFS([1]Claims!$E:$E, "&gt;=" &amp; DATE($A42,1,1),[1]Claims!$E:$E,  "&lt;=" &amp; DATE($A42,12,31), [1]Claims!$F:$F, "&gt;=" &amp; DATE(liab_increp[[#Headers],[2016]],1,1), [1]Claims!$F:$F,  "&lt;=" &amp; DATE(liab_increp[[#Headers],[2016]],12,31), [1]Claims!$C:$C, "Liability")</f>
        <v>21</v>
      </c>
      <c r="U42" s="3">
        <f>COUNTIFS([1]Claims!$E:$E, "&gt;=" &amp; DATE($A42,1,1),[1]Claims!$E:$E,  "&lt;=" &amp; DATE($A42,12,31), [1]Claims!$F:$F, "&gt;=" &amp; DATE(liab_increp[[#Headers],[2017]],1,1), [1]Claims!$F:$F,  "&lt;=" &amp; DATE(liab_increp[[#Headers],[2017]],12,31), [1]Claims!$C:$C, "Liability")</f>
        <v>10</v>
      </c>
      <c r="V42" s="3">
        <f>COUNTIFS([1]Claims!$E:$E, "&gt;=" &amp; DATE($A42,1,1),[1]Claims!$E:$E,  "&lt;=" &amp; DATE($A42,12,31), [1]Claims!$F:$F, "&gt;=" &amp; DATE(liab_increp[[#Headers],[2018]],1,1), [1]Claims!$F:$F,  "&lt;=" &amp; DATE(liab_increp[[#Headers],[2018]],12,31), [1]Claims!$C:$C, "Liability")</f>
        <v>2</v>
      </c>
      <c r="W42" s="3">
        <f>COUNTIFS([1]Claims!$E:$E, "&gt;=" &amp; DATE($A42,1,1),[1]Claims!$E:$E,  "&lt;=" &amp; DATE($A42,12,31), [1]Claims!$F:$F, "&gt;=" &amp; DATE(liab_increp[[#Headers],[2019]],1,1), [1]Claims!$F:$F,  "&lt;=" &amp; DATE(liab_increp[[#Headers],[2019]],12,31), [1]Claims!$C:$C, "Liability")</f>
        <v>7</v>
      </c>
      <c r="X42" s="3">
        <f>COUNTIFS([1]Claims!$E:$E, "&gt;=" &amp; DATE($A42,1,1),[1]Claims!$E:$E,  "&lt;=" &amp; DATE($A42,12,31), [1]Claims!$F:$F, "&gt;=" &amp; DATE(liab_increp[[#Headers],[2020]],1,1), [1]Claims!$F:$F,  "&lt;=" &amp; DATE(liab_increp[[#Headers],[2020]],12,31), [1]Claims!$C:$C, "Liability")</f>
        <v>2</v>
      </c>
    </row>
    <row r="43" spans="1:24" x14ac:dyDescent="0.2">
      <c r="A43" s="13">
        <v>2014</v>
      </c>
      <c r="B43" s="3">
        <f>COUNTIFS([1]Claims!$E:$E, "&gt;=" &amp; DATE($A43,1,1),[1]Claims!$E:$E,  "&lt;=" &amp; DATE($A43,12,31), [1]Claims!$G:$G, "&gt;=" &amp; DATE(liab_incpaid[[#Headers],[2011]],1,1), [1]Claims!$G:$G,  "&lt;=" &amp; DATE(liab_incpaid[[#Headers],[2011]],12,31), [1]Claims!$C:$C, "Liability")</f>
        <v>0</v>
      </c>
      <c r="C43" s="3">
        <f>COUNTIFS([1]Claims!$E:$E, "&gt;=" &amp; DATE($A43,1,1),[1]Claims!$E:$E,  "&lt;=" &amp; DATE($A43,12,31), [1]Claims!$G:$G, "&gt;=" &amp; DATE(liab_incpaid[[#Headers],[2012]],1,1), [1]Claims!$G:$G,  "&lt;=" &amp; DATE(liab_incpaid[[#Headers],[2012]],12,31), [1]Claims!$C:$C, "Liability")</f>
        <v>0</v>
      </c>
      <c r="D43" s="3">
        <f>COUNTIFS([1]Claims!$E:$E, "&gt;=" &amp; DATE($A43,1,1),[1]Claims!$E:$E,  "&lt;=" &amp; DATE($A43,12,31), [1]Claims!$G:$G, "&gt;=" &amp; DATE(liab_incpaid[[#Headers],[2013]],1,1), [1]Claims!$G:$G,  "&lt;=" &amp; DATE(liab_incpaid[[#Headers],[2013]],12,31), [1]Claims!$C:$C, "Liability")</f>
        <v>0</v>
      </c>
      <c r="E43" s="3">
        <f>COUNTIFS([1]Claims!$E:$E, "&gt;=" &amp; DATE($A43,1,1),[1]Claims!$E:$E,  "&lt;=" &amp; DATE($A43,12,31), [1]Claims!$G:$G, "&gt;=" &amp; DATE(liab_incpaid[[#Headers],[2014]],1,1), [1]Claims!$G:$G,  "&lt;=" &amp; DATE(liab_incpaid[[#Headers],[2014]],12,31), [1]Claims!$C:$C, "Liability")</f>
        <v>19</v>
      </c>
      <c r="F43" s="3">
        <f>COUNTIFS([1]Claims!$E:$E, "&gt;=" &amp; DATE($A43,1,1),[1]Claims!$E:$E,  "&lt;=" &amp; DATE($A43,12,31), [1]Claims!$G:$G, "&gt;=" &amp; DATE(liab_incpaid[[#Headers],[2015]],1,1), [1]Claims!$G:$G,  "&lt;=" &amp; DATE(liab_incpaid[[#Headers],[2015]],12,31), [1]Claims!$C:$C, "Liability")</f>
        <v>65</v>
      </c>
      <c r="G43" s="3">
        <f>COUNTIFS([1]Claims!$E:$E, "&gt;=" &amp; DATE($A43,1,1),[1]Claims!$E:$E,  "&lt;=" &amp; DATE($A43,12,31), [1]Claims!$G:$G, "&gt;=" &amp; DATE(liab_incpaid[[#Headers],[2016]],1,1), [1]Claims!$G:$G,  "&lt;=" &amp; DATE(liab_incpaid[[#Headers],[2016]],12,31), [1]Claims!$C:$C, "Liability")</f>
        <v>74</v>
      </c>
      <c r="H43" s="3">
        <f>COUNTIFS([1]Claims!$E:$E, "&gt;=" &amp; DATE($A43,1,1),[1]Claims!$E:$E,  "&lt;=" &amp; DATE($A43,12,31), [1]Claims!$G:$G, "&gt;=" &amp; DATE(liab_incpaid[[#Headers],[2017]],1,1), [1]Claims!$G:$G,  "&lt;=" &amp; DATE(liab_incpaid[[#Headers],[2017]],12,31), [1]Claims!$C:$C, "Liability")</f>
        <v>54</v>
      </c>
      <c r="I43" s="3">
        <f>COUNTIFS([1]Claims!$E:$E, "&gt;=" &amp; DATE($A43,1,1),[1]Claims!$E:$E,  "&lt;=" &amp; DATE($A43,12,31), [1]Claims!$G:$G, "&gt;=" &amp; DATE(liab_incpaid[[#Headers],[2018]],1,1), [1]Claims!$G:$G,  "&lt;=" &amp; DATE(liab_incpaid[[#Headers],[2018]],12,31), [1]Claims!$C:$C, "Liability")</f>
        <v>33</v>
      </c>
      <c r="J43" s="3">
        <f>COUNTIFS([1]Claims!$E:$E, "&gt;=" &amp; DATE($A43,1,1),[1]Claims!$E:$E,  "&lt;=" &amp; DATE($A43,12,31), [1]Claims!$G:$G, "&gt;=" &amp; DATE(liab_incpaid[[#Headers],[2019]],1,1), [1]Claims!$G:$G,  "&lt;=" &amp; DATE(liab_incpaid[[#Headers],[2019]],12,31), [1]Claims!$C:$C, "Liability")</f>
        <v>28</v>
      </c>
      <c r="K43" s="3">
        <f>COUNTIFS([1]Claims!$E:$E, "&gt;=" &amp; DATE($A43,1,1),[1]Claims!$E:$E,  "&lt;=" &amp; DATE($A43,12,31), [1]Claims!$G:$G, "&gt;=" &amp; DATE(liab_incpaid[[#Headers],[2020]],1,1), [1]Claims!$G:$G,  "&lt;=" &amp; DATE(liab_incpaid[[#Headers],[2020]],12,31), [1]Claims!$C:$C, "Liability")</f>
        <v>18</v>
      </c>
      <c r="N43" s="13">
        <v>2014</v>
      </c>
      <c r="O43" s="3">
        <f>COUNTIFS([1]Claims!$E:$E, "&gt;=" &amp; DATE($A43,1,1),[1]Claims!$E:$E,  "&lt;=" &amp; DATE($A43,12,31), [1]Claims!$F:$F, "&gt;=" &amp; DATE(liab_increp[[#Headers],[2011]],1,1), [1]Claims!$F:$F,  "&lt;=" &amp; DATE(liab_increp[[#Headers],[2011]],12,31), [1]Claims!$C:$C, "Liability")</f>
        <v>0</v>
      </c>
      <c r="P43" s="3">
        <f>COUNTIFS([1]Claims!$E:$E, "&gt;=" &amp; DATE($A43,1,1),[1]Claims!$E:$E,  "&lt;=" &amp; DATE($A43,12,31), [1]Claims!$F:$F, "&gt;=" &amp; DATE(liab_increp[[#Headers],[2012]],1,1), [1]Claims!$F:$F,  "&lt;=" &amp; DATE(liab_increp[[#Headers],[2012]],12,31), [1]Claims!$C:$C, "Liability")</f>
        <v>0</v>
      </c>
      <c r="Q43" s="3">
        <f>COUNTIFS([1]Claims!$E:$E, "&gt;=" &amp; DATE($A43,1,1),[1]Claims!$E:$E,  "&lt;=" &amp; DATE($A43,12,31), [1]Claims!$F:$F, "&gt;=" &amp; DATE(liab_increp[[#Headers],[2013]],1,1), [1]Claims!$F:$F,  "&lt;=" &amp; DATE(liab_increp[[#Headers],[2013]],12,31), [1]Claims!$C:$C, "Liability")</f>
        <v>0</v>
      </c>
      <c r="R43" s="3">
        <f>COUNTIFS([1]Claims!$E:$E, "&gt;=" &amp; DATE($A43,1,1),[1]Claims!$E:$E,  "&lt;=" &amp; DATE($A43,12,31), [1]Claims!$F:$F, "&gt;=" &amp; DATE(liab_increp[[#Headers],[2014]],1,1), [1]Claims!$F:$F,  "&lt;=" &amp; DATE(liab_increp[[#Headers],[2014]],12,31), [1]Claims!$C:$C, "Liability")</f>
        <v>101</v>
      </c>
      <c r="S43" s="3">
        <f>COUNTIFS([1]Claims!$E:$E, "&gt;=" &amp; DATE($A43,1,1),[1]Claims!$E:$E,  "&lt;=" &amp; DATE($A43,12,31), [1]Claims!$F:$F, "&gt;=" &amp; DATE(liab_increp[[#Headers],[2015]],1,1), [1]Claims!$F:$F,  "&lt;=" &amp; DATE(liab_increp[[#Headers],[2015]],12,31), [1]Claims!$C:$C, "Liability")</f>
        <v>117</v>
      </c>
      <c r="T43" s="3">
        <f>COUNTIFS([1]Claims!$E:$E, "&gt;=" &amp; DATE($A43,1,1),[1]Claims!$E:$E,  "&lt;=" &amp; DATE($A43,12,31), [1]Claims!$F:$F, "&gt;=" &amp; DATE(liab_increp[[#Headers],[2016]],1,1), [1]Claims!$F:$F,  "&lt;=" &amp; DATE(liab_increp[[#Headers],[2016]],12,31), [1]Claims!$C:$C, "Liability")</f>
        <v>51</v>
      </c>
      <c r="U43" s="3">
        <f>COUNTIFS([1]Claims!$E:$E, "&gt;=" &amp; DATE($A43,1,1),[1]Claims!$E:$E,  "&lt;=" &amp; DATE($A43,12,31), [1]Claims!$F:$F, "&gt;=" &amp; DATE(liab_increp[[#Headers],[2017]],1,1), [1]Claims!$F:$F,  "&lt;=" &amp; DATE(liab_increp[[#Headers],[2017]],12,31), [1]Claims!$C:$C, "Liability")</f>
        <v>30</v>
      </c>
      <c r="V43" s="3">
        <f>COUNTIFS([1]Claims!$E:$E, "&gt;=" &amp; DATE($A43,1,1),[1]Claims!$E:$E,  "&lt;=" &amp; DATE($A43,12,31), [1]Claims!$F:$F, "&gt;=" &amp; DATE(liab_increp[[#Headers],[2018]],1,1), [1]Claims!$F:$F,  "&lt;=" &amp; DATE(liab_increp[[#Headers],[2018]],12,31), [1]Claims!$C:$C, "Liability")</f>
        <v>13</v>
      </c>
      <c r="W43" s="3">
        <f>COUNTIFS([1]Claims!$E:$E, "&gt;=" &amp; DATE($A43,1,1),[1]Claims!$E:$E,  "&lt;=" &amp; DATE($A43,12,31), [1]Claims!$F:$F, "&gt;=" &amp; DATE(liab_increp[[#Headers],[2019]],1,1), [1]Claims!$F:$F,  "&lt;=" &amp; DATE(liab_increp[[#Headers],[2019]],12,31), [1]Claims!$C:$C, "Liability")</f>
        <v>4</v>
      </c>
      <c r="X43" s="3">
        <f>COUNTIFS([1]Claims!$E:$E, "&gt;=" &amp; DATE($A43,1,1),[1]Claims!$E:$E,  "&lt;=" &amp; DATE($A43,12,31), [1]Claims!$F:$F, "&gt;=" &amp; DATE(liab_increp[[#Headers],[2020]],1,1), [1]Claims!$F:$F,  "&lt;=" &amp; DATE(liab_increp[[#Headers],[2020]],12,31), [1]Claims!$C:$C, "Liability")</f>
        <v>6</v>
      </c>
    </row>
    <row r="44" spans="1:24" x14ac:dyDescent="0.2">
      <c r="A44" s="12">
        <v>2015</v>
      </c>
      <c r="B44" s="3">
        <f>COUNTIFS([1]Claims!$E:$E, "&gt;=" &amp; DATE($A44,1,1),[1]Claims!$E:$E,  "&lt;=" &amp; DATE($A44,12,31), [1]Claims!$G:$G, "&gt;=" &amp; DATE(liab_incpaid[[#Headers],[2011]],1,1), [1]Claims!$G:$G,  "&lt;=" &amp; DATE(liab_incpaid[[#Headers],[2011]],12,31), [1]Claims!$C:$C, "Liability")</f>
        <v>0</v>
      </c>
      <c r="C44" s="3">
        <f>COUNTIFS([1]Claims!$E:$E, "&gt;=" &amp; DATE($A44,1,1),[1]Claims!$E:$E,  "&lt;=" &amp; DATE($A44,12,31), [1]Claims!$G:$G, "&gt;=" &amp; DATE(liab_incpaid[[#Headers],[2012]],1,1), [1]Claims!$G:$G,  "&lt;=" &amp; DATE(liab_incpaid[[#Headers],[2012]],12,31), [1]Claims!$C:$C, "Liability")</f>
        <v>0</v>
      </c>
      <c r="D44" s="3">
        <f>COUNTIFS([1]Claims!$E:$E, "&gt;=" &amp; DATE($A44,1,1),[1]Claims!$E:$E,  "&lt;=" &amp; DATE($A44,12,31), [1]Claims!$G:$G, "&gt;=" &amp; DATE(liab_incpaid[[#Headers],[2013]],1,1), [1]Claims!$G:$G,  "&lt;=" &amp; DATE(liab_incpaid[[#Headers],[2013]],12,31), [1]Claims!$C:$C, "Liability")</f>
        <v>0</v>
      </c>
      <c r="E44" s="3">
        <f>COUNTIFS([1]Claims!$E:$E, "&gt;=" &amp; DATE($A44,1,1),[1]Claims!$E:$E,  "&lt;=" &amp; DATE($A44,12,31), [1]Claims!$G:$G, "&gt;=" &amp; DATE(liab_incpaid[[#Headers],[2014]],1,1), [1]Claims!$G:$G,  "&lt;=" &amp; DATE(liab_incpaid[[#Headers],[2014]],12,31), [1]Claims!$C:$C, "Liability")</f>
        <v>0</v>
      </c>
      <c r="F44" s="3">
        <f>COUNTIFS([1]Claims!$E:$E, "&gt;=" &amp; DATE($A44,1,1),[1]Claims!$E:$E,  "&lt;=" &amp; DATE($A44,12,31), [1]Claims!$G:$G, "&gt;=" &amp; DATE(liab_incpaid[[#Headers],[2015]],1,1), [1]Claims!$G:$G,  "&lt;=" &amp; DATE(liab_incpaid[[#Headers],[2015]],12,31), [1]Claims!$C:$C, "Liability")</f>
        <v>20</v>
      </c>
      <c r="G44" s="3">
        <f>COUNTIFS([1]Claims!$E:$E, "&gt;=" &amp; DATE($A44,1,1),[1]Claims!$E:$E,  "&lt;=" &amp; DATE($A44,12,31), [1]Claims!$G:$G, "&gt;=" &amp; DATE(liab_incpaid[[#Headers],[2016]],1,1), [1]Claims!$G:$G,  "&lt;=" &amp; DATE(liab_incpaid[[#Headers],[2016]],12,31), [1]Claims!$C:$C, "Liability")</f>
        <v>52</v>
      </c>
      <c r="H44" s="3">
        <f>COUNTIFS([1]Claims!$E:$E, "&gt;=" &amp; DATE($A44,1,1),[1]Claims!$E:$E,  "&lt;=" &amp; DATE($A44,12,31), [1]Claims!$G:$G, "&gt;=" &amp; DATE(liab_incpaid[[#Headers],[2017]],1,1), [1]Claims!$G:$G,  "&lt;=" &amp; DATE(liab_incpaid[[#Headers],[2017]],12,31), [1]Claims!$C:$C, "Liability")</f>
        <v>58</v>
      </c>
      <c r="I44" s="3">
        <f>COUNTIFS([1]Claims!$E:$E, "&gt;=" &amp; DATE($A44,1,1),[1]Claims!$E:$E,  "&lt;=" &amp; DATE($A44,12,31), [1]Claims!$G:$G, "&gt;=" &amp; DATE(liab_incpaid[[#Headers],[2018]],1,1), [1]Claims!$G:$G,  "&lt;=" &amp; DATE(liab_incpaid[[#Headers],[2018]],12,31), [1]Claims!$C:$C, "Liability")</f>
        <v>57</v>
      </c>
      <c r="J44" s="3">
        <f>COUNTIFS([1]Claims!$E:$E, "&gt;=" &amp; DATE($A44,1,1),[1]Claims!$E:$E,  "&lt;=" &amp; DATE($A44,12,31), [1]Claims!$G:$G, "&gt;=" &amp; DATE(liab_incpaid[[#Headers],[2019]],1,1), [1]Claims!$G:$G,  "&lt;=" &amp; DATE(liab_incpaid[[#Headers],[2019]],12,31), [1]Claims!$C:$C, "Liability")</f>
        <v>37</v>
      </c>
      <c r="K44" s="3">
        <f>COUNTIFS([1]Claims!$E:$E, "&gt;=" &amp; DATE($A44,1,1),[1]Claims!$E:$E,  "&lt;=" &amp; DATE($A44,12,31), [1]Claims!$G:$G, "&gt;=" &amp; DATE(liab_incpaid[[#Headers],[2020]],1,1), [1]Claims!$G:$G,  "&lt;=" &amp; DATE(liab_incpaid[[#Headers],[2020]],12,31), [1]Claims!$C:$C, "Liability")</f>
        <v>23</v>
      </c>
      <c r="N44" s="12">
        <v>2015</v>
      </c>
      <c r="O44" s="3">
        <f>COUNTIFS([1]Claims!$E:$E, "&gt;=" &amp; DATE($A44,1,1),[1]Claims!$E:$E,  "&lt;=" &amp; DATE($A44,12,31), [1]Claims!$F:$F, "&gt;=" &amp; DATE(liab_increp[[#Headers],[2011]],1,1), [1]Claims!$F:$F,  "&lt;=" &amp; DATE(liab_increp[[#Headers],[2011]],12,31), [1]Claims!$C:$C, "Liability")</f>
        <v>0</v>
      </c>
      <c r="P44" s="3">
        <f>COUNTIFS([1]Claims!$E:$E, "&gt;=" &amp; DATE($A44,1,1),[1]Claims!$E:$E,  "&lt;=" &amp; DATE($A44,12,31), [1]Claims!$F:$F, "&gt;=" &amp; DATE(liab_increp[[#Headers],[2012]],1,1), [1]Claims!$F:$F,  "&lt;=" &amp; DATE(liab_increp[[#Headers],[2012]],12,31), [1]Claims!$C:$C, "Liability")</f>
        <v>0</v>
      </c>
      <c r="Q44" s="3">
        <f>COUNTIFS([1]Claims!$E:$E, "&gt;=" &amp; DATE($A44,1,1),[1]Claims!$E:$E,  "&lt;=" &amp; DATE($A44,12,31), [1]Claims!$F:$F, "&gt;=" &amp; DATE(liab_increp[[#Headers],[2013]],1,1), [1]Claims!$F:$F,  "&lt;=" &amp; DATE(liab_increp[[#Headers],[2013]],12,31), [1]Claims!$C:$C, "Liability")</f>
        <v>0</v>
      </c>
      <c r="R44" s="3">
        <f>COUNTIFS([1]Claims!$E:$E, "&gt;=" &amp; DATE($A44,1,1),[1]Claims!$E:$E,  "&lt;=" &amp; DATE($A44,12,31), [1]Claims!$F:$F, "&gt;=" &amp; DATE(liab_increp[[#Headers],[2014]],1,1), [1]Claims!$F:$F,  "&lt;=" &amp; DATE(liab_increp[[#Headers],[2014]],12,31), [1]Claims!$C:$C, "Liability")</f>
        <v>0</v>
      </c>
      <c r="S44" s="3">
        <f>COUNTIFS([1]Claims!$E:$E, "&gt;=" &amp; DATE($A44,1,1),[1]Claims!$E:$E,  "&lt;=" &amp; DATE($A44,12,31), [1]Claims!$F:$F, "&gt;=" &amp; DATE(liab_increp[[#Headers],[2015]],1,1), [1]Claims!$F:$F,  "&lt;=" &amp; DATE(liab_increp[[#Headers],[2015]],12,31), [1]Claims!$C:$C, "Liability")</f>
        <v>92</v>
      </c>
      <c r="T44" s="3">
        <f>COUNTIFS([1]Claims!$E:$E, "&gt;=" &amp; DATE($A44,1,1),[1]Claims!$E:$E,  "&lt;=" &amp; DATE($A44,12,31), [1]Claims!$F:$F, "&gt;=" &amp; DATE(liab_increp[[#Headers],[2016]],1,1), [1]Claims!$F:$F,  "&lt;=" &amp; DATE(liab_increp[[#Headers],[2016]],12,31), [1]Claims!$C:$C, "Liability")</f>
        <v>115</v>
      </c>
      <c r="U44" s="3">
        <f>COUNTIFS([1]Claims!$E:$E, "&gt;=" &amp; DATE($A44,1,1),[1]Claims!$E:$E,  "&lt;=" &amp; DATE($A44,12,31), [1]Claims!$F:$F, "&gt;=" &amp; DATE(liab_increp[[#Headers],[2017]],1,1), [1]Claims!$F:$F,  "&lt;=" &amp; DATE(liab_increp[[#Headers],[2017]],12,31), [1]Claims!$C:$C, "Liability")</f>
        <v>56</v>
      </c>
      <c r="V44" s="3">
        <f>COUNTIFS([1]Claims!$E:$E, "&gt;=" &amp; DATE($A44,1,1),[1]Claims!$E:$E,  "&lt;=" &amp; DATE($A44,12,31), [1]Claims!$F:$F, "&gt;=" &amp; DATE(liab_increp[[#Headers],[2018]],1,1), [1]Claims!$F:$F,  "&lt;=" &amp; DATE(liab_increp[[#Headers],[2018]],12,31), [1]Claims!$C:$C, "Liability")</f>
        <v>29</v>
      </c>
      <c r="W44" s="3">
        <f>COUNTIFS([1]Claims!$E:$E, "&gt;=" &amp; DATE($A44,1,1),[1]Claims!$E:$E,  "&lt;=" &amp; DATE($A44,12,31), [1]Claims!$F:$F, "&gt;=" &amp; DATE(liab_increp[[#Headers],[2019]],1,1), [1]Claims!$F:$F,  "&lt;=" &amp; DATE(liab_increp[[#Headers],[2019]],12,31), [1]Claims!$C:$C, "Liability")</f>
        <v>13</v>
      </c>
      <c r="X44" s="3">
        <f>COUNTIFS([1]Claims!$E:$E, "&gt;=" &amp; DATE($A44,1,1),[1]Claims!$E:$E,  "&lt;=" &amp; DATE($A44,12,31), [1]Claims!$F:$F, "&gt;=" &amp; DATE(liab_increp[[#Headers],[2020]],1,1), [1]Claims!$F:$F,  "&lt;=" &amp; DATE(liab_increp[[#Headers],[2020]],12,31), [1]Claims!$C:$C, "Liability")</f>
        <v>6</v>
      </c>
    </row>
    <row r="45" spans="1:24" x14ac:dyDescent="0.2">
      <c r="A45" s="13">
        <v>2016</v>
      </c>
      <c r="B45" s="3">
        <f>COUNTIFS([1]Claims!$E:$E, "&gt;=" &amp; DATE($A45,1,1),[1]Claims!$E:$E,  "&lt;=" &amp; DATE($A45,12,31), [1]Claims!$G:$G, "&gt;=" &amp; DATE(liab_incpaid[[#Headers],[2011]],1,1), [1]Claims!$G:$G,  "&lt;=" &amp; DATE(liab_incpaid[[#Headers],[2011]],12,31), [1]Claims!$C:$C, "Liability")</f>
        <v>0</v>
      </c>
      <c r="C45" s="3">
        <f>COUNTIFS([1]Claims!$E:$E, "&gt;=" &amp; DATE($A45,1,1),[1]Claims!$E:$E,  "&lt;=" &amp; DATE($A45,12,31), [1]Claims!$G:$G, "&gt;=" &amp; DATE(liab_incpaid[[#Headers],[2012]],1,1), [1]Claims!$G:$G,  "&lt;=" &amp; DATE(liab_incpaid[[#Headers],[2012]],12,31), [1]Claims!$C:$C, "Liability")</f>
        <v>0</v>
      </c>
      <c r="D45" s="3">
        <f>COUNTIFS([1]Claims!$E:$E, "&gt;=" &amp; DATE($A45,1,1),[1]Claims!$E:$E,  "&lt;=" &amp; DATE($A45,12,31), [1]Claims!$G:$G, "&gt;=" &amp; DATE(liab_incpaid[[#Headers],[2013]],1,1), [1]Claims!$G:$G,  "&lt;=" &amp; DATE(liab_incpaid[[#Headers],[2013]],12,31), [1]Claims!$C:$C, "Liability")</f>
        <v>0</v>
      </c>
      <c r="E45" s="3">
        <f>COUNTIFS([1]Claims!$E:$E, "&gt;=" &amp; DATE($A45,1,1),[1]Claims!$E:$E,  "&lt;=" &amp; DATE($A45,12,31), [1]Claims!$G:$G, "&gt;=" &amp; DATE(liab_incpaid[[#Headers],[2014]],1,1), [1]Claims!$G:$G,  "&lt;=" &amp; DATE(liab_incpaid[[#Headers],[2014]],12,31), [1]Claims!$C:$C, "Liability")</f>
        <v>0</v>
      </c>
      <c r="F45" s="3">
        <f>COUNTIFS([1]Claims!$E:$E, "&gt;=" &amp; DATE($A45,1,1),[1]Claims!$E:$E,  "&lt;=" &amp; DATE($A45,12,31), [1]Claims!$G:$G, "&gt;=" &amp; DATE(liab_incpaid[[#Headers],[2015]],1,1), [1]Claims!$G:$G,  "&lt;=" &amp; DATE(liab_incpaid[[#Headers],[2015]],12,31), [1]Claims!$C:$C, "Liability")</f>
        <v>0</v>
      </c>
      <c r="G45" s="3">
        <f>COUNTIFS([1]Claims!$E:$E, "&gt;=" &amp; DATE($A45,1,1),[1]Claims!$E:$E,  "&lt;=" &amp; DATE($A45,12,31), [1]Claims!$G:$G, "&gt;=" &amp; DATE(liab_incpaid[[#Headers],[2016]],1,1), [1]Claims!$G:$G,  "&lt;=" &amp; DATE(liab_incpaid[[#Headers],[2016]],12,31), [1]Claims!$C:$C, "Liability")</f>
        <v>12</v>
      </c>
      <c r="H45" s="3">
        <f>COUNTIFS([1]Claims!$E:$E, "&gt;=" &amp; DATE($A45,1,1),[1]Claims!$E:$E,  "&lt;=" &amp; DATE($A45,12,31), [1]Claims!$G:$G, "&gt;=" &amp; DATE(liab_incpaid[[#Headers],[2017]],1,1), [1]Claims!$G:$G,  "&lt;=" &amp; DATE(liab_incpaid[[#Headers],[2017]],12,31), [1]Claims!$C:$C, "Liability")</f>
        <v>47</v>
      </c>
      <c r="I45" s="3">
        <f>COUNTIFS([1]Claims!$E:$E, "&gt;=" &amp; DATE($A45,1,1),[1]Claims!$E:$E,  "&lt;=" &amp; DATE($A45,12,31), [1]Claims!$G:$G, "&gt;=" &amp; DATE(liab_incpaid[[#Headers],[2018]],1,1), [1]Claims!$G:$G,  "&lt;=" &amp; DATE(liab_incpaid[[#Headers],[2018]],12,31), [1]Claims!$C:$C, "Liability")</f>
        <v>66</v>
      </c>
      <c r="J45" s="3">
        <f>COUNTIFS([1]Claims!$E:$E, "&gt;=" &amp; DATE($A45,1,1),[1]Claims!$E:$E,  "&lt;=" &amp; DATE($A45,12,31), [1]Claims!$G:$G, "&gt;=" &amp; DATE(liab_incpaid[[#Headers],[2019]],1,1), [1]Claims!$G:$G,  "&lt;=" &amp; DATE(liab_incpaid[[#Headers],[2019]],12,31), [1]Claims!$C:$C, "Liability")</f>
        <v>57</v>
      </c>
      <c r="K45" s="3">
        <f>COUNTIFS([1]Claims!$E:$E, "&gt;=" &amp; DATE($A45,1,1),[1]Claims!$E:$E,  "&lt;=" &amp; DATE($A45,12,31), [1]Claims!$G:$G, "&gt;=" &amp; DATE(liab_incpaid[[#Headers],[2020]],1,1), [1]Claims!$G:$G,  "&lt;=" &amp; DATE(liab_incpaid[[#Headers],[2020]],12,31), [1]Claims!$C:$C, "Liability")</f>
        <v>44</v>
      </c>
      <c r="N45" s="13">
        <v>2016</v>
      </c>
      <c r="O45" s="3">
        <f>COUNTIFS([1]Claims!$E:$E, "&gt;=" &amp; DATE($A45,1,1),[1]Claims!$E:$E,  "&lt;=" &amp; DATE($A45,12,31), [1]Claims!$F:$F, "&gt;=" &amp; DATE(liab_increp[[#Headers],[2011]],1,1), [1]Claims!$F:$F,  "&lt;=" &amp; DATE(liab_increp[[#Headers],[2011]],12,31), [1]Claims!$C:$C, "Liability")</f>
        <v>0</v>
      </c>
      <c r="P45" s="3">
        <f>COUNTIFS([1]Claims!$E:$E, "&gt;=" &amp; DATE($A45,1,1),[1]Claims!$E:$E,  "&lt;=" &amp; DATE($A45,12,31), [1]Claims!$F:$F, "&gt;=" &amp; DATE(liab_increp[[#Headers],[2012]],1,1), [1]Claims!$F:$F,  "&lt;=" &amp; DATE(liab_increp[[#Headers],[2012]],12,31), [1]Claims!$C:$C, "Liability")</f>
        <v>0</v>
      </c>
      <c r="Q45" s="3">
        <f>COUNTIFS([1]Claims!$E:$E, "&gt;=" &amp; DATE($A45,1,1),[1]Claims!$E:$E,  "&lt;=" &amp; DATE($A45,12,31), [1]Claims!$F:$F, "&gt;=" &amp; DATE(liab_increp[[#Headers],[2013]],1,1), [1]Claims!$F:$F,  "&lt;=" &amp; DATE(liab_increp[[#Headers],[2013]],12,31), [1]Claims!$C:$C, "Liability")</f>
        <v>0</v>
      </c>
      <c r="R45" s="3">
        <f>COUNTIFS([1]Claims!$E:$E, "&gt;=" &amp; DATE($A45,1,1),[1]Claims!$E:$E,  "&lt;=" &amp; DATE($A45,12,31), [1]Claims!$F:$F, "&gt;=" &amp; DATE(liab_increp[[#Headers],[2014]],1,1), [1]Claims!$F:$F,  "&lt;=" &amp; DATE(liab_increp[[#Headers],[2014]],12,31), [1]Claims!$C:$C, "Liability")</f>
        <v>0</v>
      </c>
      <c r="S45" s="3">
        <f>COUNTIFS([1]Claims!$E:$E, "&gt;=" &amp; DATE($A45,1,1),[1]Claims!$E:$E,  "&lt;=" &amp; DATE($A45,12,31), [1]Claims!$F:$F, "&gt;=" &amp; DATE(liab_increp[[#Headers],[2015]],1,1), [1]Claims!$F:$F,  "&lt;=" &amp; DATE(liab_increp[[#Headers],[2015]],12,31), [1]Claims!$C:$C, "Liability")</f>
        <v>0</v>
      </c>
      <c r="T45" s="3">
        <f>COUNTIFS([1]Claims!$E:$E, "&gt;=" &amp; DATE($A45,1,1),[1]Claims!$E:$E,  "&lt;=" &amp; DATE($A45,12,31), [1]Claims!$F:$F, "&gt;=" &amp; DATE(liab_increp[[#Headers],[2016]],1,1), [1]Claims!$F:$F,  "&lt;=" &amp; DATE(liab_increp[[#Headers],[2016]],12,31), [1]Claims!$C:$C, "Liability")</f>
        <v>105</v>
      </c>
      <c r="U45" s="3">
        <f>COUNTIFS([1]Claims!$E:$E, "&gt;=" &amp; DATE($A45,1,1),[1]Claims!$E:$E,  "&lt;=" &amp; DATE($A45,12,31), [1]Claims!$F:$F, "&gt;=" &amp; DATE(liab_increp[[#Headers],[2017]],1,1), [1]Claims!$F:$F,  "&lt;=" &amp; DATE(liab_increp[[#Headers],[2017]],12,31), [1]Claims!$C:$C, "Liability")</f>
        <v>126</v>
      </c>
      <c r="V45" s="3">
        <f>COUNTIFS([1]Claims!$E:$E, "&gt;=" &amp; DATE($A45,1,1),[1]Claims!$E:$E,  "&lt;=" &amp; DATE($A45,12,31), [1]Claims!$F:$F, "&gt;=" &amp; DATE(liab_increp[[#Headers],[2018]],1,1), [1]Claims!$F:$F,  "&lt;=" &amp; DATE(liab_increp[[#Headers],[2018]],12,31), [1]Claims!$C:$C, "Liability")</f>
        <v>53</v>
      </c>
      <c r="W45" s="3">
        <f>COUNTIFS([1]Claims!$E:$E, "&gt;=" &amp; DATE($A45,1,1),[1]Claims!$E:$E,  "&lt;=" &amp; DATE($A45,12,31), [1]Claims!$F:$F, "&gt;=" &amp; DATE(liab_increp[[#Headers],[2019]],1,1), [1]Claims!$F:$F,  "&lt;=" &amp; DATE(liab_increp[[#Headers],[2019]],12,31), [1]Claims!$C:$C, "Liability")</f>
        <v>38</v>
      </c>
      <c r="X45" s="3">
        <f>COUNTIFS([1]Claims!$E:$E, "&gt;=" &amp; DATE($A45,1,1),[1]Claims!$E:$E,  "&lt;=" &amp; DATE($A45,12,31), [1]Claims!$F:$F, "&gt;=" &amp; DATE(liab_increp[[#Headers],[2020]],1,1), [1]Claims!$F:$F,  "&lt;=" &amp; DATE(liab_increp[[#Headers],[2020]],12,31), [1]Claims!$C:$C, "Liability")</f>
        <v>21</v>
      </c>
    </row>
    <row r="46" spans="1:24" x14ac:dyDescent="0.2">
      <c r="A46" s="12">
        <v>2017</v>
      </c>
      <c r="B46" s="3">
        <f>COUNTIFS([1]Claims!$E:$E, "&gt;=" &amp; DATE($A46,1,1),[1]Claims!$E:$E,  "&lt;=" &amp; DATE($A46,12,31), [1]Claims!$G:$G, "&gt;=" &amp; DATE(liab_incpaid[[#Headers],[2011]],1,1), [1]Claims!$G:$G,  "&lt;=" &amp; DATE(liab_incpaid[[#Headers],[2011]],12,31), [1]Claims!$C:$C, "Liability")</f>
        <v>0</v>
      </c>
      <c r="C46" s="3">
        <f>COUNTIFS([1]Claims!$E:$E, "&gt;=" &amp; DATE($A46,1,1),[1]Claims!$E:$E,  "&lt;=" &amp; DATE($A46,12,31), [1]Claims!$G:$G, "&gt;=" &amp; DATE(liab_incpaid[[#Headers],[2012]],1,1), [1]Claims!$G:$G,  "&lt;=" &amp; DATE(liab_incpaid[[#Headers],[2012]],12,31), [1]Claims!$C:$C, "Liability")</f>
        <v>0</v>
      </c>
      <c r="D46" s="3">
        <f>COUNTIFS([1]Claims!$E:$E, "&gt;=" &amp; DATE($A46,1,1),[1]Claims!$E:$E,  "&lt;=" &amp; DATE($A46,12,31), [1]Claims!$G:$G, "&gt;=" &amp; DATE(liab_incpaid[[#Headers],[2013]],1,1), [1]Claims!$G:$G,  "&lt;=" &amp; DATE(liab_incpaid[[#Headers],[2013]],12,31), [1]Claims!$C:$C, "Liability")</f>
        <v>0</v>
      </c>
      <c r="E46" s="3">
        <f>COUNTIFS([1]Claims!$E:$E, "&gt;=" &amp; DATE($A46,1,1),[1]Claims!$E:$E,  "&lt;=" &amp; DATE($A46,12,31), [1]Claims!$G:$G, "&gt;=" &amp; DATE(liab_incpaid[[#Headers],[2014]],1,1), [1]Claims!$G:$G,  "&lt;=" &amp; DATE(liab_incpaid[[#Headers],[2014]],12,31), [1]Claims!$C:$C, "Liability")</f>
        <v>0</v>
      </c>
      <c r="F46" s="3">
        <f>COUNTIFS([1]Claims!$E:$E, "&gt;=" &amp; DATE($A46,1,1),[1]Claims!$E:$E,  "&lt;=" &amp; DATE($A46,12,31), [1]Claims!$G:$G, "&gt;=" &amp; DATE(liab_incpaid[[#Headers],[2015]],1,1), [1]Claims!$G:$G,  "&lt;=" &amp; DATE(liab_incpaid[[#Headers],[2015]],12,31), [1]Claims!$C:$C, "Liability")</f>
        <v>0</v>
      </c>
      <c r="G46" s="3">
        <f>COUNTIFS([1]Claims!$E:$E, "&gt;=" &amp; DATE($A46,1,1),[1]Claims!$E:$E,  "&lt;=" &amp; DATE($A46,12,31), [1]Claims!$G:$G, "&gt;=" &amp; DATE(liab_incpaid[[#Headers],[2016]],1,1), [1]Claims!$G:$G,  "&lt;=" &amp; DATE(liab_incpaid[[#Headers],[2016]],12,31), [1]Claims!$C:$C, "Liability")</f>
        <v>0</v>
      </c>
      <c r="H46" s="3">
        <f>COUNTIFS([1]Claims!$E:$E, "&gt;=" &amp; DATE($A46,1,1),[1]Claims!$E:$E,  "&lt;=" &amp; DATE($A46,12,31), [1]Claims!$G:$G, "&gt;=" &amp; DATE(liab_incpaid[[#Headers],[2017]],1,1), [1]Claims!$G:$G,  "&lt;=" &amp; DATE(liab_incpaid[[#Headers],[2017]],12,31), [1]Claims!$C:$C, "Liability")</f>
        <v>13</v>
      </c>
      <c r="I46" s="3">
        <f>COUNTIFS([1]Claims!$E:$E, "&gt;=" &amp; DATE($A46,1,1),[1]Claims!$E:$E,  "&lt;=" &amp; DATE($A46,12,31), [1]Claims!$G:$G, "&gt;=" &amp; DATE(liab_incpaid[[#Headers],[2018]],1,1), [1]Claims!$G:$G,  "&lt;=" &amp; DATE(liab_incpaid[[#Headers],[2018]],12,31), [1]Claims!$C:$C, "Liability")</f>
        <v>59</v>
      </c>
      <c r="J46" s="3">
        <f>COUNTIFS([1]Claims!$E:$E, "&gt;=" &amp; DATE($A46,1,1),[1]Claims!$E:$E,  "&lt;=" &amp; DATE($A46,12,31), [1]Claims!$G:$G, "&gt;=" &amp; DATE(liab_incpaid[[#Headers],[2019]],1,1), [1]Claims!$G:$G,  "&lt;=" &amp; DATE(liab_incpaid[[#Headers],[2019]],12,31), [1]Claims!$C:$C, "Liability")</f>
        <v>61</v>
      </c>
      <c r="K46" s="3">
        <f>COUNTIFS([1]Claims!$E:$E, "&gt;=" &amp; DATE($A46,1,1),[1]Claims!$E:$E,  "&lt;=" &amp; DATE($A46,12,31), [1]Claims!$G:$G, "&gt;=" &amp; DATE(liab_incpaid[[#Headers],[2020]],1,1), [1]Claims!$G:$G,  "&lt;=" &amp; DATE(liab_incpaid[[#Headers],[2020]],12,31), [1]Claims!$C:$C, "Liability")</f>
        <v>77</v>
      </c>
      <c r="N46" s="12">
        <v>2017</v>
      </c>
      <c r="O46" s="3">
        <f>COUNTIFS([1]Claims!$E:$E, "&gt;=" &amp; DATE($A46,1,1),[1]Claims!$E:$E,  "&lt;=" &amp; DATE($A46,12,31), [1]Claims!$F:$F, "&gt;=" &amp; DATE(liab_increp[[#Headers],[2011]],1,1), [1]Claims!$F:$F,  "&lt;=" &amp; DATE(liab_increp[[#Headers],[2011]],12,31), [1]Claims!$C:$C, "Liability")</f>
        <v>0</v>
      </c>
      <c r="P46" s="3">
        <f>COUNTIFS([1]Claims!$E:$E, "&gt;=" &amp; DATE($A46,1,1),[1]Claims!$E:$E,  "&lt;=" &amp; DATE($A46,12,31), [1]Claims!$F:$F, "&gt;=" &amp; DATE(liab_increp[[#Headers],[2012]],1,1), [1]Claims!$F:$F,  "&lt;=" &amp; DATE(liab_increp[[#Headers],[2012]],12,31), [1]Claims!$C:$C, "Liability")</f>
        <v>0</v>
      </c>
      <c r="Q46" s="3">
        <f>COUNTIFS([1]Claims!$E:$E, "&gt;=" &amp; DATE($A46,1,1),[1]Claims!$E:$E,  "&lt;=" &amp; DATE($A46,12,31), [1]Claims!$F:$F, "&gt;=" &amp; DATE(liab_increp[[#Headers],[2013]],1,1), [1]Claims!$F:$F,  "&lt;=" &amp; DATE(liab_increp[[#Headers],[2013]],12,31), [1]Claims!$C:$C, "Liability")</f>
        <v>0</v>
      </c>
      <c r="R46" s="3">
        <f>COUNTIFS([1]Claims!$E:$E, "&gt;=" &amp; DATE($A46,1,1),[1]Claims!$E:$E,  "&lt;=" &amp; DATE($A46,12,31), [1]Claims!$F:$F, "&gt;=" &amp; DATE(liab_increp[[#Headers],[2014]],1,1), [1]Claims!$F:$F,  "&lt;=" &amp; DATE(liab_increp[[#Headers],[2014]],12,31), [1]Claims!$C:$C, "Liability")</f>
        <v>0</v>
      </c>
      <c r="S46" s="3">
        <f>COUNTIFS([1]Claims!$E:$E, "&gt;=" &amp; DATE($A46,1,1),[1]Claims!$E:$E,  "&lt;=" &amp; DATE($A46,12,31), [1]Claims!$F:$F, "&gt;=" &amp; DATE(liab_increp[[#Headers],[2015]],1,1), [1]Claims!$F:$F,  "&lt;=" &amp; DATE(liab_increp[[#Headers],[2015]],12,31), [1]Claims!$C:$C, "Liability")</f>
        <v>0</v>
      </c>
      <c r="T46" s="3">
        <f>COUNTIFS([1]Claims!$E:$E, "&gt;=" &amp; DATE($A46,1,1),[1]Claims!$E:$E,  "&lt;=" &amp; DATE($A46,12,31), [1]Claims!$F:$F, "&gt;=" &amp; DATE(liab_increp[[#Headers],[2016]],1,1), [1]Claims!$F:$F,  "&lt;=" &amp; DATE(liab_increp[[#Headers],[2016]],12,31), [1]Claims!$C:$C, "Liability")</f>
        <v>0</v>
      </c>
      <c r="U46" s="3">
        <f>COUNTIFS([1]Claims!$E:$E, "&gt;=" &amp; DATE($A46,1,1),[1]Claims!$E:$E,  "&lt;=" &amp; DATE($A46,12,31), [1]Claims!$F:$F, "&gt;=" &amp; DATE(liab_increp[[#Headers],[2017]],1,1), [1]Claims!$F:$F,  "&lt;=" &amp; DATE(liab_increp[[#Headers],[2017]],12,31), [1]Claims!$C:$C, "Liability")</f>
        <v>111</v>
      </c>
      <c r="V46" s="3">
        <f>COUNTIFS([1]Claims!$E:$E, "&gt;=" &amp; DATE($A46,1,1),[1]Claims!$E:$E,  "&lt;=" &amp; DATE($A46,12,31), [1]Claims!$F:$F, "&gt;=" &amp; DATE(liab_increp[[#Headers],[2018]],1,1), [1]Claims!$F:$F,  "&lt;=" &amp; DATE(liab_increp[[#Headers],[2018]],12,31), [1]Claims!$C:$C, "Liability")</f>
        <v>141</v>
      </c>
      <c r="W46" s="3">
        <f>COUNTIFS([1]Claims!$E:$E, "&gt;=" &amp; DATE($A46,1,1),[1]Claims!$E:$E,  "&lt;=" &amp; DATE($A46,12,31), [1]Claims!$F:$F, "&gt;=" &amp; DATE(liab_increp[[#Headers],[2019]],1,1), [1]Claims!$F:$F,  "&lt;=" &amp; DATE(liab_increp[[#Headers],[2019]],12,31), [1]Claims!$C:$C, "Liability")</f>
        <v>67</v>
      </c>
      <c r="X46" s="3">
        <f>COUNTIFS([1]Claims!$E:$E, "&gt;=" &amp; DATE($A46,1,1),[1]Claims!$E:$E,  "&lt;=" &amp; DATE($A46,12,31), [1]Claims!$F:$F, "&gt;=" &amp; DATE(liab_increp[[#Headers],[2020]],1,1), [1]Claims!$F:$F,  "&lt;=" &amp; DATE(liab_increp[[#Headers],[2020]],12,31), [1]Claims!$C:$C, "Liability")</f>
        <v>33</v>
      </c>
    </row>
    <row r="47" spans="1:24" x14ac:dyDescent="0.2">
      <c r="A47" s="13">
        <v>2018</v>
      </c>
      <c r="B47" s="3">
        <f>COUNTIFS([1]Claims!$E:$E, "&gt;=" &amp; DATE($A47,1,1),[1]Claims!$E:$E,  "&lt;=" &amp; DATE($A47,12,31), [1]Claims!$G:$G, "&gt;=" &amp; DATE(liab_incpaid[[#Headers],[2011]],1,1), [1]Claims!$G:$G,  "&lt;=" &amp; DATE(liab_incpaid[[#Headers],[2011]],12,31), [1]Claims!$C:$C, "Liability")</f>
        <v>0</v>
      </c>
      <c r="C47" s="3">
        <f>COUNTIFS([1]Claims!$E:$E, "&gt;=" &amp; DATE($A47,1,1),[1]Claims!$E:$E,  "&lt;=" &amp; DATE($A47,12,31), [1]Claims!$G:$G, "&gt;=" &amp; DATE(liab_incpaid[[#Headers],[2012]],1,1), [1]Claims!$G:$G,  "&lt;=" &amp; DATE(liab_incpaid[[#Headers],[2012]],12,31), [1]Claims!$C:$C, "Liability")</f>
        <v>0</v>
      </c>
      <c r="D47" s="3">
        <f>COUNTIFS([1]Claims!$E:$E, "&gt;=" &amp; DATE($A47,1,1),[1]Claims!$E:$E,  "&lt;=" &amp; DATE($A47,12,31), [1]Claims!$G:$G, "&gt;=" &amp; DATE(liab_incpaid[[#Headers],[2013]],1,1), [1]Claims!$G:$G,  "&lt;=" &amp; DATE(liab_incpaid[[#Headers],[2013]],12,31), [1]Claims!$C:$C, "Liability")</f>
        <v>0</v>
      </c>
      <c r="E47" s="3">
        <f>COUNTIFS([1]Claims!$E:$E, "&gt;=" &amp; DATE($A47,1,1),[1]Claims!$E:$E,  "&lt;=" &amp; DATE($A47,12,31), [1]Claims!$G:$G, "&gt;=" &amp; DATE(liab_incpaid[[#Headers],[2014]],1,1), [1]Claims!$G:$G,  "&lt;=" &amp; DATE(liab_incpaid[[#Headers],[2014]],12,31), [1]Claims!$C:$C, "Liability")</f>
        <v>0</v>
      </c>
      <c r="F47" s="3">
        <f>COUNTIFS([1]Claims!$E:$E, "&gt;=" &amp; DATE($A47,1,1),[1]Claims!$E:$E,  "&lt;=" &amp; DATE($A47,12,31), [1]Claims!$G:$G, "&gt;=" &amp; DATE(liab_incpaid[[#Headers],[2015]],1,1), [1]Claims!$G:$G,  "&lt;=" &amp; DATE(liab_incpaid[[#Headers],[2015]],12,31), [1]Claims!$C:$C, "Liability")</f>
        <v>0</v>
      </c>
      <c r="G47" s="3">
        <f>COUNTIFS([1]Claims!$E:$E, "&gt;=" &amp; DATE($A47,1,1),[1]Claims!$E:$E,  "&lt;=" &amp; DATE($A47,12,31), [1]Claims!$G:$G, "&gt;=" &amp; DATE(liab_incpaid[[#Headers],[2016]],1,1), [1]Claims!$G:$G,  "&lt;=" &amp; DATE(liab_incpaid[[#Headers],[2016]],12,31), [1]Claims!$C:$C, "Liability")</f>
        <v>0</v>
      </c>
      <c r="H47" s="3">
        <f>COUNTIFS([1]Claims!$E:$E, "&gt;=" &amp; DATE($A47,1,1),[1]Claims!$E:$E,  "&lt;=" &amp; DATE($A47,12,31), [1]Claims!$G:$G, "&gt;=" &amp; DATE(liab_incpaid[[#Headers],[2017]],1,1), [1]Claims!$G:$G,  "&lt;=" &amp; DATE(liab_incpaid[[#Headers],[2017]],12,31), [1]Claims!$C:$C, "Liability")</f>
        <v>0</v>
      </c>
      <c r="I47" s="3">
        <f>COUNTIFS([1]Claims!$E:$E, "&gt;=" &amp; DATE($A47,1,1),[1]Claims!$E:$E,  "&lt;=" &amp; DATE($A47,12,31), [1]Claims!$G:$G, "&gt;=" &amp; DATE(liab_incpaid[[#Headers],[2018]],1,1), [1]Claims!$G:$G,  "&lt;=" &amp; DATE(liab_incpaid[[#Headers],[2018]],12,31), [1]Claims!$C:$C, "Liability")</f>
        <v>14</v>
      </c>
      <c r="J47" s="3">
        <f>COUNTIFS([1]Claims!$E:$E, "&gt;=" &amp; DATE($A47,1,1),[1]Claims!$E:$E,  "&lt;=" &amp; DATE($A47,12,31), [1]Claims!$G:$G, "&gt;=" &amp; DATE(liab_incpaid[[#Headers],[2019]],1,1), [1]Claims!$G:$G,  "&lt;=" &amp; DATE(liab_incpaid[[#Headers],[2019]],12,31), [1]Claims!$C:$C, "Liability")</f>
        <v>51</v>
      </c>
      <c r="K47" s="3">
        <f>COUNTIFS([1]Claims!$E:$E, "&gt;=" &amp; DATE($A47,1,1),[1]Claims!$E:$E,  "&lt;=" &amp; DATE($A47,12,31), [1]Claims!$G:$G, "&gt;=" &amp; DATE(liab_incpaid[[#Headers],[2020]],1,1), [1]Claims!$G:$G,  "&lt;=" &amp; DATE(liab_incpaid[[#Headers],[2020]],12,31), [1]Claims!$C:$C, "Liability")</f>
        <v>60</v>
      </c>
      <c r="N47" s="13">
        <v>2018</v>
      </c>
      <c r="O47" s="3">
        <f>COUNTIFS([1]Claims!$E:$E, "&gt;=" &amp; DATE($A47,1,1),[1]Claims!$E:$E,  "&lt;=" &amp; DATE($A47,12,31), [1]Claims!$F:$F, "&gt;=" &amp; DATE(liab_increp[[#Headers],[2011]],1,1), [1]Claims!$F:$F,  "&lt;=" &amp; DATE(liab_increp[[#Headers],[2011]],12,31), [1]Claims!$C:$C, "Liability")</f>
        <v>0</v>
      </c>
      <c r="P47" s="3">
        <f>COUNTIFS([1]Claims!$E:$E, "&gt;=" &amp; DATE($A47,1,1),[1]Claims!$E:$E,  "&lt;=" &amp; DATE($A47,12,31), [1]Claims!$F:$F, "&gt;=" &amp; DATE(liab_increp[[#Headers],[2012]],1,1), [1]Claims!$F:$F,  "&lt;=" &amp; DATE(liab_increp[[#Headers],[2012]],12,31), [1]Claims!$C:$C, "Liability")</f>
        <v>0</v>
      </c>
      <c r="Q47" s="3">
        <f>COUNTIFS([1]Claims!$E:$E, "&gt;=" &amp; DATE($A47,1,1),[1]Claims!$E:$E,  "&lt;=" &amp; DATE($A47,12,31), [1]Claims!$F:$F, "&gt;=" &amp; DATE(liab_increp[[#Headers],[2013]],1,1), [1]Claims!$F:$F,  "&lt;=" &amp; DATE(liab_increp[[#Headers],[2013]],12,31), [1]Claims!$C:$C, "Liability")</f>
        <v>0</v>
      </c>
      <c r="R47" s="3">
        <f>COUNTIFS([1]Claims!$E:$E, "&gt;=" &amp; DATE($A47,1,1),[1]Claims!$E:$E,  "&lt;=" &amp; DATE($A47,12,31), [1]Claims!$F:$F, "&gt;=" &amp; DATE(liab_increp[[#Headers],[2014]],1,1), [1]Claims!$F:$F,  "&lt;=" &amp; DATE(liab_increp[[#Headers],[2014]],12,31), [1]Claims!$C:$C, "Liability")</f>
        <v>0</v>
      </c>
      <c r="S47" s="3">
        <f>COUNTIFS([1]Claims!$E:$E, "&gt;=" &amp; DATE($A47,1,1),[1]Claims!$E:$E,  "&lt;=" &amp; DATE($A47,12,31), [1]Claims!$F:$F, "&gt;=" &amp; DATE(liab_increp[[#Headers],[2015]],1,1), [1]Claims!$F:$F,  "&lt;=" &amp; DATE(liab_increp[[#Headers],[2015]],12,31), [1]Claims!$C:$C, "Liability")</f>
        <v>0</v>
      </c>
      <c r="T47" s="3">
        <f>COUNTIFS([1]Claims!$E:$E, "&gt;=" &amp; DATE($A47,1,1),[1]Claims!$E:$E,  "&lt;=" &amp; DATE($A47,12,31), [1]Claims!$F:$F, "&gt;=" &amp; DATE(liab_increp[[#Headers],[2016]],1,1), [1]Claims!$F:$F,  "&lt;=" &amp; DATE(liab_increp[[#Headers],[2016]],12,31), [1]Claims!$C:$C, "Liability")</f>
        <v>0</v>
      </c>
      <c r="U47" s="3">
        <f>COUNTIFS([1]Claims!$E:$E, "&gt;=" &amp; DATE($A47,1,1),[1]Claims!$E:$E,  "&lt;=" &amp; DATE($A47,12,31), [1]Claims!$F:$F, "&gt;=" &amp; DATE(liab_increp[[#Headers],[2017]],1,1), [1]Claims!$F:$F,  "&lt;=" &amp; DATE(liab_increp[[#Headers],[2017]],12,31), [1]Claims!$C:$C, "Liability")</f>
        <v>0</v>
      </c>
      <c r="V47" s="3">
        <f>COUNTIFS([1]Claims!$E:$E, "&gt;=" &amp; DATE($A47,1,1),[1]Claims!$E:$E,  "&lt;=" &amp; DATE($A47,12,31), [1]Claims!$F:$F, "&gt;=" &amp; DATE(liab_increp[[#Headers],[2018]],1,1), [1]Claims!$F:$F,  "&lt;=" &amp; DATE(liab_increp[[#Headers],[2018]],12,31), [1]Claims!$C:$C, "Liability")</f>
        <v>110</v>
      </c>
      <c r="W47" s="3">
        <f>COUNTIFS([1]Claims!$E:$E, "&gt;=" &amp; DATE($A47,1,1),[1]Claims!$E:$E,  "&lt;=" &amp; DATE($A47,12,31), [1]Claims!$F:$F, "&gt;=" &amp; DATE(liab_increp[[#Headers],[2019]],1,1), [1]Claims!$F:$F,  "&lt;=" &amp; DATE(liab_increp[[#Headers],[2019]],12,31), [1]Claims!$C:$C, "Liability")</f>
        <v>121</v>
      </c>
      <c r="X47" s="3">
        <f>COUNTIFS([1]Claims!$E:$E, "&gt;=" &amp; DATE($A47,1,1),[1]Claims!$E:$E,  "&lt;=" &amp; DATE($A47,12,31), [1]Claims!$F:$F, "&gt;=" &amp; DATE(liab_increp[[#Headers],[2020]],1,1), [1]Claims!$F:$F,  "&lt;=" &amp; DATE(liab_increp[[#Headers],[2020]],12,31), [1]Claims!$C:$C, "Liability")</f>
        <v>53</v>
      </c>
    </row>
    <row r="48" spans="1:24" x14ac:dyDescent="0.2">
      <c r="A48" s="12">
        <v>2019</v>
      </c>
      <c r="B48" s="3">
        <f>COUNTIFS([1]Claims!$E:$E, "&gt;=" &amp; DATE($A48,1,1),[1]Claims!$E:$E,  "&lt;=" &amp; DATE($A48,12,31), [1]Claims!$G:$G, "&gt;=" &amp; DATE(liab_incpaid[[#Headers],[2011]],1,1), [1]Claims!$G:$G,  "&lt;=" &amp; DATE(liab_incpaid[[#Headers],[2011]],12,31), [1]Claims!$C:$C, "Liability")</f>
        <v>0</v>
      </c>
      <c r="C48" s="3">
        <f>COUNTIFS([1]Claims!$E:$E, "&gt;=" &amp; DATE($A48,1,1),[1]Claims!$E:$E,  "&lt;=" &amp; DATE($A48,12,31), [1]Claims!$G:$G, "&gt;=" &amp; DATE(liab_incpaid[[#Headers],[2012]],1,1), [1]Claims!$G:$G,  "&lt;=" &amp; DATE(liab_incpaid[[#Headers],[2012]],12,31), [1]Claims!$C:$C, "Liability")</f>
        <v>0</v>
      </c>
      <c r="D48" s="3">
        <f>COUNTIFS([1]Claims!$E:$E, "&gt;=" &amp; DATE($A48,1,1),[1]Claims!$E:$E,  "&lt;=" &amp; DATE($A48,12,31), [1]Claims!$G:$G, "&gt;=" &amp; DATE(liab_incpaid[[#Headers],[2013]],1,1), [1]Claims!$G:$G,  "&lt;=" &amp; DATE(liab_incpaid[[#Headers],[2013]],12,31), [1]Claims!$C:$C, "Liability")</f>
        <v>0</v>
      </c>
      <c r="E48" s="3">
        <f>COUNTIFS([1]Claims!$E:$E, "&gt;=" &amp; DATE($A48,1,1),[1]Claims!$E:$E,  "&lt;=" &amp; DATE($A48,12,31), [1]Claims!$G:$G, "&gt;=" &amp; DATE(liab_incpaid[[#Headers],[2014]],1,1), [1]Claims!$G:$G,  "&lt;=" &amp; DATE(liab_incpaid[[#Headers],[2014]],12,31), [1]Claims!$C:$C, "Liability")</f>
        <v>0</v>
      </c>
      <c r="F48" s="3">
        <f>COUNTIFS([1]Claims!$E:$E, "&gt;=" &amp; DATE($A48,1,1),[1]Claims!$E:$E,  "&lt;=" &amp; DATE($A48,12,31), [1]Claims!$G:$G, "&gt;=" &amp; DATE(liab_incpaid[[#Headers],[2015]],1,1), [1]Claims!$G:$G,  "&lt;=" &amp; DATE(liab_incpaid[[#Headers],[2015]],12,31), [1]Claims!$C:$C, "Liability")</f>
        <v>0</v>
      </c>
      <c r="G48" s="3">
        <f>COUNTIFS([1]Claims!$E:$E, "&gt;=" &amp; DATE($A48,1,1),[1]Claims!$E:$E,  "&lt;=" &amp; DATE($A48,12,31), [1]Claims!$G:$G, "&gt;=" &amp; DATE(liab_incpaid[[#Headers],[2016]],1,1), [1]Claims!$G:$G,  "&lt;=" &amp; DATE(liab_incpaid[[#Headers],[2016]],12,31), [1]Claims!$C:$C, "Liability")</f>
        <v>0</v>
      </c>
      <c r="H48" s="3">
        <f>COUNTIFS([1]Claims!$E:$E, "&gt;=" &amp; DATE($A48,1,1),[1]Claims!$E:$E,  "&lt;=" &amp; DATE($A48,12,31), [1]Claims!$G:$G, "&gt;=" &amp; DATE(liab_incpaid[[#Headers],[2017]],1,1), [1]Claims!$G:$G,  "&lt;=" &amp; DATE(liab_incpaid[[#Headers],[2017]],12,31), [1]Claims!$C:$C, "Liability")</f>
        <v>0</v>
      </c>
      <c r="I48" s="3">
        <f>COUNTIFS([1]Claims!$E:$E, "&gt;=" &amp; DATE($A48,1,1),[1]Claims!$E:$E,  "&lt;=" &amp; DATE($A48,12,31), [1]Claims!$G:$G, "&gt;=" &amp; DATE(liab_incpaid[[#Headers],[2018]],1,1), [1]Claims!$G:$G,  "&lt;=" &amp; DATE(liab_incpaid[[#Headers],[2018]],12,31), [1]Claims!$C:$C, "Liability")</f>
        <v>0</v>
      </c>
      <c r="J48" s="3">
        <f>COUNTIFS([1]Claims!$E:$E, "&gt;=" &amp; DATE($A48,1,1),[1]Claims!$E:$E,  "&lt;=" &amp; DATE($A48,12,31), [1]Claims!$G:$G, "&gt;=" &amp; DATE(liab_incpaid[[#Headers],[2019]],1,1), [1]Claims!$G:$G,  "&lt;=" &amp; DATE(liab_incpaid[[#Headers],[2019]],12,31), [1]Claims!$C:$C, "Liability")</f>
        <v>14</v>
      </c>
      <c r="K48" s="3">
        <f>COUNTIFS([1]Claims!$E:$E, "&gt;=" &amp; DATE($A48,1,1),[1]Claims!$E:$E,  "&lt;=" &amp; DATE($A48,12,31), [1]Claims!$G:$G, "&gt;=" &amp; DATE(liab_incpaid[[#Headers],[2020]],1,1), [1]Claims!$G:$G,  "&lt;=" &amp; DATE(liab_incpaid[[#Headers],[2020]],12,31), [1]Claims!$C:$C, "Liability")</f>
        <v>57</v>
      </c>
      <c r="N48" s="12">
        <v>2019</v>
      </c>
      <c r="O48" s="3">
        <f>COUNTIFS([1]Claims!$E:$E, "&gt;=" &amp; DATE($A48,1,1),[1]Claims!$E:$E,  "&lt;=" &amp; DATE($A48,12,31), [1]Claims!$F:$F, "&gt;=" &amp; DATE(liab_increp[[#Headers],[2011]],1,1), [1]Claims!$F:$F,  "&lt;=" &amp; DATE(liab_increp[[#Headers],[2011]],12,31), [1]Claims!$C:$C, "Liability")</f>
        <v>0</v>
      </c>
      <c r="P48" s="3">
        <f>COUNTIFS([1]Claims!$E:$E, "&gt;=" &amp; DATE($A48,1,1),[1]Claims!$E:$E,  "&lt;=" &amp; DATE($A48,12,31), [1]Claims!$F:$F, "&gt;=" &amp; DATE(liab_increp[[#Headers],[2012]],1,1), [1]Claims!$F:$F,  "&lt;=" &amp; DATE(liab_increp[[#Headers],[2012]],12,31), [1]Claims!$C:$C, "Liability")</f>
        <v>0</v>
      </c>
      <c r="Q48" s="3">
        <f>COUNTIFS([1]Claims!$E:$E, "&gt;=" &amp; DATE($A48,1,1),[1]Claims!$E:$E,  "&lt;=" &amp; DATE($A48,12,31), [1]Claims!$F:$F, "&gt;=" &amp; DATE(liab_increp[[#Headers],[2013]],1,1), [1]Claims!$F:$F,  "&lt;=" &amp; DATE(liab_increp[[#Headers],[2013]],12,31), [1]Claims!$C:$C, "Liability")</f>
        <v>0</v>
      </c>
      <c r="R48" s="3">
        <f>COUNTIFS([1]Claims!$E:$E, "&gt;=" &amp; DATE($A48,1,1),[1]Claims!$E:$E,  "&lt;=" &amp; DATE($A48,12,31), [1]Claims!$F:$F, "&gt;=" &amp; DATE(liab_increp[[#Headers],[2014]],1,1), [1]Claims!$F:$F,  "&lt;=" &amp; DATE(liab_increp[[#Headers],[2014]],12,31), [1]Claims!$C:$C, "Liability")</f>
        <v>0</v>
      </c>
      <c r="S48" s="3">
        <f>COUNTIFS([1]Claims!$E:$E, "&gt;=" &amp; DATE($A48,1,1),[1]Claims!$E:$E,  "&lt;=" &amp; DATE($A48,12,31), [1]Claims!$F:$F, "&gt;=" &amp; DATE(liab_increp[[#Headers],[2015]],1,1), [1]Claims!$F:$F,  "&lt;=" &amp; DATE(liab_increp[[#Headers],[2015]],12,31), [1]Claims!$C:$C, "Liability")</f>
        <v>0</v>
      </c>
      <c r="T48" s="3">
        <f>COUNTIFS([1]Claims!$E:$E, "&gt;=" &amp; DATE($A48,1,1),[1]Claims!$E:$E,  "&lt;=" &amp; DATE($A48,12,31), [1]Claims!$F:$F, "&gt;=" &amp; DATE(liab_increp[[#Headers],[2016]],1,1), [1]Claims!$F:$F,  "&lt;=" &amp; DATE(liab_increp[[#Headers],[2016]],12,31), [1]Claims!$C:$C, "Liability")</f>
        <v>0</v>
      </c>
      <c r="U48" s="3">
        <f>COUNTIFS([1]Claims!$E:$E, "&gt;=" &amp; DATE($A48,1,1),[1]Claims!$E:$E,  "&lt;=" &amp; DATE($A48,12,31), [1]Claims!$F:$F, "&gt;=" &amp; DATE(liab_increp[[#Headers],[2017]],1,1), [1]Claims!$F:$F,  "&lt;=" &amp; DATE(liab_increp[[#Headers],[2017]],12,31), [1]Claims!$C:$C, "Liability")</f>
        <v>0</v>
      </c>
      <c r="V48" s="3">
        <f>COUNTIFS([1]Claims!$E:$E, "&gt;=" &amp; DATE($A48,1,1),[1]Claims!$E:$E,  "&lt;=" &amp; DATE($A48,12,31), [1]Claims!$F:$F, "&gt;=" &amp; DATE(liab_increp[[#Headers],[2018]],1,1), [1]Claims!$F:$F,  "&lt;=" &amp; DATE(liab_increp[[#Headers],[2018]],12,31), [1]Claims!$C:$C, "Liability")</f>
        <v>0</v>
      </c>
      <c r="W48" s="3">
        <f>COUNTIFS([1]Claims!$E:$E, "&gt;=" &amp; DATE($A48,1,1),[1]Claims!$E:$E,  "&lt;=" &amp; DATE($A48,12,31), [1]Claims!$F:$F, "&gt;=" &amp; DATE(liab_increp[[#Headers],[2019]],1,1), [1]Claims!$F:$F,  "&lt;=" &amp; DATE(liab_increp[[#Headers],[2019]],12,31), [1]Claims!$C:$C, "Liability")</f>
        <v>116</v>
      </c>
      <c r="X48" s="3">
        <f>COUNTIFS([1]Claims!$E:$E, "&gt;=" &amp; DATE($A48,1,1),[1]Claims!$E:$E,  "&lt;=" &amp; DATE($A48,12,31), [1]Claims!$F:$F, "&gt;=" &amp; DATE(liab_increp[[#Headers],[2020]],1,1), [1]Claims!$F:$F,  "&lt;=" &amp; DATE(liab_increp[[#Headers],[2020]],12,31), [1]Claims!$C:$C, "Liability")</f>
        <v>123</v>
      </c>
    </row>
    <row r="49" spans="1:24" x14ac:dyDescent="0.2">
      <c r="A49" s="14">
        <v>2020</v>
      </c>
      <c r="B49" s="3">
        <f>COUNTIFS([1]Claims!$E:$E, "&gt;=" &amp; DATE($A49,1,1),[1]Claims!$E:$E,  "&lt;=" &amp; DATE($A49,12,31), [1]Claims!$G:$G, "&gt;=" &amp; DATE(liab_incpaid[[#Headers],[2011]],1,1), [1]Claims!$G:$G,  "&lt;=" &amp; DATE(liab_incpaid[[#Headers],[2011]],12,31), [1]Claims!$C:$C, "Liability")</f>
        <v>0</v>
      </c>
      <c r="C49" s="3">
        <f>COUNTIFS([1]Claims!$E:$E, "&gt;=" &amp; DATE($A49,1,1),[1]Claims!$E:$E,  "&lt;=" &amp; DATE($A49,12,31), [1]Claims!$G:$G, "&gt;=" &amp; DATE(liab_incpaid[[#Headers],[2012]],1,1), [1]Claims!$G:$G,  "&lt;=" &amp; DATE(liab_incpaid[[#Headers],[2012]],12,31), [1]Claims!$C:$C, "Liability")</f>
        <v>0</v>
      </c>
      <c r="D49" s="3">
        <f>COUNTIFS([1]Claims!$E:$E, "&gt;=" &amp; DATE($A49,1,1),[1]Claims!$E:$E,  "&lt;=" &amp; DATE($A49,12,31), [1]Claims!$G:$G, "&gt;=" &amp; DATE(liab_incpaid[[#Headers],[2013]],1,1), [1]Claims!$G:$G,  "&lt;=" &amp; DATE(liab_incpaid[[#Headers],[2013]],12,31), [1]Claims!$C:$C, "Liability")</f>
        <v>0</v>
      </c>
      <c r="E49" s="3">
        <f>COUNTIFS([1]Claims!$E:$E, "&gt;=" &amp; DATE($A49,1,1),[1]Claims!$E:$E,  "&lt;=" &amp; DATE($A49,12,31), [1]Claims!$G:$G, "&gt;=" &amp; DATE(liab_incpaid[[#Headers],[2014]],1,1), [1]Claims!$G:$G,  "&lt;=" &amp; DATE(liab_incpaid[[#Headers],[2014]],12,31), [1]Claims!$C:$C, "Liability")</f>
        <v>0</v>
      </c>
      <c r="F49" s="3">
        <f>COUNTIFS([1]Claims!$E:$E, "&gt;=" &amp; DATE($A49,1,1),[1]Claims!$E:$E,  "&lt;=" &amp; DATE($A49,12,31), [1]Claims!$G:$G, "&gt;=" &amp; DATE(liab_incpaid[[#Headers],[2015]],1,1), [1]Claims!$G:$G,  "&lt;=" &amp; DATE(liab_incpaid[[#Headers],[2015]],12,31), [1]Claims!$C:$C, "Liability")</f>
        <v>0</v>
      </c>
      <c r="G49" s="3">
        <f>COUNTIFS([1]Claims!$E:$E, "&gt;=" &amp; DATE($A49,1,1),[1]Claims!$E:$E,  "&lt;=" &amp; DATE($A49,12,31), [1]Claims!$G:$G, "&gt;=" &amp; DATE(liab_incpaid[[#Headers],[2016]],1,1), [1]Claims!$G:$G,  "&lt;=" &amp; DATE(liab_incpaid[[#Headers],[2016]],12,31), [1]Claims!$C:$C, "Liability")</f>
        <v>0</v>
      </c>
      <c r="H49" s="3">
        <f>COUNTIFS([1]Claims!$E:$E, "&gt;=" &amp; DATE($A49,1,1),[1]Claims!$E:$E,  "&lt;=" &amp; DATE($A49,12,31), [1]Claims!$G:$G, "&gt;=" &amp; DATE(liab_incpaid[[#Headers],[2017]],1,1), [1]Claims!$G:$G,  "&lt;=" &amp; DATE(liab_incpaid[[#Headers],[2017]],12,31), [1]Claims!$C:$C, "Liability")</f>
        <v>0</v>
      </c>
      <c r="I49" s="3">
        <f>COUNTIFS([1]Claims!$E:$E, "&gt;=" &amp; DATE($A49,1,1),[1]Claims!$E:$E,  "&lt;=" &amp; DATE($A49,12,31), [1]Claims!$G:$G, "&gt;=" &amp; DATE(liab_incpaid[[#Headers],[2018]],1,1), [1]Claims!$G:$G,  "&lt;=" &amp; DATE(liab_incpaid[[#Headers],[2018]],12,31), [1]Claims!$C:$C, "Liability")</f>
        <v>0</v>
      </c>
      <c r="J49" s="3">
        <f>COUNTIFS([1]Claims!$E:$E, "&gt;=" &amp; DATE($A49,1,1),[1]Claims!$E:$E,  "&lt;=" &amp; DATE($A49,12,31), [1]Claims!$G:$G, "&gt;=" &amp; DATE(liab_incpaid[[#Headers],[2019]],1,1), [1]Claims!$G:$G,  "&lt;=" &amp; DATE(liab_incpaid[[#Headers],[2019]],12,31), [1]Claims!$C:$C, "Liability")</f>
        <v>0</v>
      </c>
      <c r="K49" s="3">
        <f>COUNTIFS([1]Claims!$E:$E, "&gt;=" &amp; DATE($A49,1,1),[1]Claims!$E:$E,  "&lt;=" &amp; DATE($A49,12,31), [1]Claims!$G:$G, "&gt;=" &amp; DATE(liab_incpaid[[#Headers],[2020]],1,1), [1]Claims!$G:$G,  "&lt;=" &amp; DATE(liab_incpaid[[#Headers],[2020]],12,31), [1]Claims!$C:$C, "Liability")</f>
        <v>11</v>
      </c>
      <c r="N49" s="14">
        <v>2020</v>
      </c>
      <c r="O49" s="3">
        <f>COUNTIFS([1]Claims!$E:$E, "&gt;=" &amp; DATE($A49,1,1),[1]Claims!$E:$E,  "&lt;=" &amp; DATE($A49,12,31), [1]Claims!$F:$F, "&gt;=" &amp; DATE(liab_increp[[#Headers],[2011]],1,1), [1]Claims!$F:$F,  "&lt;=" &amp; DATE(liab_increp[[#Headers],[2011]],12,31), [1]Claims!$C:$C, "Liability")</f>
        <v>0</v>
      </c>
      <c r="P49" s="3">
        <f>COUNTIFS([1]Claims!$E:$E, "&gt;=" &amp; DATE($A49,1,1),[1]Claims!$E:$E,  "&lt;=" &amp; DATE($A49,12,31), [1]Claims!$F:$F, "&gt;=" &amp; DATE(liab_increp[[#Headers],[2012]],1,1), [1]Claims!$F:$F,  "&lt;=" &amp; DATE(liab_increp[[#Headers],[2012]],12,31), [1]Claims!$C:$C, "Liability")</f>
        <v>0</v>
      </c>
      <c r="Q49" s="3">
        <f>COUNTIFS([1]Claims!$E:$E, "&gt;=" &amp; DATE($A49,1,1),[1]Claims!$E:$E,  "&lt;=" &amp; DATE($A49,12,31), [1]Claims!$F:$F, "&gt;=" &amp; DATE(liab_increp[[#Headers],[2013]],1,1), [1]Claims!$F:$F,  "&lt;=" &amp; DATE(liab_increp[[#Headers],[2013]],12,31), [1]Claims!$C:$C, "Liability")</f>
        <v>0</v>
      </c>
      <c r="R49" s="3">
        <f>COUNTIFS([1]Claims!$E:$E, "&gt;=" &amp; DATE($A49,1,1),[1]Claims!$E:$E,  "&lt;=" &amp; DATE($A49,12,31), [1]Claims!$F:$F, "&gt;=" &amp; DATE(liab_increp[[#Headers],[2014]],1,1), [1]Claims!$F:$F,  "&lt;=" &amp; DATE(liab_increp[[#Headers],[2014]],12,31), [1]Claims!$C:$C, "Liability")</f>
        <v>0</v>
      </c>
      <c r="S49" s="3">
        <f>COUNTIFS([1]Claims!$E:$E, "&gt;=" &amp; DATE($A49,1,1),[1]Claims!$E:$E,  "&lt;=" &amp; DATE($A49,12,31), [1]Claims!$F:$F, "&gt;=" &amp; DATE(liab_increp[[#Headers],[2015]],1,1), [1]Claims!$F:$F,  "&lt;=" &amp; DATE(liab_increp[[#Headers],[2015]],12,31), [1]Claims!$C:$C, "Liability")</f>
        <v>0</v>
      </c>
      <c r="T49" s="3">
        <f>COUNTIFS([1]Claims!$E:$E, "&gt;=" &amp; DATE($A49,1,1),[1]Claims!$E:$E,  "&lt;=" &amp; DATE($A49,12,31), [1]Claims!$F:$F, "&gt;=" &amp; DATE(liab_increp[[#Headers],[2016]],1,1), [1]Claims!$F:$F,  "&lt;=" &amp; DATE(liab_increp[[#Headers],[2016]],12,31), [1]Claims!$C:$C, "Liability")</f>
        <v>0</v>
      </c>
      <c r="U49" s="3">
        <f>COUNTIFS([1]Claims!$E:$E, "&gt;=" &amp; DATE($A49,1,1),[1]Claims!$E:$E,  "&lt;=" &amp; DATE($A49,12,31), [1]Claims!$F:$F, "&gt;=" &amp; DATE(liab_increp[[#Headers],[2017]],1,1), [1]Claims!$F:$F,  "&lt;=" &amp; DATE(liab_increp[[#Headers],[2017]],12,31), [1]Claims!$C:$C, "Liability")</f>
        <v>0</v>
      </c>
      <c r="V49" s="3">
        <f>COUNTIFS([1]Claims!$E:$E, "&gt;=" &amp; DATE($A49,1,1),[1]Claims!$E:$E,  "&lt;=" &amp; DATE($A49,12,31), [1]Claims!$F:$F, "&gt;=" &amp; DATE(liab_increp[[#Headers],[2018]],1,1), [1]Claims!$F:$F,  "&lt;=" &amp; DATE(liab_increp[[#Headers],[2018]],12,31), [1]Claims!$C:$C, "Liability")</f>
        <v>0</v>
      </c>
      <c r="W49" s="3">
        <f>COUNTIFS([1]Claims!$E:$E, "&gt;=" &amp; DATE($A49,1,1),[1]Claims!$E:$E,  "&lt;=" &amp; DATE($A49,12,31), [1]Claims!$F:$F, "&gt;=" &amp; DATE(liab_increp[[#Headers],[2019]],1,1), [1]Claims!$F:$F,  "&lt;=" &amp; DATE(liab_increp[[#Headers],[2019]],12,31), [1]Claims!$C:$C, "Liability")</f>
        <v>0</v>
      </c>
      <c r="X49" s="3">
        <f>COUNTIFS([1]Claims!$E:$E, "&gt;=" &amp; DATE($A49,1,1),[1]Claims!$E:$E,  "&lt;=" &amp; DATE($A49,12,31), [1]Claims!$F:$F, "&gt;=" &amp; DATE(liab_increp[[#Headers],[2020]],1,1), [1]Claims!$F:$F,  "&lt;=" &amp; DATE(liab_increp[[#Headers],[2020]],12,31), [1]Claims!$C:$C, "Liability")</f>
        <v>116</v>
      </c>
    </row>
    <row r="50" spans="1:24" x14ac:dyDescent="0.2">
      <c r="A50" s="31"/>
      <c r="B50" s="3"/>
      <c r="C50" s="3"/>
      <c r="D50" s="3"/>
      <c r="E50" s="3"/>
      <c r="F50" s="3"/>
      <c r="G50" s="3"/>
      <c r="H50" s="3"/>
      <c r="I50" s="3"/>
      <c r="J50" s="3"/>
      <c r="K50" s="3"/>
      <c r="N50" s="31"/>
      <c r="O50" s="3"/>
      <c r="P50" s="3"/>
      <c r="Q50" s="3"/>
      <c r="R50" s="3"/>
      <c r="S50" s="3"/>
      <c r="T50" s="3"/>
      <c r="U50" s="3"/>
      <c r="V50" s="3"/>
      <c r="W50" s="3"/>
      <c r="X50" s="3"/>
    </row>
    <row r="52" spans="1:24" x14ac:dyDescent="0.2">
      <c r="A52" s="149" t="s">
        <v>28</v>
      </c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N52" s="149" t="s">
        <v>30</v>
      </c>
      <c r="O52" s="149"/>
      <c r="P52" s="149"/>
      <c r="Q52" s="149"/>
      <c r="R52" s="149"/>
      <c r="S52" s="149"/>
      <c r="T52" s="149"/>
      <c r="U52" s="149"/>
      <c r="V52" s="149"/>
      <c r="W52" s="149"/>
      <c r="X52" s="149"/>
    </row>
    <row r="53" spans="1:24" x14ac:dyDescent="0.2">
      <c r="A53" s="16" t="s">
        <v>1</v>
      </c>
      <c r="B53" s="151" t="s">
        <v>8</v>
      </c>
      <c r="C53" s="152"/>
      <c r="D53" s="152"/>
      <c r="E53" s="152"/>
      <c r="F53" s="152"/>
      <c r="G53" s="152"/>
      <c r="H53" s="152"/>
      <c r="I53" s="152"/>
      <c r="J53" s="152"/>
      <c r="K53" s="152"/>
      <c r="N53" s="16" t="s">
        <v>1</v>
      </c>
      <c r="O53" s="151" t="s">
        <v>8</v>
      </c>
      <c r="P53" s="152"/>
      <c r="Q53" s="152"/>
      <c r="R53" s="152"/>
      <c r="S53" s="152"/>
      <c r="T53" s="152"/>
      <c r="U53" s="152"/>
      <c r="V53" s="152"/>
      <c r="W53" s="152"/>
      <c r="X53" s="152"/>
    </row>
    <row r="54" spans="1:24" ht="16" x14ac:dyDescent="0.2">
      <c r="A54" s="17" t="s">
        <v>3</v>
      </c>
      <c r="B54" s="18">
        <v>0</v>
      </c>
      <c r="C54" s="18">
        <v>1</v>
      </c>
      <c r="D54" s="18">
        <v>2</v>
      </c>
      <c r="E54" s="18">
        <v>3</v>
      </c>
      <c r="F54" s="18">
        <v>4</v>
      </c>
      <c r="G54" s="18">
        <v>5</v>
      </c>
      <c r="H54" s="18">
        <v>6</v>
      </c>
      <c r="I54" s="18">
        <v>7</v>
      </c>
      <c r="J54" s="18">
        <v>8</v>
      </c>
      <c r="K54" s="18">
        <v>9</v>
      </c>
      <c r="N54" s="17" t="s">
        <v>3</v>
      </c>
      <c r="O54" s="18">
        <v>0</v>
      </c>
      <c r="P54" s="18">
        <v>1</v>
      </c>
      <c r="Q54" s="18">
        <v>2</v>
      </c>
      <c r="R54" s="18">
        <v>3</v>
      </c>
      <c r="S54" s="18">
        <v>4</v>
      </c>
      <c r="T54" s="18">
        <v>5</v>
      </c>
      <c r="U54" s="18">
        <v>6</v>
      </c>
      <c r="V54" s="18">
        <v>7</v>
      </c>
      <c r="W54" s="18">
        <v>8</v>
      </c>
      <c r="X54" s="18">
        <v>9</v>
      </c>
    </row>
    <row r="55" spans="1:24" x14ac:dyDescent="0.2">
      <c r="A55" s="6">
        <f>A40</f>
        <v>2011</v>
      </c>
      <c r="B55" s="23">
        <f>B40</f>
        <v>15</v>
      </c>
      <c r="C55" s="23">
        <f>SUM($B40:$C40)</f>
        <v>85</v>
      </c>
      <c r="D55" s="23">
        <f>SUM($B40:D40)</f>
        <v>163</v>
      </c>
      <c r="E55" s="23">
        <f>SUM($B40:E40)</f>
        <v>215</v>
      </c>
      <c r="F55" s="23">
        <f>SUM($B40:F40)</f>
        <v>262</v>
      </c>
      <c r="G55" s="23">
        <f>SUM($B40:G40)</f>
        <v>281</v>
      </c>
      <c r="H55" s="23">
        <f>SUM($B40:H40)</f>
        <v>298</v>
      </c>
      <c r="I55" s="23">
        <f>SUM($B40:I40)</f>
        <v>310</v>
      </c>
      <c r="J55" s="23">
        <f>SUM($B40:J40)</f>
        <v>318</v>
      </c>
      <c r="K55" s="23">
        <f>SUM($B40:K40)</f>
        <v>321</v>
      </c>
      <c r="N55" s="6">
        <f>N40</f>
        <v>2011</v>
      </c>
      <c r="O55" s="23">
        <f>O40</f>
        <v>115</v>
      </c>
      <c r="P55" s="23">
        <f>SUM($O40:P40)</f>
        <v>220</v>
      </c>
      <c r="Q55" s="23">
        <f>SUM($O40:Q40)</f>
        <v>275</v>
      </c>
      <c r="R55" s="23">
        <f>SUM($O40:R40)</f>
        <v>295</v>
      </c>
      <c r="S55" s="23">
        <f>SUM($O40:S40)</f>
        <v>307</v>
      </c>
      <c r="T55" s="23">
        <f>SUM($O40:T40)</f>
        <v>319</v>
      </c>
      <c r="U55" s="23">
        <f>SUM($O40:U40)</f>
        <v>325</v>
      </c>
      <c r="V55" s="23">
        <f>SUM($O40:V40)</f>
        <v>326</v>
      </c>
      <c r="W55" s="23">
        <f>SUM($O40:W40)</f>
        <v>326</v>
      </c>
      <c r="X55" s="23">
        <f>SUM($O40:X40)</f>
        <v>326</v>
      </c>
    </row>
    <row r="56" spans="1:24" x14ac:dyDescent="0.2">
      <c r="A56" s="6">
        <f t="shared" ref="A56:A64" si="2">A41</f>
        <v>2012</v>
      </c>
      <c r="B56" s="23">
        <f>C41</f>
        <v>16</v>
      </c>
      <c r="C56" s="23">
        <f>SUM($C41:D41)</f>
        <v>101</v>
      </c>
      <c r="D56" s="23">
        <f>SUM($C41:E41)</f>
        <v>170</v>
      </c>
      <c r="E56" s="23">
        <f>SUM($C41:F41)</f>
        <v>232</v>
      </c>
      <c r="F56" s="23">
        <f>SUM($C41:G41)</f>
        <v>276</v>
      </c>
      <c r="G56" s="23">
        <f>SUM($C41:H41)</f>
        <v>307</v>
      </c>
      <c r="H56" s="23">
        <f>SUM($C41:I41)</f>
        <v>326</v>
      </c>
      <c r="I56" s="23">
        <f>SUM($C41:J41)</f>
        <v>330</v>
      </c>
      <c r="J56" s="23">
        <f>SUM($C41:K41)</f>
        <v>336</v>
      </c>
      <c r="K56" s="23">
        <v>0</v>
      </c>
      <c r="N56" s="6">
        <f t="shared" ref="N56:N64" si="3">N41</f>
        <v>2012</v>
      </c>
      <c r="O56" s="23">
        <f>P41</f>
        <v>106</v>
      </c>
      <c r="P56" s="23">
        <f>SUM($P41:Q41)</f>
        <v>252</v>
      </c>
      <c r="Q56" s="23">
        <f>SUM($P41:R41)</f>
        <v>295</v>
      </c>
      <c r="R56" s="23">
        <f>SUM($P41:S41)</f>
        <v>330</v>
      </c>
      <c r="S56" s="23">
        <f>SUM($P41:T41)</f>
        <v>338</v>
      </c>
      <c r="T56" s="23">
        <f>SUM($P41:U41)</f>
        <v>345</v>
      </c>
      <c r="U56" s="23">
        <f>SUM($P41:V41)</f>
        <v>347</v>
      </c>
      <c r="V56" s="23">
        <f>SUM($P41:W41)</f>
        <v>347</v>
      </c>
      <c r="W56" s="23">
        <f>SUM($P41:X41)</f>
        <v>347</v>
      </c>
      <c r="X56" s="23">
        <v>0</v>
      </c>
    </row>
    <row r="57" spans="1:24" x14ac:dyDescent="0.2">
      <c r="A57" s="6">
        <f t="shared" si="2"/>
        <v>2013</v>
      </c>
      <c r="B57" s="23">
        <f>D42</f>
        <v>16</v>
      </c>
      <c r="C57" s="23">
        <f>SUM($D42:E42)</f>
        <v>81</v>
      </c>
      <c r="D57" s="23">
        <f>SUM($D42:F42)</f>
        <v>159</v>
      </c>
      <c r="E57" s="23">
        <f>SUM($D42:G42)</f>
        <v>212</v>
      </c>
      <c r="F57" s="23">
        <f>SUM($D42:H42)</f>
        <v>247</v>
      </c>
      <c r="G57" s="23">
        <f>SUM($D42:I42)</f>
        <v>273</v>
      </c>
      <c r="H57" s="23">
        <f>SUM($D42:J42)</f>
        <v>286</v>
      </c>
      <c r="I57" s="23">
        <f>SUM($D42:K42)</f>
        <v>292</v>
      </c>
      <c r="J57" s="23">
        <v>0</v>
      </c>
      <c r="K57" s="23">
        <v>0</v>
      </c>
      <c r="N57" s="6">
        <f t="shared" si="3"/>
        <v>2013</v>
      </c>
      <c r="O57" s="23">
        <f>Q42</f>
        <v>91</v>
      </c>
      <c r="P57" s="23">
        <f>SUM($Q42:R42)</f>
        <v>218</v>
      </c>
      <c r="Q57" s="23">
        <f>SUM($Q42:S42)</f>
        <v>265</v>
      </c>
      <c r="R57" s="23">
        <f>SUM($Q42:T42)</f>
        <v>286</v>
      </c>
      <c r="S57" s="23">
        <f>SUM($Q42:U42)</f>
        <v>296</v>
      </c>
      <c r="T57" s="23">
        <f>SUM($Q42:V42)</f>
        <v>298</v>
      </c>
      <c r="U57" s="23">
        <f>SUM($Q42:W42)</f>
        <v>305</v>
      </c>
      <c r="V57" s="23">
        <f>SUM($Q42:X42)</f>
        <v>307</v>
      </c>
      <c r="W57" s="23">
        <v>0</v>
      </c>
      <c r="X57" s="23">
        <v>0</v>
      </c>
    </row>
    <row r="58" spans="1:24" x14ac:dyDescent="0.2">
      <c r="A58" s="6">
        <f t="shared" si="2"/>
        <v>2014</v>
      </c>
      <c r="B58" s="23">
        <f>E43</f>
        <v>19</v>
      </c>
      <c r="C58" s="23">
        <f>SUM($E43:F43)</f>
        <v>84</v>
      </c>
      <c r="D58" s="23">
        <f>SUM($E43:G43)</f>
        <v>158</v>
      </c>
      <c r="E58" s="23">
        <f>SUM($E43:H43)</f>
        <v>212</v>
      </c>
      <c r="F58" s="23">
        <f>SUM($E43:I43)</f>
        <v>245</v>
      </c>
      <c r="G58" s="23">
        <f>SUM($E43:J43)</f>
        <v>273</v>
      </c>
      <c r="H58" s="23">
        <f>SUM($E43:K43)</f>
        <v>291</v>
      </c>
      <c r="I58" s="23">
        <v>0</v>
      </c>
      <c r="J58" s="23">
        <v>0</v>
      </c>
      <c r="K58" s="23">
        <v>0</v>
      </c>
      <c r="N58" s="6">
        <f t="shared" si="3"/>
        <v>2014</v>
      </c>
      <c r="O58" s="23">
        <f>R43</f>
        <v>101</v>
      </c>
      <c r="P58" s="23">
        <f>SUM($R43:S43)</f>
        <v>218</v>
      </c>
      <c r="Q58" s="23">
        <f>SUM($R43:T43)</f>
        <v>269</v>
      </c>
      <c r="R58" s="23">
        <f>SUM($R43:U43)</f>
        <v>299</v>
      </c>
      <c r="S58" s="23">
        <f>SUM($R43:V43)</f>
        <v>312</v>
      </c>
      <c r="T58" s="23">
        <f>SUM($R43:W43)</f>
        <v>316</v>
      </c>
      <c r="U58" s="23">
        <f>SUM($R43:X43)</f>
        <v>322</v>
      </c>
      <c r="V58" s="23">
        <v>0</v>
      </c>
      <c r="W58" s="23">
        <v>0</v>
      </c>
      <c r="X58" s="23">
        <v>0</v>
      </c>
    </row>
    <row r="59" spans="1:24" x14ac:dyDescent="0.2">
      <c r="A59" s="6">
        <f t="shared" si="2"/>
        <v>2015</v>
      </c>
      <c r="B59" s="23">
        <f>F44</f>
        <v>20</v>
      </c>
      <c r="C59" s="23">
        <f>SUM($F44:G44)</f>
        <v>72</v>
      </c>
      <c r="D59" s="23">
        <f>SUM($F44:H44)</f>
        <v>130</v>
      </c>
      <c r="E59" s="23">
        <f>SUM($F44:I44)</f>
        <v>187</v>
      </c>
      <c r="F59" s="23">
        <f>SUM($F44:J44)</f>
        <v>224</v>
      </c>
      <c r="G59" s="23">
        <f>SUM($F44:K44)</f>
        <v>247</v>
      </c>
      <c r="H59" s="23">
        <v>0</v>
      </c>
      <c r="I59" s="23">
        <v>0</v>
      </c>
      <c r="J59" s="23">
        <v>0</v>
      </c>
      <c r="K59" s="23">
        <v>0</v>
      </c>
      <c r="N59" s="6">
        <f t="shared" si="3"/>
        <v>2015</v>
      </c>
      <c r="O59" s="23">
        <f>S44</f>
        <v>92</v>
      </c>
      <c r="P59" s="23">
        <f>SUM($S44:T44)</f>
        <v>207</v>
      </c>
      <c r="Q59" s="23">
        <f>SUM($S44:U44)</f>
        <v>263</v>
      </c>
      <c r="R59" s="23">
        <f>SUM($S44:V44)</f>
        <v>292</v>
      </c>
      <c r="S59" s="23">
        <f>SUM($S44:W44)</f>
        <v>305</v>
      </c>
      <c r="T59" s="23">
        <f>SUM($S44:X44)</f>
        <v>311</v>
      </c>
      <c r="U59" s="23">
        <v>0</v>
      </c>
      <c r="V59" s="23">
        <v>0</v>
      </c>
      <c r="W59" s="23">
        <v>0</v>
      </c>
      <c r="X59" s="23">
        <v>0</v>
      </c>
    </row>
    <row r="60" spans="1:24" x14ac:dyDescent="0.2">
      <c r="A60" s="6">
        <f t="shared" si="2"/>
        <v>2016</v>
      </c>
      <c r="B60" s="23">
        <f>G45</f>
        <v>12</v>
      </c>
      <c r="C60" s="23">
        <f>SUM($G45:H45)</f>
        <v>59</v>
      </c>
      <c r="D60" s="23">
        <f>SUM($G45:I45)</f>
        <v>125</v>
      </c>
      <c r="E60" s="23">
        <f>SUM($G45:J45)</f>
        <v>182</v>
      </c>
      <c r="F60" s="23">
        <f>SUM($G45:K45)</f>
        <v>226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N60" s="6">
        <f t="shared" si="3"/>
        <v>2016</v>
      </c>
      <c r="O60" s="23">
        <f>T45</f>
        <v>105</v>
      </c>
      <c r="P60" s="23">
        <f>SUM($T45:U45)</f>
        <v>231</v>
      </c>
      <c r="Q60" s="23">
        <f>SUM($T45:V45)</f>
        <v>284</v>
      </c>
      <c r="R60" s="23">
        <f>SUM($T45:W45)</f>
        <v>322</v>
      </c>
      <c r="S60" s="23">
        <f>SUM($T45:X45)</f>
        <v>343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</row>
    <row r="61" spans="1:24" x14ac:dyDescent="0.2">
      <c r="A61" s="6">
        <f t="shared" si="2"/>
        <v>2017</v>
      </c>
      <c r="B61" s="23">
        <f>H46</f>
        <v>13</v>
      </c>
      <c r="C61" s="23">
        <f>SUM($H46:I46)</f>
        <v>72</v>
      </c>
      <c r="D61" s="23">
        <f>SUM($H46:J46)</f>
        <v>133</v>
      </c>
      <c r="E61" s="23">
        <f>SUM($H46:K46)</f>
        <v>210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N61" s="6">
        <f t="shared" si="3"/>
        <v>2017</v>
      </c>
      <c r="O61" s="23">
        <f>U46</f>
        <v>111</v>
      </c>
      <c r="P61" s="23">
        <f>SUM($U46:V46)</f>
        <v>252</v>
      </c>
      <c r="Q61" s="23">
        <f>SUM($U46:W46)</f>
        <v>319</v>
      </c>
      <c r="R61" s="23">
        <f>SUM($U46:X46)</f>
        <v>352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</row>
    <row r="62" spans="1:24" x14ac:dyDescent="0.2">
      <c r="A62" s="6">
        <f t="shared" si="2"/>
        <v>2018</v>
      </c>
      <c r="B62" s="23">
        <f>I47</f>
        <v>14</v>
      </c>
      <c r="C62" s="23">
        <f>SUM($I47:J47)</f>
        <v>65</v>
      </c>
      <c r="D62" s="23">
        <f>SUM($I47:K47)</f>
        <v>125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N62" s="6">
        <f t="shared" si="3"/>
        <v>2018</v>
      </c>
      <c r="O62" s="23">
        <f>V47</f>
        <v>110</v>
      </c>
      <c r="P62" s="23">
        <f>SUM($V47:W47)</f>
        <v>231</v>
      </c>
      <c r="Q62" s="23">
        <f>SUM($V47:X47)</f>
        <v>284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</row>
    <row r="63" spans="1:24" x14ac:dyDescent="0.2">
      <c r="A63" s="6">
        <f t="shared" si="2"/>
        <v>2019</v>
      </c>
      <c r="B63" s="23">
        <f>J48</f>
        <v>14</v>
      </c>
      <c r="C63" s="23">
        <f>SUM($J48:K48)</f>
        <v>71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N63" s="6">
        <f t="shared" si="3"/>
        <v>2019</v>
      </c>
      <c r="O63" s="23">
        <f>W48</f>
        <v>116</v>
      </c>
      <c r="P63" s="23">
        <f>SUM($W48:X48)</f>
        <v>239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</row>
    <row r="64" spans="1:24" x14ac:dyDescent="0.2">
      <c r="A64" s="6">
        <f t="shared" si="2"/>
        <v>2020</v>
      </c>
      <c r="B64" s="23">
        <f>K49</f>
        <v>11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N64" s="6">
        <f t="shared" si="3"/>
        <v>2020</v>
      </c>
      <c r="O64" s="23">
        <f>X49</f>
        <v>116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</row>
    <row r="65" spans="1:24" ht="16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6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16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ht="21" x14ac:dyDescent="0.25">
      <c r="A68" s="24" t="s">
        <v>25</v>
      </c>
      <c r="B68" s="24"/>
      <c r="C68" s="24"/>
      <c r="D68" s="24"/>
      <c r="E68" s="24"/>
      <c r="F68" s="24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ht="14" customHeight="1" x14ac:dyDescent="0.25">
      <c r="A69" s="24"/>
      <c r="B69" s="24"/>
      <c r="C69" s="24"/>
      <c r="D69" s="24"/>
      <c r="E69" s="24"/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x14ac:dyDescent="0.2">
      <c r="A70" s="149" t="s">
        <v>117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N70" s="149" t="s">
        <v>118</v>
      </c>
      <c r="O70" s="149"/>
      <c r="P70" s="149"/>
      <c r="Q70" s="149"/>
      <c r="R70" s="149"/>
      <c r="S70" s="149"/>
      <c r="T70" s="149"/>
      <c r="U70" s="149"/>
      <c r="V70" s="149"/>
      <c r="W70" s="149"/>
      <c r="X70" s="149"/>
    </row>
    <row r="71" spans="1:24" x14ac:dyDescent="0.2">
      <c r="A71" s="20" t="s">
        <v>1</v>
      </c>
      <c r="B71" s="151" t="s">
        <v>8</v>
      </c>
      <c r="C71" s="152"/>
      <c r="D71" s="152"/>
      <c r="E71" s="152"/>
      <c r="F71" s="152"/>
      <c r="G71" s="152"/>
      <c r="H71" s="152"/>
      <c r="I71" s="152"/>
      <c r="J71" s="152"/>
      <c r="K71" s="152"/>
      <c r="N71" s="20" t="s">
        <v>1</v>
      </c>
      <c r="O71" s="151" t="s">
        <v>8</v>
      </c>
      <c r="P71" s="152"/>
      <c r="Q71" s="152"/>
      <c r="R71" s="152"/>
      <c r="S71" s="152"/>
      <c r="T71" s="152"/>
      <c r="U71" s="152"/>
      <c r="V71" s="152"/>
      <c r="W71" s="152"/>
      <c r="X71" s="152"/>
    </row>
    <row r="72" spans="1:24" ht="16" x14ac:dyDescent="0.2">
      <c r="A72" s="33" t="s">
        <v>3</v>
      </c>
      <c r="B72" s="37">
        <v>0</v>
      </c>
      <c r="C72" s="18">
        <v>1</v>
      </c>
      <c r="D72" s="18">
        <v>2</v>
      </c>
      <c r="E72" s="18">
        <v>3</v>
      </c>
      <c r="F72" s="18">
        <v>4</v>
      </c>
      <c r="G72" s="18">
        <v>5</v>
      </c>
      <c r="H72" s="18">
        <v>6</v>
      </c>
      <c r="I72" s="18">
        <v>7</v>
      </c>
      <c r="J72" s="18">
        <v>8</v>
      </c>
      <c r="K72" s="18">
        <v>9</v>
      </c>
      <c r="N72" s="33" t="s">
        <v>3</v>
      </c>
      <c r="O72" s="37">
        <v>0</v>
      </c>
      <c r="P72" s="18">
        <v>1</v>
      </c>
      <c r="Q72" s="18">
        <v>2</v>
      </c>
      <c r="R72" s="18">
        <v>3</v>
      </c>
      <c r="S72" s="18">
        <v>4</v>
      </c>
      <c r="T72" s="18">
        <v>5</v>
      </c>
      <c r="U72" s="18">
        <v>6</v>
      </c>
      <c r="V72" s="18">
        <v>7</v>
      </c>
      <c r="W72" s="18">
        <v>8</v>
      </c>
      <c r="X72" s="18">
        <v>9</v>
      </c>
    </row>
    <row r="73" spans="1:24" x14ac:dyDescent="0.2">
      <c r="A73" s="35">
        <v>2011</v>
      </c>
      <c r="B73" s="34">
        <f>QUOTIENT(B8,B40)</f>
        <v>7486</v>
      </c>
      <c r="C73" s="34">
        <f t="shared" ref="C73:K73" si="4">QUOTIENT(C8,C40)</f>
        <v>27731</v>
      </c>
      <c r="D73" s="34">
        <f t="shared" si="4"/>
        <v>4479</v>
      </c>
      <c r="E73" s="34">
        <f t="shared" si="4"/>
        <v>16339</v>
      </c>
      <c r="F73" s="34">
        <f t="shared" si="4"/>
        <v>5956</v>
      </c>
      <c r="G73" s="34">
        <f t="shared" si="4"/>
        <v>6227</v>
      </c>
      <c r="H73" s="34">
        <f t="shared" si="4"/>
        <v>20351</v>
      </c>
      <c r="I73" s="34">
        <f t="shared" si="4"/>
        <v>1535</v>
      </c>
      <c r="J73" s="34">
        <f t="shared" si="4"/>
        <v>6359</v>
      </c>
      <c r="K73" s="34">
        <f t="shared" si="4"/>
        <v>1751</v>
      </c>
      <c r="N73" s="35">
        <v>2011</v>
      </c>
      <c r="O73" s="34">
        <f>QUOTIENT(O8,O40)</f>
        <v>19834</v>
      </c>
      <c r="P73" s="34">
        <f t="shared" ref="P73:X73" si="5">QUOTIENT(P8,P40)</f>
        <v>8230</v>
      </c>
      <c r="Q73" s="34">
        <f t="shared" si="5"/>
        <v>7541</v>
      </c>
      <c r="R73" s="34">
        <f t="shared" si="5"/>
        <v>914</v>
      </c>
      <c r="S73" s="34">
        <f t="shared" si="5"/>
        <v>14937</v>
      </c>
      <c r="T73" s="34">
        <f t="shared" si="5"/>
        <v>584</v>
      </c>
      <c r="U73" s="34">
        <f t="shared" si="5"/>
        <v>7987</v>
      </c>
      <c r="V73" s="34">
        <f t="shared" si="5"/>
        <v>13</v>
      </c>
      <c r="W73" s="34" t="e">
        <f t="shared" si="5"/>
        <v>#DIV/0!</v>
      </c>
      <c r="X73" s="34" t="e">
        <f t="shared" si="5"/>
        <v>#DIV/0!</v>
      </c>
    </row>
    <row r="74" spans="1:24" x14ac:dyDescent="0.2">
      <c r="A74" s="36">
        <v>2012</v>
      </c>
      <c r="B74" s="34">
        <f>QUOTIENT(C9,C41)</f>
        <v>4209</v>
      </c>
      <c r="C74" s="34">
        <f t="shared" ref="C74:J74" si="6">QUOTIENT(D9,D41)</f>
        <v>3268</v>
      </c>
      <c r="D74" s="34">
        <f t="shared" si="6"/>
        <v>17600</v>
      </c>
      <c r="E74" s="34">
        <f t="shared" si="6"/>
        <v>5259</v>
      </c>
      <c r="F74" s="34">
        <f t="shared" si="6"/>
        <v>5354</v>
      </c>
      <c r="G74" s="34">
        <f t="shared" si="6"/>
        <v>6857</v>
      </c>
      <c r="H74" s="34">
        <f t="shared" si="6"/>
        <v>1494</v>
      </c>
      <c r="I74" s="34">
        <f t="shared" si="6"/>
        <v>29594</v>
      </c>
      <c r="J74" s="34">
        <f t="shared" si="6"/>
        <v>5111</v>
      </c>
      <c r="K74" s="34"/>
      <c r="N74" s="36">
        <v>2012</v>
      </c>
      <c r="O74" s="34">
        <f>QUOTIENT(P9,P41)</f>
        <v>8329</v>
      </c>
      <c r="P74" s="34">
        <f t="shared" ref="P74:W74" si="7">QUOTIENT(Q9,Q41)</f>
        <v>8001</v>
      </c>
      <c r="Q74" s="34">
        <f t="shared" si="7"/>
        <v>7082</v>
      </c>
      <c r="R74" s="34">
        <f t="shared" si="7"/>
        <v>1788</v>
      </c>
      <c r="S74" s="34">
        <f t="shared" si="7"/>
        <v>4869</v>
      </c>
      <c r="T74" s="34">
        <f t="shared" si="7"/>
        <v>5396</v>
      </c>
      <c r="U74" s="34">
        <f t="shared" si="7"/>
        <v>673</v>
      </c>
      <c r="V74" s="34" t="e">
        <f t="shared" si="7"/>
        <v>#DIV/0!</v>
      </c>
      <c r="W74" s="34" t="e">
        <f t="shared" si="7"/>
        <v>#DIV/0!</v>
      </c>
      <c r="X74" s="34"/>
    </row>
    <row r="75" spans="1:24" x14ac:dyDescent="0.2">
      <c r="A75" s="36">
        <v>2013</v>
      </c>
      <c r="B75" s="34">
        <f>QUOTIENT(D10,D42)</f>
        <v>426</v>
      </c>
      <c r="C75" s="34">
        <f t="shared" ref="C75:I75" si="8">QUOTIENT(E10,E42)</f>
        <v>6662</v>
      </c>
      <c r="D75" s="34">
        <f t="shared" si="8"/>
        <v>3129</v>
      </c>
      <c r="E75" s="34">
        <f t="shared" si="8"/>
        <v>3167</v>
      </c>
      <c r="F75" s="34">
        <f t="shared" si="8"/>
        <v>3095</v>
      </c>
      <c r="G75" s="34">
        <f t="shared" si="8"/>
        <v>4788</v>
      </c>
      <c r="H75" s="34">
        <f t="shared" si="8"/>
        <v>2824</v>
      </c>
      <c r="I75" s="34">
        <f t="shared" si="8"/>
        <v>19709</v>
      </c>
      <c r="J75" s="34"/>
      <c r="K75" s="34"/>
      <c r="N75" s="36">
        <v>2013</v>
      </c>
      <c r="O75" s="34">
        <f>QUOTIENT(Q10,Q42)</f>
        <v>788</v>
      </c>
      <c r="P75" s="34">
        <f t="shared" ref="P75" si="9">QUOTIENT(R10,R42)</f>
        <v>5482</v>
      </c>
      <c r="Q75" s="34">
        <f t="shared" ref="Q75" si="10">QUOTIENT(S10,S42)</f>
        <v>3103</v>
      </c>
      <c r="R75" s="34">
        <f t="shared" ref="R75" si="11">QUOTIENT(T10,T42)</f>
        <v>1804</v>
      </c>
      <c r="S75" s="34">
        <f t="shared" ref="S75" si="12">QUOTIENT(U10,U42)</f>
        <v>76447</v>
      </c>
      <c r="T75" s="34">
        <f t="shared" ref="T75" si="13">QUOTIENT(V10,V42)</f>
        <v>55909</v>
      </c>
      <c r="U75" s="34">
        <f t="shared" ref="U75" si="14">QUOTIENT(W10,W42)</f>
        <v>2650</v>
      </c>
      <c r="V75" s="34">
        <f t="shared" ref="V75" si="15">QUOTIENT(X10,X42)</f>
        <v>453</v>
      </c>
      <c r="W75" s="34"/>
      <c r="X75" s="34"/>
    </row>
    <row r="76" spans="1:24" x14ac:dyDescent="0.2">
      <c r="A76" s="36">
        <v>2014</v>
      </c>
      <c r="B76" s="34">
        <f>QUOTIENT(E11,E43)</f>
        <v>1621</v>
      </c>
      <c r="C76" s="34">
        <f t="shared" ref="C76:H76" si="16">QUOTIENT(F11,F43)</f>
        <v>2428</v>
      </c>
      <c r="D76" s="34">
        <f t="shared" si="16"/>
        <v>2630</v>
      </c>
      <c r="E76" s="34">
        <f t="shared" si="16"/>
        <v>25567</v>
      </c>
      <c r="F76" s="34">
        <f t="shared" si="16"/>
        <v>15586</v>
      </c>
      <c r="G76" s="34">
        <f t="shared" si="16"/>
        <v>31492</v>
      </c>
      <c r="H76" s="34">
        <f t="shared" si="16"/>
        <v>8953</v>
      </c>
      <c r="I76" s="34"/>
      <c r="J76" s="34"/>
      <c r="K76" s="34"/>
      <c r="N76" s="36">
        <v>2014</v>
      </c>
      <c r="O76" s="34">
        <f>QUOTIENT(R11,R43)</f>
        <v>7406</v>
      </c>
      <c r="P76" s="34">
        <f t="shared" ref="P76" si="17">QUOTIENT(S11,S43)</f>
        <v>14091</v>
      </c>
      <c r="Q76" s="34">
        <f t="shared" ref="Q76" si="18">QUOTIENT(T11,T43)</f>
        <v>9524</v>
      </c>
      <c r="R76" s="34">
        <f t="shared" ref="R76" si="19">QUOTIENT(U11,U43)</f>
        <v>21768</v>
      </c>
      <c r="S76" s="34">
        <f t="shared" ref="S76" si="20">QUOTIENT(V11,V43)</f>
        <v>530</v>
      </c>
      <c r="T76" s="34">
        <f t="shared" ref="T76" si="21">QUOTIENT(W11,W43)</f>
        <v>7324</v>
      </c>
      <c r="U76" s="34">
        <f t="shared" ref="U76" si="22">QUOTIENT(X11,X43)</f>
        <v>7233</v>
      </c>
      <c r="V76" s="34"/>
      <c r="W76" s="34"/>
      <c r="X76" s="34"/>
    </row>
    <row r="77" spans="1:24" x14ac:dyDescent="0.2">
      <c r="A77" s="36">
        <v>2015</v>
      </c>
      <c r="B77" s="34">
        <f>QUOTIENT(F12,F44)</f>
        <v>803</v>
      </c>
      <c r="C77" s="34">
        <f t="shared" ref="C77:G77" si="23">QUOTIENT(G12,G44)</f>
        <v>79775</v>
      </c>
      <c r="D77" s="34">
        <f t="shared" si="23"/>
        <v>3313</v>
      </c>
      <c r="E77" s="34">
        <f t="shared" si="23"/>
        <v>24151</v>
      </c>
      <c r="F77" s="34">
        <f t="shared" si="23"/>
        <v>2957</v>
      </c>
      <c r="G77" s="34">
        <f t="shared" si="23"/>
        <v>7434</v>
      </c>
      <c r="H77" s="34"/>
      <c r="I77" s="34"/>
      <c r="J77" s="34"/>
      <c r="K77" s="34"/>
      <c r="N77" s="36">
        <v>2015</v>
      </c>
      <c r="O77" s="34">
        <f>QUOTIENT(S12,S44)</f>
        <v>48701</v>
      </c>
      <c r="P77" s="34">
        <f t="shared" ref="P77" si="24">QUOTIENT(T12,T44)</f>
        <v>3823</v>
      </c>
      <c r="Q77" s="34">
        <f t="shared" ref="Q77" si="25">QUOTIENT(U12,U44)</f>
        <v>3023</v>
      </c>
      <c r="R77" s="34">
        <f t="shared" ref="R77" si="26">QUOTIENT(V12,V44)</f>
        <v>6028</v>
      </c>
      <c r="S77" s="34">
        <f t="shared" ref="S77" si="27">QUOTIENT(W12,W44)</f>
        <v>2369</v>
      </c>
      <c r="T77" s="34">
        <f t="shared" ref="T77" si="28">QUOTIENT(X12,X44)</f>
        <v>1400</v>
      </c>
      <c r="U77" s="34"/>
      <c r="V77" s="34"/>
      <c r="W77" s="34"/>
      <c r="X77" s="34"/>
    </row>
    <row r="78" spans="1:24" x14ac:dyDescent="0.2">
      <c r="A78" s="36">
        <v>2016</v>
      </c>
      <c r="B78" s="34">
        <f>QUOTIENT(G13,G45)</f>
        <v>486</v>
      </c>
      <c r="C78" s="34">
        <f t="shared" ref="C78:F78" si="29">QUOTIENT(H13,H45)</f>
        <v>5250</v>
      </c>
      <c r="D78" s="34">
        <f t="shared" si="29"/>
        <v>8823</v>
      </c>
      <c r="E78" s="34">
        <f t="shared" si="29"/>
        <v>4317</v>
      </c>
      <c r="F78" s="34">
        <f t="shared" si="29"/>
        <v>1837</v>
      </c>
      <c r="G78" s="34"/>
      <c r="H78" s="34"/>
      <c r="I78" s="34"/>
      <c r="J78" s="34"/>
      <c r="K78" s="34"/>
      <c r="N78" s="36">
        <v>2016</v>
      </c>
      <c r="O78" s="34">
        <f>QUOTIENT(T13,T45)</f>
        <v>3071</v>
      </c>
      <c r="P78" s="34">
        <f t="shared" ref="P78" si="30">QUOTIENT(U13,U45)</f>
        <v>5021</v>
      </c>
      <c r="Q78" s="34">
        <f t="shared" ref="Q78" si="31">QUOTIENT(V13,V45)</f>
        <v>4612</v>
      </c>
      <c r="R78" s="34">
        <f t="shared" ref="R78" si="32">QUOTIENT(W13,W45)</f>
        <v>6758</v>
      </c>
      <c r="S78" s="34">
        <f t="shared" ref="S78" si="33">QUOTIENT(X13,X45)</f>
        <v>1614</v>
      </c>
      <c r="T78" s="34"/>
      <c r="U78" s="34"/>
      <c r="V78" s="34"/>
      <c r="W78" s="34"/>
      <c r="X78" s="34"/>
    </row>
    <row r="79" spans="1:24" x14ac:dyDescent="0.2">
      <c r="A79" s="36">
        <v>2017</v>
      </c>
      <c r="B79" s="34">
        <f>QUOTIENT(H14,H46)</f>
        <v>816</v>
      </c>
      <c r="C79" s="34">
        <f t="shared" ref="C79:E79" si="34">QUOTIENT(I14,I46)</f>
        <v>45584</v>
      </c>
      <c r="D79" s="34">
        <f t="shared" si="34"/>
        <v>2154</v>
      </c>
      <c r="E79" s="34">
        <f t="shared" si="34"/>
        <v>10540</v>
      </c>
      <c r="F79" s="34"/>
      <c r="G79" s="34"/>
      <c r="H79" s="34"/>
      <c r="I79" s="34"/>
      <c r="J79" s="34"/>
      <c r="K79" s="34"/>
      <c r="N79" s="36">
        <v>2017</v>
      </c>
      <c r="O79" s="34">
        <f>QUOTIENT(U14,U46)</f>
        <v>11317</v>
      </c>
      <c r="P79" s="34">
        <f t="shared" ref="P79" si="35">QUOTIENT(V14,V46)</f>
        <v>14255</v>
      </c>
      <c r="Q79" s="34">
        <f t="shared" ref="Q79" si="36">QUOTIENT(W14,W46)</f>
        <v>6341</v>
      </c>
      <c r="R79" s="34">
        <f t="shared" ref="R79" si="37">QUOTIENT(X14,X46)</f>
        <v>3876</v>
      </c>
      <c r="S79" s="34"/>
      <c r="T79" s="34"/>
      <c r="U79" s="34"/>
      <c r="V79" s="34"/>
      <c r="W79" s="34"/>
      <c r="X79" s="34"/>
    </row>
    <row r="80" spans="1:24" x14ac:dyDescent="0.2">
      <c r="A80" s="36">
        <v>2018</v>
      </c>
      <c r="B80" s="34">
        <f>QUOTIENT(I15,I47)</f>
        <v>173</v>
      </c>
      <c r="C80" s="34">
        <f t="shared" ref="C80:D80" si="38">QUOTIENT(J15,J47)</f>
        <v>5242</v>
      </c>
      <c r="D80" s="34">
        <f t="shared" si="38"/>
        <v>2032</v>
      </c>
      <c r="E80" s="34"/>
      <c r="F80" s="34"/>
      <c r="G80" s="34"/>
      <c r="H80" s="34"/>
      <c r="I80" s="34"/>
      <c r="J80" s="34"/>
      <c r="K80" s="34"/>
      <c r="N80" s="36">
        <v>2018</v>
      </c>
      <c r="O80" s="34">
        <f>QUOTIENT(V15,V47)</f>
        <v>1980</v>
      </c>
      <c r="P80" s="34">
        <f t="shared" ref="P80" si="39">QUOTIENT(W15,W47)</f>
        <v>5059</v>
      </c>
      <c r="Q80" s="34">
        <f t="shared" ref="Q80" si="40">QUOTIENT(X15,X47)</f>
        <v>7053</v>
      </c>
      <c r="R80" s="34"/>
      <c r="S80" s="34"/>
      <c r="T80" s="34"/>
      <c r="U80" s="34"/>
      <c r="V80" s="34"/>
      <c r="W80" s="34"/>
      <c r="X80" s="34"/>
    </row>
    <row r="81" spans="1:24" x14ac:dyDescent="0.2">
      <c r="A81" s="36">
        <v>2019</v>
      </c>
      <c r="B81" s="34">
        <f>QUOTIENT(J16,J48)</f>
        <v>1488</v>
      </c>
      <c r="C81" s="34">
        <f>QUOTIENT(K16,K48)</f>
        <v>2308</v>
      </c>
      <c r="D81" s="34"/>
      <c r="E81" s="34"/>
      <c r="F81" s="34"/>
      <c r="G81" s="34"/>
      <c r="H81" s="34"/>
      <c r="I81" s="34"/>
      <c r="J81" s="34"/>
      <c r="K81" s="34"/>
      <c r="N81" s="36">
        <v>2019</v>
      </c>
      <c r="O81" s="34">
        <f>QUOTIENT(W16,W48)</f>
        <v>3510</v>
      </c>
      <c r="P81" s="34">
        <f>QUOTIENT(X16,X48)</f>
        <v>5146</v>
      </c>
      <c r="Q81" s="34"/>
      <c r="R81" s="34"/>
      <c r="S81" s="34"/>
      <c r="T81" s="34"/>
      <c r="U81" s="34"/>
      <c r="V81" s="34"/>
      <c r="W81" s="34"/>
      <c r="X81" s="34"/>
    </row>
    <row r="82" spans="1:24" x14ac:dyDescent="0.2">
      <c r="A82" s="36">
        <v>2020</v>
      </c>
      <c r="B82" s="34">
        <f>QUOTIENT(K17,K49)</f>
        <v>1197</v>
      </c>
      <c r="C82" s="34"/>
      <c r="D82" s="34"/>
      <c r="E82" s="34"/>
      <c r="F82" s="34"/>
      <c r="G82" s="34"/>
      <c r="H82" s="34"/>
      <c r="I82" s="34"/>
      <c r="J82" s="34"/>
      <c r="K82" s="34"/>
      <c r="N82" s="36">
        <v>2020</v>
      </c>
      <c r="O82" s="34">
        <f>QUOTIENT(X17,X49)</f>
        <v>2928</v>
      </c>
      <c r="P82" s="34"/>
      <c r="Q82" s="34"/>
      <c r="R82" s="34"/>
      <c r="S82" s="34"/>
      <c r="T82" s="34"/>
      <c r="U82" s="34"/>
      <c r="V82" s="34"/>
      <c r="W82" s="34"/>
      <c r="X82" s="34"/>
    </row>
    <row r="83" spans="1:24" ht="16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6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6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21" x14ac:dyDescent="0.25">
      <c r="A86" s="24" t="s">
        <v>26</v>
      </c>
      <c r="B86" s="24"/>
      <c r="C86" s="24"/>
      <c r="D86" s="24"/>
      <c r="E86" s="24"/>
      <c r="F86" s="24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spans="1:24" customFormat="1" ht="16" x14ac:dyDescent="0.2"/>
    <row r="88" spans="1:24" ht="16" x14ac:dyDescent="0.2">
      <c r="A88" s="149" t="s">
        <v>116</v>
      </c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" x14ac:dyDescent="0.2">
      <c r="A89" s="20" t="s">
        <v>1</v>
      </c>
      <c r="B89" s="151" t="s">
        <v>8</v>
      </c>
      <c r="C89" s="152"/>
      <c r="D89" s="152"/>
      <c r="E89" s="152"/>
      <c r="F89" s="152"/>
      <c r="G89" s="152"/>
      <c r="H89" s="152"/>
      <c r="I89" s="152"/>
      <c r="J89" s="152"/>
      <c r="K89" s="152"/>
      <c r="N89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" x14ac:dyDescent="0.2">
      <c r="A90" s="33" t="s">
        <v>3</v>
      </c>
      <c r="B90" s="37">
        <v>0</v>
      </c>
      <c r="C90" s="18">
        <v>1</v>
      </c>
      <c r="D90" s="18">
        <v>2</v>
      </c>
      <c r="E90" s="18">
        <v>3</v>
      </c>
      <c r="F90" s="18">
        <v>4</v>
      </c>
      <c r="G90" s="18">
        <v>5</v>
      </c>
      <c r="H90" s="18">
        <v>6</v>
      </c>
      <c r="I90" s="18">
        <v>7</v>
      </c>
      <c r="J90" s="18">
        <v>8</v>
      </c>
      <c r="K90" s="18">
        <v>9</v>
      </c>
      <c r="N90"/>
      <c r="O90"/>
      <c r="P90"/>
      <c r="Q90"/>
      <c r="R90"/>
      <c r="S90"/>
      <c r="T90"/>
      <c r="U90"/>
      <c r="V90"/>
      <c r="W90"/>
      <c r="X90"/>
    </row>
    <row r="91" spans="1:24" ht="16" x14ac:dyDescent="0.2">
      <c r="A91" s="35">
        <v>2011</v>
      </c>
      <c r="B91" s="34">
        <f t="shared" ref="B91:K91" si="41">(O8-B8)/(O40-B40)</f>
        <v>21686.705980063289</v>
      </c>
      <c r="C91" s="34">
        <f t="shared" si="41"/>
        <v>-30772.768449432184</v>
      </c>
      <c r="D91" s="34">
        <f t="shared" si="41"/>
        <v>-2842.9811992036739</v>
      </c>
      <c r="E91" s="34">
        <f t="shared" si="41"/>
        <v>25979.18456331687</v>
      </c>
      <c r="F91" s="34">
        <f t="shared" si="41"/>
        <v>2876.9542658724581</v>
      </c>
      <c r="G91" s="34">
        <f t="shared" si="41"/>
        <v>15900.516852907147</v>
      </c>
      <c r="H91" s="34">
        <f t="shared" si="41"/>
        <v>27095.21614720728</v>
      </c>
      <c r="I91" s="34">
        <f t="shared" si="41"/>
        <v>1674.2943924838676</v>
      </c>
      <c r="J91" s="34">
        <f t="shared" si="41"/>
        <v>6359.6812499999987</v>
      </c>
      <c r="K91" s="34">
        <f t="shared" si="41"/>
        <v>1751.8033333333333</v>
      </c>
      <c r="N91"/>
      <c r="O91"/>
      <c r="P91"/>
      <c r="Q91"/>
      <c r="R91"/>
      <c r="S91"/>
      <c r="T91"/>
      <c r="U91"/>
      <c r="V91"/>
      <c r="W91"/>
      <c r="X91"/>
    </row>
    <row r="92" spans="1:24" ht="16" x14ac:dyDescent="0.2">
      <c r="A92" s="36">
        <v>2012</v>
      </c>
      <c r="B92" s="34">
        <f>(P9-C9)/(P41-C41)</f>
        <v>9062.3348612860045</v>
      </c>
      <c r="C92" s="34">
        <f>(Q9-D9)/(Q41-D41)</f>
        <v>14596.744511363528</v>
      </c>
      <c r="D92" s="34">
        <f>(R9-E9)/(R41-E41)</f>
        <v>34996.409284324356</v>
      </c>
      <c r="E92" s="34">
        <f t="shared" ref="E92:J92" si="42">(S9-F9)/(S41-F41)</f>
        <v>9758.163294922022</v>
      </c>
      <c r="F92" s="34">
        <f t="shared" si="42"/>
        <v>5462.5907004781993</v>
      </c>
      <c r="G92" s="34">
        <f t="shared" si="42"/>
        <v>7283.2683075124369</v>
      </c>
      <c r="H92" s="34">
        <f t="shared" si="42"/>
        <v>1591.2175978203577</v>
      </c>
      <c r="I92" s="34">
        <f t="shared" si="42"/>
        <v>29594.407499999998</v>
      </c>
      <c r="J92" s="34">
        <f t="shared" si="42"/>
        <v>5111.3616666666667</v>
      </c>
      <c r="K92" s="34"/>
      <c r="N92"/>
      <c r="O92"/>
      <c r="P92"/>
      <c r="Q92"/>
      <c r="R92"/>
      <c r="S92"/>
      <c r="T92"/>
      <c r="U92"/>
      <c r="V92"/>
      <c r="W92"/>
      <c r="X92"/>
    </row>
    <row r="93" spans="1:24" ht="16" x14ac:dyDescent="0.2">
      <c r="A93" s="36">
        <v>2013</v>
      </c>
      <c r="B93" s="34">
        <f>(Q10-D10)/(Q42-D42)</f>
        <v>865.65100290677719</v>
      </c>
      <c r="C93" s="34">
        <f t="shared" ref="C93:I93" si="43">(R10-E10)/(R42-E42)</f>
        <v>4246.3405210626706</v>
      </c>
      <c r="D93" s="34">
        <f t="shared" si="43"/>
        <v>3169.0120251092039</v>
      </c>
      <c r="E93" s="34">
        <f t="shared" si="43"/>
        <v>4061.6892201599767</v>
      </c>
      <c r="F93" s="34">
        <f t="shared" si="43"/>
        <v>-26244.993653334372</v>
      </c>
      <c r="G93" s="34">
        <f t="shared" si="43"/>
        <v>528.12549493755853</v>
      </c>
      <c r="H93" s="34">
        <f t="shared" si="43"/>
        <v>3026.7105110861417</v>
      </c>
      <c r="I93" s="34">
        <f t="shared" si="43"/>
        <v>29336.959774289269</v>
      </c>
      <c r="J93" s="34"/>
      <c r="K93" s="34"/>
      <c r="N93"/>
      <c r="O93"/>
      <c r="P93"/>
      <c r="Q93"/>
      <c r="R93"/>
      <c r="S93"/>
      <c r="T93"/>
      <c r="U93"/>
      <c r="V93"/>
      <c r="W93"/>
      <c r="X93"/>
    </row>
    <row r="94" spans="1:24" ht="16" x14ac:dyDescent="0.2">
      <c r="A94" s="36">
        <v>2014</v>
      </c>
      <c r="B94" s="34">
        <f>(R11-E11)/(R43-E43)</f>
        <v>8746.4292280080699</v>
      </c>
      <c r="C94" s="34">
        <f t="shared" ref="C94:H94" si="44">(S11-F11)/(S43-F43)</f>
        <v>28669.4473726217</v>
      </c>
      <c r="D94" s="34">
        <f t="shared" si="44"/>
        <v>-12655.175393866519</v>
      </c>
      <c r="E94" s="34">
        <f t="shared" si="44"/>
        <v>30316.048998421687</v>
      </c>
      <c r="F94" s="34">
        <f t="shared" si="44"/>
        <v>25372.474973250653</v>
      </c>
      <c r="G94" s="34">
        <f t="shared" si="44"/>
        <v>35520.846387389851</v>
      </c>
      <c r="H94" s="34">
        <f t="shared" si="44"/>
        <v>9813.5906719910909</v>
      </c>
      <c r="I94" s="34"/>
      <c r="J94" s="34"/>
      <c r="K94" s="34"/>
      <c r="N94"/>
      <c r="O94"/>
      <c r="P94"/>
      <c r="Q94"/>
      <c r="R94"/>
      <c r="S94"/>
      <c r="T94"/>
      <c r="U94"/>
      <c r="V94"/>
      <c r="W94"/>
      <c r="X94"/>
    </row>
    <row r="95" spans="1:24" ht="16" x14ac:dyDescent="0.2">
      <c r="A95" s="36">
        <v>2015</v>
      </c>
      <c r="B95" s="34">
        <f>(S12-F12)/(S44-F44)</f>
        <v>62007.11700659831</v>
      </c>
      <c r="C95" s="34">
        <f t="shared" ref="C95:G95" si="45">(T12-G12)/(T44-G44)</f>
        <v>-58866.059558233355</v>
      </c>
      <c r="D95" s="34">
        <f t="shared" si="45"/>
        <v>11434.369559968225</v>
      </c>
      <c r="E95" s="34">
        <f t="shared" si="45"/>
        <v>42920.748062697916</v>
      </c>
      <c r="F95" s="34">
        <f t="shared" si="45"/>
        <v>3275.3529155457049</v>
      </c>
      <c r="G95" s="34">
        <f t="shared" si="45"/>
        <v>9564.5810764393409</v>
      </c>
      <c r="H95" s="34"/>
      <c r="I95" s="34"/>
      <c r="J95" s="34"/>
      <c r="K95" s="34"/>
      <c r="N95"/>
      <c r="O95"/>
      <c r="P95"/>
      <c r="Q95"/>
      <c r="R95"/>
      <c r="S95"/>
      <c r="T95"/>
      <c r="U95"/>
      <c r="V95"/>
      <c r="W95"/>
      <c r="X95"/>
    </row>
    <row r="96" spans="1:24" ht="16" x14ac:dyDescent="0.2">
      <c r="A96" s="36">
        <v>2016</v>
      </c>
      <c r="B96" s="34">
        <f>(T13-G13)/(T45-G45)</f>
        <v>3404.6438149983151</v>
      </c>
      <c r="C96" s="34">
        <f t="shared" ref="C96:F96" si="46">(U13-H13)/(U45-H45)</f>
        <v>4885.6999271364875</v>
      </c>
      <c r="D96" s="34">
        <f t="shared" si="46"/>
        <v>25992.499710519762</v>
      </c>
      <c r="E96" s="34">
        <f t="shared" si="46"/>
        <v>-564.96964732681147</v>
      </c>
      <c r="F96" s="34">
        <f t="shared" si="46"/>
        <v>2041.3290058469447</v>
      </c>
      <c r="G96" s="34"/>
      <c r="H96" s="34"/>
      <c r="I96" s="34"/>
      <c r="J96" s="34"/>
      <c r="K96" s="34"/>
      <c r="N96"/>
      <c r="O96"/>
      <c r="P96"/>
      <c r="Q96"/>
      <c r="R96"/>
      <c r="S96"/>
      <c r="T96"/>
      <c r="U96"/>
      <c r="V96"/>
      <c r="W96"/>
      <c r="X96"/>
    </row>
    <row r="97" spans="1:24" ht="16" x14ac:dyDescent="0.2">
      <c r="A97" s="36">
        <v>2017</v>
      </c>
      <c r="B97" s="34">
        <f>(U14-H14)/(U46-H46)</f>
        <v>12710.944460851404</v>
      </c>
      <c r="C97" s="34">
        <f t="shared" ref="C97:E97" si="47">(V14-I14)/(V46-I46)</f>
        <v>-8286.0907957678064</v>
      </c>
      <c r="D97" s="34">
        <f t="shared" si="47"/>
        <v>48908.092987014854</v>
      </c>
      <c r="E97" s="34">
        <f t="shared" si="47"/>
        <v>15538.046770494926</v>
      </c>
      <c r="F97" s="34"/>
      <c r="G97" s="34"/>
      <c r="H97" s="34"/>
      <c r="I97" s="34"/>
      <c r="J97" s="34"/>
      <c r="K97" s="34"/>
      <c r="N97"/>
      <c r="O97"/>
      <c r="P97"/>
      <c r="Q97"/>
      <c r="R97"/>
      <c r="S97"/>
      <c r="T97"/>
      <c r="U97"/>
      <c r="V97"/>
      <c r="W97"/>
      <c r="X97"/>
    </row>
    <row r="98" spans="1:24" ht="16" x14ac:dyDescent="0.2">
      <c r="A98" s="36">
        <v>2018</v>
      </c>
      <c r="B98" s="34">
        <f>(V15-I15)/(V47-I47)</f>
        <v>2243.8634565724383</v>
      </c>
      <c r="C98" s="34">
        <f t="shared" ref="C98:D98" si="48">(W15-J15)/(W47-J47)</f>
        <v>4926.6974056832059</v>
      </c>
      <c r="D98" s="34">
        <f t="shared" si="48"/>
        <v>-35980.002008460171</v>
      </c>
      <c r="E98" s="34"/>
      <c r="F98" s="34"/>
      <c r="G98" s="34"/>
      <c r="H98" s="34"/>
      <c r="I98" s="34"/>
      <c r="J98" s="34"/>
      <c r="K98" s="34"/>
      <c r="N98"/>
      <c r="O98"/>
      <c r="P98"/>
      <c r="Q98"/>
      <c r="R98"/>
      <c r="S98"/>
      <c r="T98"/>
      <c r="U98"/>
      <c r="V98"/>
      <c r="W98"/>
      <c r="X98"/>
    </row>
    <row r="99" spans="1:24" ht="16" x14ac:dyDescent="0.2">
      <c r="A99" s="36">
        <v>2019</v>
      </c>
      <c r="B99" s="34">
        <f>(W16-J16)/(W48-J48)</f>
        <v>3787.6083005886967</v>
      </c>
      <c r="C99" s="34">
        <f>(X16-K16)/(X48-K48)</f>
        <v>7598.5643690632724</v>
      </c>
      <c r="D99" s="34"/>
      <c r="E99" s="34"/>
      <c r="F99" s="34"/>
      <c r="G99" s="34"/>
      <c r="H99" s="34"/>
      <c r="I99" s="34"/>
      <c r="J99" s="34"/>
      <c r="K99" s="34"/>
      <c r="N99"/>
      <c r="O99"/>
      <c r="P99"/>
      <c r="Q99"/>
      <c r="R99"/>
      <c r="S99"/>
      <c r="T99"/>
      <c r="U99"/>
      <c r="V99"/>
      <c r="W99"/>
      <c r="X99"/>
    </row>
    <row r="100" spans="1:24" ht="16" x14ac:dyDescent="0.2">
      <c r="A100" s="36">
        <v>2020</v>
      </c>
      <c r="B100" s="34">
        <f>(X17-K17)/(X49-K49)</f>
        <v>3110.1107701892388</v>
      </c>
      <c r="C100" s="34"/>
      <c r="D100" s="34"/>
      <c r="E100" s="34"/>
      <c r="F100" s="34"/>
      <c r="G100" s="34"/>
      <c r="H100" s="34"/>
      <c r="I100" s="34"/>
      <c r="J100" s="34"/>
      <c r="K100" s="34"/>
      <c r="N100"/>
      <c r="O100"/>
      <c r="P100"/>
      <c r="Q100"/>
      <c r="R100"/>
      <c r="S100"/>
      <c r="T100"/>
      <c r="U100"/>
      <c r="V100"/>
      <c r="W100"/>
      <c r="X100"/>
    </row>
    <row r="143" spans="1:24" ht="21" x14ac:dyDescent="0.25">
      <c r="A143" s="24" t="s">
        <v>24</v>
      </c>
      <c r="B143" s="24"/>
      <c r="C143" s="24"/>
      <c r="D143" s="24"/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</sheetData>
  <mergeCells count="22">
    <mergeCell ref="A88:K88"/>
    <mergeCell ref="B89:K89"/>
    <mergeCell ref="O38:X38"/>
    <mergeCell ref="A52:K52"/>
    <mergeCell ref="N52:X52"/>
    <mergeCell ref="B53:K53"/>
    <mergeCell ref="O53:X53"/>
    <mergeCell ref="B71:K71"/>
    <mergeCell ref="N70:X70"/>
    <mergeCell ref="O71:X71"/>
    <mergeCell ref="A5:K5"/>
    <mergeCell ref="B6:K6"/>
    <mergeCell ref="B21:K21"/>
    <mergeCell ref="A20:K20"/>
    <mergeCell ref="A70:K70"/>
    <mergeCell ref="A37:K37"/>
    <mergeCell ref="B38:K38"/>
    <mergeCell ref="N5:X5"/>
    <mergeCell ref="O6:X6"/>
    <mergeCell ref="N20:X20"/>
    <mergeCell ref="O21:X21"/>
    <mergeCell ref="N37:X3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3B38-3875-1E44-9189-D3AA34D9CD9A}">
  <dimension ref="A1:X100"/>
  <sheetViews>
    <sheetView topLeftCell="J49" zoomScale="85" workbookViewId="0">
      <selection activeCell="A89" sqref="A89"/>
    </sheetView>
  </sheetViews>
  <sheetFormatPr baseColWidth="10" defaultRowHeight="16" x14ac:dyDescent="0.2"/>
  <sheetData>
    <row r="1" spans="1:24" s="29" customFormat="1" ht="21" x14ac:dyDescent="0.25">
      <c r="A1" s="28" t="s">
        <v>6</v>
      </c>
    </row>
    <row r="3" spans="1:24" s="4" customFormat="1" ht="21" x14ac:dyDescent="0.25">
      <c r="A3" s="19" t="s">
        <v>21</v>
      </c>
    </row>
    <row r="5" spans="1:24" s="4" customFormat="1" ht="15" x14ac:dyDescent="0.2">
      <c r="A5" s="149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N5" s="149" t="s">
        <v>19</v>
      </c>
      <c r="O5" s="149"/>
      <c r="P5" s="149"/>
      <c r="Q5" s="149"/>
      <c r="R5" s="149"/>
      <c r="S5" s="149"/>
      <c r="T5" s="149"/>
      <c r="U5" s="149"/>
      <c r="V5" s="149"/>
      <c r="W5" s="149"/>
      <c r="X5" s="149"/>
    </row>
    <row r="6" spans="1:24" s="4" customFormat="1" ht="15" x14ac:dyDescent="0.2">
      <c r="A6" s="8" t="s">
        <v>1</v>
      </c>
      <c r="B6" s="150" t="s">
        <v>2</v>
      </c>
      <c r="C6" s="150"/>
      <c r="D6" s="150"/>
      <c r="E6" s="150"/>
      <c r="F6" s="150"/>
      <c r="G6" s="150"/>
      <c r="H6" s="150"/>
      <c r="I6" s="150"/>
      <c r="J6" s="150"/>
      <c r="K6" s="150"/>
      <c r="N6" s="8" t="s">
        <v>1</v>
      </c>
      <c r="O6" s="150" t="s">
        <v>2</v>
      </c>
      <c r="P6" s="150"/>
      <c r="Q6" s="150"/>
      <c r="R6" s="150"/>
      <c r="S6" s="150"/>
      <c r="T6" s="150"/>
      <c r="U6" s="150"/>
      <c r="V6" s="150"/>
      <c r="W6" s="150"/>
      <c r="X6" s="150"/>
    </row>
    <row r="7" spans="1:24" s="4" customFormat="1" ht="17" thickBot="1" x14ac:dyDescent="0.25">
      <c r="A7" s="9" t="s">
        <v>3</v>
      </c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16</v>
      </c>
      <c r="J7" s="10" t="s">
        <v>17</v>
      </c>
      <c r="K7" s="11" t="s">
        <v>18</v>
      </c>
      <c r="N7" s="9" t="s">
        <v>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14</v>
      </c>
      <c r="U7" s="10" t="s">
        <v>15</v>
      </c>
      <c r="V7" s="10" t="s">
        <v>16</v>
      </c>
      <c r="W7" s="10" t="s">
        <v>17</v>
      </c>
      <c r="X7" s="11" t="s">
        <v>18</v>
      </c>
    </row>
    <row r="8" spans="1:24" s="4" customFormat="1" ht="15" x14ac:dyDescent="0.2">
      <c r="A8" s="12">
        <v>2011</v>
      </c>
      <c r="B8" s="3">
        <f>SUMIFS([1]Claims!$I:$I, [1]Claims!$E:$E, "&gt;=" &amp; DATE($A8,1,1),[1]Claims!$E:$E,  "&lt;=" &amp; DATE($A8,12,31), [1]Claims!$G:$G, "&gt;=" &amp; DATE(home_incpaid6[[#Headers],[2011]],1,1), [1]Claims!$G:$G,  "&lt;=" &amp; DATE(home_incpaid6[[#Headers],[2011]],12,31), [1]Claims!$C:$C, "Homeowners")</f>
        <v>3678535.2500000005</v>
      </c>
      <c r="C8" s="3">
        <f>SUMIFS([1]Claims!$I:$I, [1]Claims!$E:$E, "&gt;=" &amp; DATE($A8,1,1),[1]Claims!$E:$E,  "&lt;=" &amp; DATE($A8,12,31), [1]Claims!$G:$G, "&gt;=" &amp; DATE(home_incpaid6[[#Headers],[2012]],1,1), [1]Claims!$G:$G,  "&lt;=" &amp; DATE(home_incpaid6[[#Headers],[2012]],12,31), [1]Claims!$C:$C, "Homeowners")</f>
        <v>9098676.7700000051</v>
      </c>
      <c r="D8" s="3">
        <f>SUMIFS([1]Claims!$I:$I, [1]Claims!$E:$E, "&gt;=" &amp; DATE($A8,1,1),[1]Claims!$E:$E,  "&lt;=" &amp; DATE($A8,12,31), [1]Claims!$G:$G, "&gt;=" &amp; DATE(home_incpaid6[[#Headers],[2013]],1,1), [1]Claims!$G:$G,  "&lt;=" &amp; DATE(home_incpaid6[[#Headers],[2013]],12,31), [1]Claims!$C:$C, "Homeowners")</f>
        <v>5507171.7299999995</v>
      </c>
      <c r="E8" s="3">
        <f>SUMIFS([1]Claims!$I:$I, [1]Claims!$E:$E, "&gt;=" &amp; DATE($A8,1,1),[1]Claims!$E:$E,  "&lt;=" &amp; DATE($A8,12,31), [1]Claims!$G:$G, "&gt;=" &amp; DATE(home_incpaid6[[#Headers],[2014]],1,1), [1]Claims!$G:$G,  "&lt;=" &amp; DATE(home_incpaid6[[#Headers],[2014]],12,31), [1]Claims!$C:$C, "Homeowners")</f>
        <v>3106316.8599999994</v>
      </c>
      <c r="F8" s="3">
        <f>SUMIFS([1]Claims!$I:$I, [1]Claims!$E:$E, "&gt;=" &amp; DATE($A8,1,1),[1]Claims!$E:$E,  "&lt;=" &amp; DATE($A8,12,31), [1]Claims!$G:$G, "&gt;=" &amp; DATE(home_incpaid6[[#Headers],[2015]],1,1), [1]Claims!$G:$G,  "&lt;=" &amp; DATE(home_incpaid6[[#Headers],[2015]],12,31), [1]Claims!$C:$C, "Homeowners")</f>
        <v>2757881.26</v>
      </c>
      <c r="G8" s="3">
        <f>SUMIFS([1]Claims!$I:$I, [1]Claims!$E:$E, "&gt;=" &amp; DATE($A8,1,1),[1]Claims!$E:$E,  "&lt;=" &amp; DATE($A8,12,31), [1]Claims!$G:$G, "&gt;=" &amp; DATE(home_incpaid6[[#Headers],[2016]],1,1), [1]Claims!$G:$G,  "&lt;=" &amp; DATE(home_incpaid6[[#Headers],[2016]],12,31), [1]Claims!$C:$C, "Homeowners")</f>
        <v>1503641.0099999995</v>
      </c>
      <c r="H8" s="3">
        <f>SUMIFS([1]Claims!$I:$I, [1]Claims!$E:$E, "&gt;=" &amp; DATE($A8,1,1),[1]Claims!$E:$E,  "&lt;=" &amp; DATE($A8,12,31), [1]Claims!$G:$G, "&gt;=" &amp; DATE(home_incpaid6[[#Headers],[2017]],1,1), [1]Claims!$G:$G,  "&lt;=" &amp; DATE(home_incpaid6[[#Headers],[2017]],12,31), [1]Claims!$C:$C, "Homeowners")</f>
        <v>545307.34000000008</v>
      </c>
      <c r="I8" s="3">
        <f>SUMIFS([1]Claims!$I:$I, [1]Claims!$E:$E, "&gt;=" &amp; DATE($A8,1,1),[1]Claims!$E:$E,  "&lt;=" &amp; DATE($A8,12,31), [1]Claims!$G:$G, "&gt;=" &amp; DATE(home_incpaid6[[#Headers],[2018]],1,1), [1]Claims!$G:$G,  "&lt;=" &amp; DATE(home_incpaid6[[#Headers],[2018]],12,31), [1]Claims!$C:$C, "Homeowners")</f>
        <v>155018.38</v>
      </c>
      <c r="J8" s="3">
        <f>SUMIFS([1]Claims!$I:$I, [1]Claims!$E:$E, "&gt;=" &amp; DATE($A8,1,1),[1]Claims!$E:$E,  "&lt;=" &amp; DATE($A8,12,31), [1]Claims!$G:$G, "&gt;=" &amp; DATE(home_incpaid6[[#Headers],[2019]],1,1), [1]Claims!$G:$G,  "&lt;=" &amp; DATE(home_incpaid6[[#Headers],[2019]],12,31), [1]Claims!$C:$C, "Homeowners")</f>
        <v>94173.41</v>
      </c>
      <c r="K8" s="3">
        <f>SUMIFS([1]Claims!$I:$I, [1]Claims!$E:$E, "&gt;=" &amp; DATE($A8,1,1),[1]Claims!$E:$E,  "&lt;=" &amp; DATE($A8,12,31), [1]Claims!$G:$G, "&gt;=" &amp; DATE(home_incpaid6[[#Headers],[2020]],1,1), [1]Claims!$G:$G,  "&lt;=" &amp; DATE(home_incpaid6[[#Headers],[2020]],12,31), [1]Claims!$C:$C, "Homeowners")</f>
        <v>11664.92</v>
      </c>
      <c r="N8" s="12">
        <v>2011</v>
      </c>
      <c r="O8" s="3">
        <f>SUMIFS([1]Claims!$H:$H, [1]Claims!$E:$E, "&gt;=" &amp; DATE($A8,1,1),[1]Claims!$E:$E,  "&lt;=" &amp; DATE($A8,12,31), [1]Claims!$F:$F, "&gt;=" &amp; DATE(home_incpaid69[[#Headers],[2011]],1,1), [1]Claims!$F:$F,  "&lt;=" &amp; DATE(home_incpaid69[[#Headers],[2011]],12,31), [1]Claims!$C:$C, "Homeowners")</f>
        <v>13112744.584389146</v>
      </c>
      <c r="P8" s="3">
        <f>SUMIFS([1]Claims!$H:$H, [1]Claims!$E:$E, "&gt;=" &amp; DATE($A8,1,1),[1]Claims!$E:$E,  "&lt;=" &amp; DATE($A8,12,31), [1]Claims!$F:$F, "&gt;=" &amp; DATE(home_incpaid69[[#Headers],[2012]],1,1), [1]Claims!$F:$F,  "&lt;=" &amp; DATE(home_incpaid69[[#Headers],[2012]],12,31), [1]Claims!$C:$C, "Homeowners")</f>
        <v>8690527.2628075536</v>
      </c>
      <c r="Q8" s="3">
        <f>SUMIFS([1]Claims!$H:$H, [1]Claims!$E:$E, "&gt;=" &amp; DATE($A8,1,1),[1]Claims!$E:$E,  "&lt;=" &amp; DATE($A8,12,31), [1]Claims!$F:$F, "&gt;=" &amp; DATE(home_incpaid69[[#Headers],[2013]],1,1), [1]Claims!$F:$F,  "&lt;=" &amp; DATE(home_incpaid69[[#Headers],[2013]],12,31), [1]Claims!$C:$C, "Homeowners")</f>
        <v>1011610.5235374994</v>
      </c>
      <c r="R8" s="3">
        <f>SUMIFS([1]Claims!$H:$H, [1]Claims!$E:$E, "&gt;=" &amp; DATE($A8,1,1),[1]Claims!$E:$E,  "&lt;=" &amp; DATE($A8,12,31), [1]Claims!$F:$F, "&gt;=" &amp; DATE(home_incpaid69[[#Headers],[2014]],1,1), [1]Claims!$F:$F,  "&lt;=" &amp; DATE(home_incpaid69[[#Headers],[2014]],12,31), [1]Claims!$C:$C, "Homeowners")</f>
        <v>93977.765130583139</v>
      </c>
      <c r="S8" s="3">
        <f>SUMIFS([1]Claims!$H:$H, [1]Claims!$E:$E, "&gt;=" &amp; DATE($A8,1,1),[1]Claims!$E:$E,  "&lt;=" &amp; DATE($A8,12,31), [1]Claims!$F:$F, "&gt;=" &amp; DATE(home_incpaid69[[#Headers],[2015]],1,1), [1]Claims!$F:$F,  "&lt;=" &amp; DATE(home_incpaid69[[#Headers],[2015]],12,31), [1]Claims!$C:$C, "Homeowners")</f>
        <v>103991.32787695788</v>
      </c>
      <c r="T8" s="3">
        <f>SUMIFS([1]Claims!$H:$H, [1]Claims!$E:$E, "&gt;=" &amp; DATE($A8,1,1),[1]Claims!$E:$E,  "&lt;=" &amp; DATE($A8,12,31), [1]Claims!$F:$F, "&gt;=" &amp; DATE(home_incpaid69[[#Headers],[2016]],1,1), [1]Claims!$F:$F,  "&lt;=" &amp; DATE(home_incpaid69[[#Headers],[2016]],12,31), [1]Claims!$C:$C, "Homeowners")</f>
        <v>0</v>
      </c>
      <c r="U8" s="3">
        <f>SUMIFS([1]Claims!$H:$H, [1]Claims!$E:$E, "&gt;=" &amp; DATE($A8,1,1),[1]Claims!$E:$E,  "&lt;=" &amp; DATE($A8,12,31), [1]Claims!$F:$F, "&gt;=" &amp; DATE(home_incpaid69[[#Headers],[2017]],1,1), [1]Claims!$F:$F,  "&lt;=" &amp; DATE(home_incpaid69[[#Headers],[2017]],12,31), [1]Claims!$C:$C, "Homeowners")</f>
        <v>0</v>
      </c>
      <c r="V8" s="3">
        <f>SUMIFS([1]Claims!$H:$H, [1]Claims!$E:$E, "&gt;=" &amp; DATE($A8,1,1),[1]Claims!$E:$E,  "&lt;=" &amp; DATE($A8,12,31), [1]Claims!$F:$F, "&gt;=" &amp; DATE(home_incpaid69[[#Headers],[2018]],1,1), [1]Claims!$F:$F,  "&lt;=" &amp; DATE(home_incpaid69[[#Headers],[2018]],12,31), [1]Claims!$C:$C, "Homeowners")</f>
        <v>0</v>
      </c>
      <c r="W8" s="3">
        <f>SUMIFS([1]Claims!$H:$H, [1]Claims!$E:$E, "&gt;=" &amp; DATE($A8,1,1),[1]Claims!$E:$E,  "&lt;=" &amp; DATE($A8,12,31), [1]Claims!$F:$F, "&gt;=" &amp; DATE(home_incpaid69[[#Headers],[2019]],1,1), [1]Claims!$F:$F,  "&lt;=" &amp; DATE(home_incpaid69[[#Headers],[2019]],12,31), [1]Claims!$C:$C, "Homeowners")</f>
        <v>0</v>
      </c>
      <c r="X8" s="3">
        <f>SUMIFS([1]Claims!$H:$H, [1]Claims!$E:$E, "&gt;=" &amp; DATE($A8,1,1),[1]Claims!$E:$E,  "&lt;=" &amp; DATE($A8,12,31), [1]Claims!$F:$F, "&gt;=" &amp; DATE(home_incpaid69[[#Headers],[2020]],1,1), [1]Claims!$F:$F,  "&lt;=" &amp; DATE(home_incpaid69[[#Headers],[2020]],12,31), [1]Claims!$C:$C, "Homeowners")</f>
        <v>0</v>
      </c>
    </row>
    <row r="9" spans="1:24" s="4" customFormat="1" ht="15" x14ac:dyDescent="0.2">
      <c r="A9" s="13">
        <v>2012</v>
      </c>
      <c r="B9" s="3">
        <f>SUMIFS([1]Claims!$I:$I, [1]Claims!$E:$E, "&gt;=" &amp; DATE($A9,1,1),[1]Claims!$E:$E,  "&lt;=" &amp; DATE($A9,12,31), [1]Claims!$G:$G, "&gt;=" &amp; DATE(home_incpaid6[[#Headers],[2011]],1,1), [1]Claims!$G:$G,  "&lt;=" &amp; DATE(home_incpaid6[[#Headers],[2011]],12,31), [1]Claims!$C:$C, "Homeowners")</f>
        <v>0</v>
      </c>
      <c r="C9" s="3">
        <f>SUMIFS([1]Claims!$I:$I, [1]Claims!$E:$E, "&gt;=" &amp; DATE($A9,1,1),[1]Claims!$E:$E,  "&lt;=" &amp; DATE($A9,12,31), [1]Claims!$G:$G, "&gt;=" &amp; DATE(home_incpaid6[[#Headers],[2012]],1,1), [1]Claims!$G:$G,  "&lt;=" &amp; DATE(home_incpaid6[[#Headers],[2012]],12,31), [1]Claims!$C:$C, "Homeowners")</f>
        <v>3250429.3200000003</v>
      </c>
      <c r="D9" s="3">
        <f>SUMIFS([1]Claims!$I:$I, [1]Claims!$E:$E, "&gt;=" &amp; DATE($A9,1,1),[1]Claims!$E:$E,  "&lt;=" &amp; DATE($A9,12,31), [1]Claims!$G:$G, "&gt;=" &amp; DATE(home_incpaid6[[#Headers],[2013]],1,1), [1]Claims!$G:$G,  "&lt;=" &amp; DATE(home_incpaid6[[#Headers],[2013]],12,31), [1]Claims!$C:$C, "Homeowners")</f>
        <v>10148153.430000005</v>
      </c>
      <c r="E9" s="3">
        <f>SUMIFS([1]Claims!$I:$I, [1]Claims!$E:$E, "&gt;=" &amp; DATE($A9,1,1),[1]Claims!$E:$E,  "&lt;=" &amp; DATE($A9,12,31), [1]Claims!$G:$G, "&gt;=" &amp; DATE(home_incpaid6[[#Headers],[2014]],1,1), [1]Claims!$G:$G,  "&lt;=" &amp; DATE(home_incpaid6[[#Headers],[2014]],12,31), [1]Claims!$C:$C, "Homeowners")</f>
        <v>6030376.5700000012</v>
      </c>
      <c r="F9" s="3">
        <f>SUMIFS([1]Claims!$I:$I, [1]Claims!$E:$E, "&gt;=" &amp; DATE($A9,1,1),[1]Claims!$E:$E,  "&lt;=" &amp; DATE($A9,12,31), [1]Claims!$G:$G, "&gt;=" &amp; DATE(home_incpaid6[[#Headers],[2015]],1,1), [1]Claims!$G:$G,  "&lt;=" &amp; DATE(home_incpaid6[[#Headers],[2015]],12,31), [1]Claims!$C:$C, "Homeowners")</f>
        <v>3758308.8399999985</v>
      </c>
      <c r="G9" s="3">
        <f>SUMIFS([1]Claims!$I:$I, [1]Claims!$E:$E, "&gt;=" &amp; DATE($A9,1,1),[1]Claims!$E:$E,  "&lt;=" &amp; DATE($A9,12,31), [1]Claims!$G:$G, "&gt;=" &amp; DATE(home_incpaid6[[#Headers],[2016]],1,1), [1]Claims!$G:$G,  "&lt;=" &amp; DATE(home_incpaid6[[#Headers],[2016]],12,31), [1]Claims!$C:$C, "Homeowners")</f>
        <v>2238305.69</v>
      </c>
      <c r="H9" s="3">
        <f>SUMIFS([1]Claims!$I:$I, [1]Claims!$E:$E, "&gt;=" &amp; DATE($A9,1,1),[1]Claims!$E:$E,  "&lt;=" &amp; DATE($A9,12,31), [1]Claims!$G:$G, "&gt;=" &amp; DATE(home_incpaid6[[#Headers],[2017]],1,1), [1]Claims!$G:$G,  "&lt;=" &amp; DATE(home_incpaid6[[#Headers],[2017]],12,31), [1]Claims!$C:$C, "Homeowners")</f>
        <v>1606822.32</v>
      </c>
      <c r="I9" s="3">
        <f>SUMIFS([1]Claims!$I:$I, [1]Claims!$E:$E, "&gt;=" &amp; DATE($A9,1,1),[1]Claims!$E:$E,  "&lt;=" &amp; DATE($A9,12,31), [1]Claims!$G:$G, "&gt;=" &amp; DATE(home_incpaid6[[#Headers],[2018]],1,1), [1]Claims!$G:$G,  "&lt;=" &amp; DATE(home_incpaid6[[#Headers],[2018]],12,31), [1]Claims!$C:$C, "Homeowners")</f>
        <v>433196.25999999995</v>
      </c>
      <c r="J9" s="3">
        <f>SUMIFS([1]Claims!$I:$I, [1]Claims!$E:$E, "&gt;=" &amp; DATE($A9,1,1),[1]Claims!$E:$E,  "&lt;=" &amp; DATE($A9,12,31), [1]Claims!$G:$G, "&gt;=" &amp; DATE(home_incpaid6[[#Headers],[2019]],1,1), [1]Claims!$G:$G,  "&lt;=" &amp; DATE(home_incpaid6[[#Headers],[2019]],12,31), [1]Claims!$C:$C, "Homeowners")</f>
        <v>386893.61</v>
      </c>
      <c r="K9" s="3">
        <f>SUMIFS([1]Claims!$I:$I, [1]Claims!$E:$E, "&gt;=" &amp; DATE($A9,1,1),[1]Claims!$E:$E,  "&lt;=" &amp; DATE($A9,12,31), [1]Claims!$G:$G, "&gt;=" &amp; DATE(home_incpaid6[[#Headers],[2020]],1,1), [1]Claims!$G:$G,  "&lt;=" &amp; DATE(home_incpaid6[[#Headers],[2020]],12,31), [1]Claims!$C:$C, "Homeowners")</f>
        <v>198558.39</v>
      </c>
      <c r="N9" s="13">
        <v>2012</v>
      </c>
      <c r="O9" s="3">
        <f>SUMIFS([1]Claims!$H:$H, [1]Claims!$E:$E, "&gt;=" &amp; DATE($A9,1,1),[1]Claims!$E:$E,  "&lt;=" &amp; DATE($A9,12,31), [1]Claims!$F:$F, "&gt;=" &amp; DATE(home_incpaid69[[#Headers],[2011]],1,1), [1]Claims!$F:$F,  "&lt;=" &amp; DATE(home_incpaid69[[#Headers],[2011]],12,31), [1]Claims!$C:$C, "Homeowners")</f>
        <v>0</v>
      </c>
      <c r="P9" s="3">
        <f>SUMIFS([1]Claims!$H:$H, [1]Claims!$E:$E, "&gt;=" &amp; DATE($A9,1,1),[1]Claims!$E:$E,  "&lt;=" &amp; DATE($A9,12,31), [1]Claims!$F:$F, "&gt;=" &amp; DATE(home_incpaid69[[#Headers],[2012]],1,1), [1]Claims!$F:$F,  "&lt;=" &amp; DATE(home_incpaid69[[#Headers],[2012]],12,31), [1]Claims!$C:$C, "Homeowners")</f>
        <v>12206793.612936197</v>
      </c>
      <c r="Q9" s="3">
        <f>SUMIFS([1]Claims!$H:$H, [1]Claims!$E:$E, "&gt;=" &amp; DATE($A9,1,1),[1]Claims!$E:$E,  "&lt;=" &amp; DATE($A9,12,31), [1]Claims!$F:$F, "&gt;=" &amp; DATE(home_incpaid69[[#Headers],[2013]],1,1), [1]Claims!$F:$F,  "&lt;=" &amp; DATE(home_incpaid69[[#Headers],[2013]],12,31), [1]Claims!$C:$C, "Homeowners")</f>
        <v>9761390.0455225259</v>
      </c>
      <c r="R9" s="3">
        <f>SUMIFS([1]Claims!$H:$H, [1]Claims!$E:$E, "&gt;=" &amp; DATE($A9,1,1),[1]Claims!$E:$E,  "&lt;=" &amp; DATE($A9,12,31), [1]Claims!$F:$F, "&gt;=" &amp; DATE(home_incpaid69[[#Headers],[2014]],1,1), [1]Claims!$F:$F,  "&lt;=" &amp; DATE(home_incpaid69[[#Headers],[2014]],12,31), [1]Claims!$C:$C, "Homeowners")</f>
        <v>1035181.5082464352</v>
      </c>
      <c r="S9" s="3">
        <f>SUMIFS([1]Claims!$H:$H, [1]Claims!$E:$E, "&gt;=" &amp; DATE($A9,1,1),[1]Claims!$E:$E,  "&lt;=" &amp; DATE($A9,12,31), [1]Claims!$F:$F, "&gt;=" &amp; DATE(home_incpaid69[[#Headers],[2015]],1,1), [1]Claims!$F:$F,  "&lt;=" &amp; DATE(home_incpaid69[[#Headers],[2015]],12,31), [1]Claims!$C:$C, "Homeowners")</f>
        <v>265918.78482644656</v>
      </c>
      <c r="T9" s="3">
        <f>SUMIFS([1]Claims!$H:$H, [1]Claims!$E:$E, "&gt;=" &amp; DATE($A9,1,1),[1]Claims!$E:$E,  "&lt;=" &amp; DATE($A9,12,31), [1]Claims!$F:$F, "&gt;=" &amp; DATE(home_incpaid69[[#Headers],[2016]],1,1), [1]Claims!$F:$F,  "&lt;=" &amp; DATE(home_incpaid69[[#Headers],[2016]],12,31), [1]Claims!$C:$C, "Homeowners")</f>
        <v>0</v>
      </c>
      <c r="U9" s="3">
        <f>SUMIFS([1]Claims!$H:$H, [1]Claims!$E:$E, "&gt;=" &amp; DATE($A9,1,1),[1]Claims!$E:$E,  "&lt;=" &amp; DATE($A9,12,31), [1]Claims!$F:$F, "&gt;=" &amp; DATE(home_incpaid69[[#Headers],[2017]],1,1), [1]Claims!$F:$F,  "&lt;=" &amp; DATE(home_incpaid69[[#Headers],[2017]],12,31), [1]Claims!$C:$C, "Homeowners")</f>
        <v>0</v>
      </c>
      <c r="V9" s="3">
        <f>SUMIFS([1]Claims!$H:$H, [1]Claims!$E:$E, "&gt;=" &amp; DATE($A9,1,1),[1]Claims!$E:$E,  "&lt;=" &amp; DATE($A9,12,31), [1]Claims!$F:$F, "&gt;=" &amp; DATE(home_incpaid69[[#Headers],[2018]],1,1), [1]Claims!$F:$F,  "&lt;=" &amp; DATE(home_incpaid69[[#Headers],[2018]],12,31), [1]Claims!$C:$C, "Homeowners")</f>
        <v>0</v>
      </c>
      <c r="W9" s="3">
        <f>SUMIFS([1]Claims!$H:$H, [1]Claims!$E:$E, "&gt;=" &amp; DATE($A9,1,1),[1]Claims!$E:$E,  "&lt;=" &amp; DATE($A9,12,31), [1]Claims!$F:$F, "&gt;=" &amp; DATE(home_incpaid69[[#Headers],[2019]],1,1), [1]Claims!$F:$F,  "&lt;=" &amp; DATE(home_incpaid69[[#Headers],[2019]],12,31), [1]Claims!$C:$C, "Homeowners")</f>
        <v>0</v>
      </c>
      <c r="X9" s="3">
        <f>SUMIFS([1]Claims!$H:$H, [1]Claims!$E:$E, "&gt;=" &amp; DATE($A9,1,1),[1]Claims!$E:$E,  "&lt;=" &amp; DATE($A9,12,31), [1]Claims!$F:$F, "&gt;=" &amp; DATE(home_incpaid69[[#Headers],[2020]],1,1), [1]Claims!$F:$F,  "&lt;=" &amp; DATE(home_incpaid69[[#Headers],[2020]],12,31), [1]Claims!$C:$C, "Homeowners")</f>
        <v>0</v>
      </c>
    </row>
    <row r="10" spans="1:24" s="4" customFormat="1" ht="15" x14ac:dyDescent="0.2">
      <c r="A10" s="12">
        <v>2013</v>
      </c>
      <c r="B10" s="3">
        <f>SUMIFS([1]Claims!$I:$I, [1]Claims!$E:$E, "&gt;=" &amp; DATE($A10,1,1),[1]Claims!$E:$E,  "&lt;=" &amp; DATE($A10,12,31), [1]Claims!$G:$G, "&gt;=" &amp; DATE(home_incpaid6[[#Headers],[2011]],1,1), [1]Claims!$G:$G,  "&lt;=" &amp; DATE(home_incpaid6[[#Headers],[2011]],12,31), [1]Claims!$C:$C, "Homeowners")</f>
        <v>0</v>
      </c>
      <c r="C10" s="3">
        <f>SUMIFS([1]Claims!$I:$I, [1]Claims!$E:$E, "&gt;=" &amp; DATE($A10,1,1),[1]Claims!$E:$E,  "&lt;=" &amp; DATE($A10,12,31), [1]Claims!$G:$G, "&gt;=" &amp; DATE(home_incpaid6[[#Headers],[2012]],1,1), [1]Claims!$G:$G,  "&lt;=" &amp; DATE(home_incpaid6[[#Headers],[2012]],12,31), [1]Claims!$C:$C, "Homeowners")</f>
        <v>0</v>
      </c>
      <c r="D10" s="3">
        <f>SUMIFS([1]Claims!$I:$I, [1]Claims!$E:$E, "&gt;=" &amp; DATE($A10,1,1),[1]Claims!$E:$E,  "&lt;=" &amp; DATE($A10,12,31), [1]Claims!$G:$G, "&gt;=" &amp; DATE(home_incpaid6[[#Headers],[2013]],1,1), [1]Claims!$G:$G,  "&lt;=" &amp; DATE(home_incpaid6[[#Headers],[2013]],12,31), [1]Claims!$C:$C, "Homeowners")</f>
        <v>3642982.4599999986</v>
      </c>
      <c r="E10" s="3">
        <f>SUMIFS([1]Claims!$I:$I, [1]Claims!$E:$E, "&gt;=" &amp; DATE($A10,1,1),[1]Claims!$E:$E,  "&lt;=" &amp; DATE($A10,12,31), [1]Claims!$G:$G, "&gt;=" &amp; DATE(home_incpaid6[[#Headers],[2014]],1,1), [1]Claims!$G:$G,  "&lt;=" &amp; DATE(home_incpaid6[[#Headers],[2014]],12,31), [1]Claims!$C:$C, "Homeowners")</f>
        <v>10939800.82</v>
      </c>
      <c r="F10" s="3">
        <f>SUMIFS([1]Claims!$I:$I, [1]Claims!$E:$E, "&gt;=" &amp; DATE($A10,1,1),[1]Claims!$E:$E,  "&lt;=" &amp; DATE($A10,12,31), [1]Claims!$G:$G, "&gt;=" &amp; DATE(home_incpaid6[[#Headers],[2015]],1,1), [1]Claims!$G:$G,  "&lt;=" &amp; DATE(home_incpaid6[[#Headers],[2015]],12,31), [1]Claims!$C:$C, "Homeowners")</f>
        <v>5628347.0300000003</v>
      </c>
      <c r="G10" s="3">
        <f>SUMIFS([1]Claims!$I:$I, [1]Claims!$E:$E, "&gt;=" &amp; DATE($A10,1,1),[1]Claims!$E:$E,  "&lt;=" &amp; DATE($A10,12,31), [1]Claims!$G:$G, "&gt;=" &amp; DATE(home_incpaid6[[#Headers],[2016]],1,1), [1]Claims!$G:$G,  "&lt;=" &amp; DATE(home_incpaid6[[#Headers],[2016]],12,31), [1]Claims!$C:$C, "Homeowners")</f>
        <v>2202472.2100000004</v>
      </c>
      <c r="H10" s="3">
        <f>SUMIFS([1]Claims!$I:$I, [1]Claims!$E:$E, "&gt;=" &amp; DATE($A10,1,1),[1]Claims!$E:$E,  "&lt;=" &amp; DATE($A10,12,31), [1]Claims!$G:$G, "&gt;=" &amp; DATE(home_incpaid6[[#Headers],[2017]],1,1), [1]Claims!$G:$G,  "&lt;=" &amp; DATE(home_incpaid6[[#Headers],[2017]],12,31), [1]Claims!$C:$C, "Homeowners")</f>
        <v>2137396.5499999998</v>
      </c>
      <c r="I10" s="3">
        <f>SUMIFS([1]Claims!$I:$I, [1]Claims!$E:$E, "&gt;=" &amp; DATE($A10,1,1),[1]Claims!$E:$E,  "&lt;=" &amp; DATE($A10,12,31), [1]Claims!$G:$G, "&gt;=" &amp; DATE(home_incpaid6[[#Headers],[2018]],1,1), [1]Claims!$G:$G,  "&lt;=" &amp; DATE(home_incpaid6[[#Headers],[2018]],12,31), [1]Claims!$C:$C, "Homeowners")</f>
        <v>1013839.6400000001</v>
      </c>
      <c r="J10" s="3">
        <f>SUMIFS([1]Claims!$I:$I, [1]Claims!$E:$E, "&gt;=" &amp; DATE($A10,1,1),[1]Claims!$E:$E,  "&lt;=" &amp; DATE($A10,12,31), [1]Claims!$G:$G, "&gt;=" &amp; DATE(home_incpaid6[[#Headers],[2019]],1,1), [1]Claims!$G:$G,  "&lt;=" &amp; DATE(home_incpaid6[[#Headers],[2019]],12,31), [1]Claims!$C:$C, "Homeowners")</f>
        <v>277968.66000000003</v>
      </c>
      <c r="K10" s="3">
        <f>SUMIFS([1]Claims!$I:$I, [1]Claims!$E:$E, "&gt;=" &amp; DATE($A10,1,1),[1]Claims!$E:$E,  "&lt;=" &amp; DATE($A10,12,31), [1]Claims!$G:$G, "&gt;=" &amp; DATE(home_incpaid6[[#Headers],[2020]],1,1), [1]Claims!$G:$G,  "&lt;=" &amp; DATE(home_incpaid6[[#Headers],[2020]],12,31), [1]Claims!$C:$C, "Homeowners")</f>
        <v>195740.72</v>
      </c>
      <c r="N10" s="12">
        <v>2013</v>
      </c>
      <c r="O10" s="3">
        <f>SUMIFS([1]Claims!$H:$H, [1]Claims!$E:$E, "&gt;=" &amp; DATE($A10,1,1),[1]Claims!$E:$E,  "&lt;=" &amp; DATE($A10,12,31), [1]Claims!$F:$F, "&gt;=" &amp; DATE(home_incpaid69[[#Headers],[2011]],1,1), [1]Claims!$F:$F,  "&lt;=" &amp; DATE(home_incpaid69[[#Headers],[2011]],12,31), [1]Claims!$C:$C, "Homeowners")</f>
        <v>0</v>
      </c>
      <c r="P10" s="3">
        <f>SUMIFS([1]Claims!$H:$H, [1]Claims!$E:$E, "&gt;=" &amp; DATE($A10,1,1),[1]Claims!$E:$E,  "&lt;=" &amp; DATE($A10,12,31), [1]Claims!$F:$F, "&gt;=" &amp; DATE(home_incpaid69[[#Headers],[2012]],1,1), [1]Claims!$F:$F,  "&lt;=" &amp; DATE(home_incpaid69[[#Headers],[2012]],12,31), [1]Claims!$C:$C, "Homeowners")</f>
        <v>0</v>
      </c>
      <c r="Q10" s="3">
        <f>SUMIFS([1]Claims!$H:$H, [1]Claims!$E:$E, "&gt;=" &amp; DATE($A10,1,1),[1]Claims!$E:$E,  "&lt;=" &amp; DATE($A10,12,31), [1]Claims!$F:$F, "&gt;=" &amp; DATE(home_incpaid69[[#Headers],[2013]],1,1), [1]Claims!$F:$F,  "&lt;=" &amp; DATE(home_incpaid69[[#Headers],[2013]],12,31), [1]Claims!$C:$C, "Homeowners")</f>
        <v>12612061.211818615</v>
      </c>
      <c r="R10" s="3">
        <f>SUMIFS([1]Claims!$H:$H, [1]Claims!$E:$E, "&gt;=" &amp; DATE($A10,1,1),[1]Claims!$E:$E,  "&lt;=" &amp; DATE($A10,12,31), [1]Claims!$F:$F, "&gt;=" &amp; DATE(home_incpaid69[[#Headers],[2014]],1,1), [1]Claims!$F:$F,  "&lt;=" &amp; DATE(home_incpaid69[[#Headers],[2014]],12,31), [1]Claims!$C:$C, "Homeowners")</f>
        <v>9119614.8746088687</v>
      </c>
      <c r="S10" s="3">
        <f>SUMIFS([1]Claims!$H:$H, [1]Claims!$E:$E, "&gt;=" &amp; DATE($A10,1,1),[1]Claims!$E:$E,  "&lt;=" &amp; DATE($A10,12,31), [1]Claims!$F:$F, "&gt;=" &amp; DATE(home_incpaid69[[#Headers],[2015]],1,1), [1]Claims!$F:$F,  "&lt;=" &amp; DATE(home_incpaid69[[#Headers],[2015]],12,31), [1]Claims!$C:$C, "Homeowners")</f>
        <v>811574.19838691771</v>
      </c>
      <c r="T10" s="3">
        <f>SUMIFS([1]Claims!$H:$H, [1]Claims!$E:$E, "&gt;=" &amp; DATE($A10,1,1),[1]Claims!$E:$E,  "&lt;=" &amp; DATE($A10,12,31), [1]Claims!$F:$F, "&gt;=" &amp; DATE(home_incpaid69[[#Headers],[2016]],1,1), [1]Claims!$F:$F,  "&lt;=" &amp; DATE(home_incpaid69[[#Headers],[2016]],12,31), [1]Claims!$C:$C, "Homeowners")</f>
        <v>184868.76861034881</v>
      </c>
      <c r="U10" s="3">
        <f>SUMIFS([1]Claims!$H:$H, [1]Claims!$E:$E, "&gt;=" &amp; DATE($A10,1,1),[1]Claims!$E:$E,  "&lt;=" &amp; DATE($A10,12,31), [1]Claims!$F:$F, "&gt;=" &amp; DATE(home_incpaid69[[#Headers],[2017]],1,1), [1]Claims!$F:$F,  "&lt;=" &amp; DATE(home_incpaid69[[#Headers],[2017]],12,31), [1]Claims!$C:$C, "Homeowners")</f>
        <v>21207.295549358671</v>
      </c>
      <c r="V10" s="3">
        <f>SUMIFS([1]Claims!$H:$H, [1]Claims!$E:$E, "&gt;=" &amp; DATE($A10,1,1),[1]Claims!$E:$E,  "&lt;=" &amp; DATE($A10,12,31), [1]Claims!$F:$F, "&gt;=" &amp; DATE(home_incpaid69[[#Headers],[2018]],1,1), [1]Claims!$F:$F,  "&lt;=" &amp; DATE(home_incpaid69[[#Headers],[2018]],12,31), [1]Claims!$C:$C, "Homeowners")</f>
        <v>0</v>
      </c>
      <c r="W10" s="3">
        <f>SUMIFS([1]Claims!$H:$H, [1]Claims!$E:$E, "&gt;=" &amp; DATE($A10,1,1),[1]Claims!$E:$E,  "&lt;=" &amp; DATE($A10,12,31), [1]Claims!$F:$F, "&gt;=" &amp; DATE(home_incpaid69[[#Headers],[2019]],1,1), [1]Claims!$F:$F,  "&lt;=" &amp; DATE(home_incpaid69[[#Headers],[2019]],12,31), [1]Claims!$C:$C, "Homeowners")</f>
        <v>0</v>
      </c>
      <c r="X10" s="3">
        <f>SUMIFS([1]Claims!$H:$H, [1]Claims!$E:$E, "&gt;=" &amp; DATE($A10,1,1),[1]Claims!$E:$E,  "&lt;=" &amp; DATE($A10,12,31), [1]Claims!$F:$F, "&gt;=" &amp; DATE(home_incpaid69[[#Headers],[2020]],1,1), [1]Claims!$F:$F,  "&lt;=" &amp; DATE(home_incpaid69[[#Headers],[2020]],12,31), [1]Claims!$C:$C, "Homeowners")</f>
        <v>0</v>
      </c>
    </row>
    <row r="11" spans="1:24" s="4" customFormat="1" ht="15" x14ac:dyDescent="0.2">
      <c r="A11" s="13">
        <v>2014</v>
      </c>
      <c r="B11" s="3">
        <f>SUMIFS([1]Claims!$I:$I, [1]Claims!$E:$E, "&gt;=" &amp; DATE($A11,1,1),[1]Claims!$E:$E,  "&lt;=" &amp; DATE($A11,12,31), [1]Claims!$G:$G, "&gt;=" &amp; DATE(home_incpaid6[[#Headers],[2011]],1,1), [1]Claims!$G:$G,  "&lt;=" &amp; DATE(home_incpaid6[[#Headers],[2011]],12,31), [1]Claims!$C:$C, "Homeowners")</f>
        <v>0</v>
      </c>
      <c r="C11" s="3">
        <f>SUMIFS([1]Claims!$I:$I, [1]Claims!$E:$E, "&gt;=" &amp; DATE($A11,1,1),[1]Claims!$E:$E,  "&lt;=" &amp; DATE($A11,12,31), [1]Claims!$G:$G, "&gt;=" &amp; DATE(home_incpaid6[[#Headers],[2012]],1,1), [1]Claims!$G:$G,  "&lt;=" &amp; DATE(home_incpaid6[[#Headers],[2012]],12,31), [1]Claims!$C:$C, "Homeowners")</f>
        <v>0</v>
      </c>
      <c r="D11" s="3">
        <f>SUMIFS([1]Claims!$I:$I, [1]Claims!$E:$E, "&gt;=" &amp; DATE($A11,1,1),[1]Claims!$E:$E,  "&lt;=" &amp; DATE($A11,12,31), [1]Claims!$G:$G, "&gt;=" &amp; DATE(home_incpaid6[[#Headers],[2013]],1,1), [1]Claims!$G:$G,  "&lt;=" &amp; DATE(home_incpaid6[[#Headers],[2013]],12,31), [1]Claims!$C:$C, "Homeowners")</f>
        <v>0</v>
      </c>
      <c r="E11" s="3">
        <f>SUMIFS([1]Claims!$I:$I, [1]Claims!$E:$E, "&gt;=" &amp; DATE($A11,1,1),[1]Claims!$E:$E,  "&lt;=" &amp; DATE($A11,12,31), [1]Claims!$G:$G, "&gt;=" &amp; DATE(home_incpaid6[[#Headers],[2014]],1,1), [1]Claims!$G:$G,  "&lt;=" &amp; DATE(home_incpaid6[[#Headers],[2014]],12,31), [1]Claims!$C:$C, "Homeowners")</f>
        <v>4496134.2999999989</v>
      </c>
      <c r="F11" s="3">
        <f>SUMIFS([1]Claims!$I:$I, [1]Claims!$E:$E, "&gt;=" &amp; DATE($A11,1,1),[1]Claims!$E:$E,  "&lt;=" &amp; DATE($A11,12,31), [1]Claims!$G:$G, "&gt;=" &amp; DATE(home_incpaid6[[#Headers],[2015]],1,1), [1]Claims!$G:$G,  "&lt;=" &amp; DATE(home_incpaid6[[#Headers],[2015]],12,31), [1]Claims!$C:$C, "Homeowners")</f>
        <v>9205495.0500000045</v>
      </c>
      <c r="G11" s="3">
        <f>SUMIFS([1]Claims!$I:$I, [1]Claims!$E:$E, "&gt;=" &amp; DATE($A11,1,1),[1]Claims!$E:$E,  "&lt;=" &amp; DATE($A11,12,31), [1]Claims!$G:$G, "&gt;=" &amp; DATE(home_incpaid6[[#Headers],[2016]],1,1), [1]Claims!$G:$G,  "&lt;=" &amp; DATE(home_incpaid6[[#Headers],[2016]],12,31), [1]Claims!$C:$C, "Homeowners")</f>
        <v>6194677.2199999988</v>
      </c>
      <c r="H11" s="3">
        <f>SUMIFS([1]Claims!$I:$I, [1]Claims!$E:$E, "&gt;=" &amp; DATE($A11,1,1),[1]Claims!$E:$E,  "&lt;=" &amp; DATE($A11,12,31), [1]Claims!$G:$G, "&gt;=" &amp; DATE(home_incpaid6[[#Headers],[2017]],1,1), [1]Claims!$G:$G,  "&lt;=" &amp; DATE(home_incpaid6[[#Headers],[2017]],12,31), [1]Claims!$C:$C, "Homeowners")</f>
        <v>2904358.4</v>
      </c>
      <c r="I11" s="3">
        <f>SUMIFS([1]Claims!$I:$I, [1]Claims!$E:$E, "&gt;=" &amp; DATE($A11,1,1),[1]Claims!$E:$E,  "&lt;=" &amp; DATE($A11,12,31), [1]Claims!$G:$G, "&gt;=" &amp; DATE(home_incpaid6[[#Headers],[2018]],1,1), [1]Claims!$G:$G,  "&lt;=" &amp; DATE(home_incpaid6[[#Headers],[2018]],12,31), [1]Claims!$C:$C, "Homeowners")</f>
        <v>1300134.8599999999</v>
      </c>
      <c r="J11" s="3">
        <f>SUMIFS([1]Claims!$I:$I, [1]Claims!$E:$E, "&gt;=" &amp; DATE($A11,1,1),[1]Claims!$E:$E,  "&lt;=" &amp; DATE($A11,12,31), [1]Claims!$G:$G, "&gt;=" &amp; DATE(home_incpaid6[[#Headers],[2019]],1,1), [1]Claims!$G:$G,  "&lt;=" &amp; DATE(home_incpaid6[[#Headers],[2019]],12,31), [1]Claims!$C:$C, "Homeowners")</f>
        <v>897459.8</v>
      </c>
      <c r="K11" s="3">
        <f>SUMIFS([1]Claims!$I:$I, [1]Claims!$E:$E, "&gt;=" &amp; DATE($A11,1,1),[1]Claims!$E:$E,  "&lt;=" &amp; DATE($A11,12,31), [1]Claims!$G:$G, "&gt;=" &amp; DATE(home_incpaid6[[#Headers],[2020]],1,1), [1]Claims!$G:$G,  "&lt;=" &amp; DATE(home_incpaid6[[#Headers],[2020]],12,31), [1]Claims!$C:$C, "Homeowners")</f>
        <v>1374150.0100000002</v>
      </c>
      <c r="N11" s="13">
        <v>2014</v>
      </c>
      <c r="O11" s="3">
        <f>SUMIFS([1]Claims!$H:$H, [1]Claims!$E:$E, "&gt;=" &amp; DATE($A11,1,1),[1]Claims!$E:$E,  "&lt;=" &amp; DATE($A11,12,31), [1]Claims!$F:$F, "&gt;=" &amp; DATE(home_incpaid69[[#Headers],[2011]],1,1), [1]Claims!$F:$F,  "&lt;=" &amp; DATE(home_incpaid69[[#Headers],[2011]],12,31), [1]Claims!$C:$C, "Homeowners")</f>
        <v>0</v>
      </c>
      <c r="P11" s="3">
        <f>SUMIFS([1]Claims!$H:$H, [1]Claims!$E:$E, "&gt;=" &amp; DATE($A11,1,1),[1]Claims!$E:$E,  "&lt;=" &amp; DATE($A11,12,31), [1]Claims!$F:$F, "&gt;=" &amp; DATE(home_incpaid69[[#Headers],[2012]],1,1), [1]Claims!$F:$F,  "&lt;=" &amp; DATE(home_incpaid69[[#Headers],[2012]],12,31), [1]Claims!$C:$C, "Homeowners")</f>
        <v>0</v>
      </c>
      <c r="Q11" s="3">
        <f>SUMIFS([1]Claims!$H:$H, [1]Claims!$E:$E, "&gt;=" &amp; DATE($A11,1,1),[1]Claims!$E:$E,  "&lt;=" &amp; DATE($A11,12,31), [1]Claims!$F:$F, "&gt;=" &amp; DATE(home_incpaid69[[#Headers],[2013]],1,1), [1]Claims!$F:$F,  "&lt;=" &amp; DATE(home_incpaid69[[#Headers],[2013]],12,31), [1]Claims!$C:$C, "Homeowners")</f>
        <v>0</v>
      </c>
      <c r="R11" s="3">
        <f>SUMIFS([1]Claims!$H:$H, [1]Claims!$E:$E, "&gt;=" &amp; DATE($A11,1,1),[1]Claims!$E:$E,  "&lt;=" &amp; DATE($A11,12,31), [1]Claims!$F:$F, "&gt;=" &amp; DATE(home_incpaid69[[#Headers],[2014]],1,1), [1]Claims!$F:$F,  "&lt;=" &amp; DATE(home_incpaid69[[#Headers],[2014]],12,31), [1]Claims!$C:$C, "Homeowners")</f>
        <v>13955154.556565568</v>
      </c>
      <c r="S11" s="3">
        <f>SUMIFS([1]Claims!$H:$H, [1]Claims!$E:$E, "&gt;=" &amp; DATE($A11,1,1),[1]Claims!$E:$E,  "&lt;=" &amp; DATE($A11,12,31), [1]Claims!$F:$F, "&gt;=" &amp; DATE(home_incpaid69[[#Headers],[2015]],1,1), [1]Claims!$F:$F,  "&lt;=" &amp; DATE(home_incpaid69[[#Headers],[2015]],12,31), [1]Claims!$C:$C, "Homeowners")</f>
        <v>9218852.2695412058</v>
      </c>
      <c r="T11" s="3">
        <f>SUMIFS([1]Claims!$H:$H, [1]Claims!$E:$E, "&gt;=" &amp; DATE($A11,1,1),[1]Claims!$E:$E,  "&lt;=" &amp; DATE($A11,12,31), [1]Claims!$F:$F, "&gt;=" &amp; DATE(home_incpaid69[[#Headers],[2016]],1,1), [1]Claims!$F:$F,  "&lt;=" &amp; DATE(home_incpaid69[[#Headers],[2016]],12,31), [1]Claims!$C:$C, "Homeowners")</f>
        <v>1026779.1027167769</v>
      </c>
      <c r="U11" s="3">
        <f>SUMIFS([1]Claims!$H:$H, [1]Claims!$E:$E, "&gt;=" &amp; DATE($A11,1,1),[1]Claims!$E:$E,  "&lt;=" &amp; DATE($A11,12,31), [1]Claims!$F:$F, "&gt;=" &amp; DATE(home_incpaid69[[#Headers],[2017]],1,1), [1]Claims!$F:$F,  "&lt;=" &amp; DATE(home_incpaid69[[#Headers],[2017]],12,31), [1]Claims!$C:$C, "Homeowners")</f>
        <v>319312.8922052877</v>
      </c>
      <c r="V11" s="3">
        <f>SUMIFS([1]Claims!$H:$H, [1]Claims!$E:$E, "&gt;=" &amp; DATE($A11,1,1),[1]Claims!$E:$E,  "&lt;=" &amp; DATE($A11,12,31), [1]Claims!$F:$F, "&gt;=" &amp; DATE(home_incpaid69[[#Headers],[2018]],1,1), [1]Claims!$F:$F,  "&lt;=" &amp; DATE(home_incpaid69[[#Headers],[2018]],12,31), [1]Claims!$C:$C, "Homeowners")</f>
        <v>0</v>
      </c>
      <c r="W11" s="3">
        <f>SUMIFS([1]Claims!$H:$H, [1]Claims!$E:$E, "&gt;=" &amp; DATE($A11,1,1),[1]Claims!$E:$E,  "&lt;=" &amp; DATE($A11,12,31), [1]Claims!$F:$F, "&gt;=" &amp; DATE(home_incpaid69[[#Headers],[2019]],1,1), [1]Claims!$F:$F,  "&lt;=" &amp; DATE(home_incpaid69[[#Headers],[2019]],12,31), [1]Claims!$C:$C, "Homeowners")</f>
        <v>0</v>
      </c>
      <c r="X11" s="3">
        <f>SUMIFS([1]Claims!$H:$H, [1]Claims!$E:$E, "&gt;=" &amp; DATE($A11,1,1),[1]Claims!$E:$E,  "&lt;=" &amp; DATE($A11,12,31), [1]Claims!$F:$F, "&gt;=" &amp; DATE(home_incpaid69[[#Headers],[2020]],1,1), [1]Claims!$F:$F,  "&lt;=" &amp; DATE(home_incpaid69[[#Headers],[2020]],12,31), [1]Claims!$C:$C, "Homeowners")</f>
        <v>0</v>
      </c>
    </row>
    <row r="12" spans="1:24" s="4" customFormat="1" ht="15" x14ac:dyDescent="0.2">
      <c r="A12" s="12">
        <v>2015</v>
      </c>
      <c r="B12" s="3">
        <f>SUMIFS([1]Claims!$I:$I, [1]Claims!$E:$E, "&gt;=" &amp; DATE($A12,1,1),[1]Claims!$E:$E,  "&lt;=" &amp; DATE($A12,12,31), [1]Claims!$G:$G, "&gt;=" &amp; DATE(home_incpaid6[[#Headers],[2011]],1,1), [1]Claims!$G:$G,  "&lt;=" &amp; DATE(home_incpaid6[[#Headers],[2011]],12,31), [1]Claims!$C:$C, "Homeowners")</f>
        <v>0</v>
      </c>
      <c r="C12" s="3">
        <f>SUMIFS([1]Claims!$I:$I, [1]Claims!$E:$E, "&gt;=" &amp; DATE($A12,1,1),[1]Claims!$E:$E,  "&lt;=" &amp; DATE($A12,12,31), [1]Claims!$G:$G, "&gt;=" &amp; DATE(home_incpaid6[[#Headers],[2012]],1,1), [1]Claims!$G:$G,  "&lt;=" &amp; DATE(home_incpaid6[[#Headers],[2012]],12,31), [1]Claims!$C:$C, "Homeowners")</f>
        <v>0</v>
      </c>
      <c r="D12" s="3">
        <f>SUMIFS([1]Claims!$I:$I, [1]Claims!$E:$E, "&gt;=" &amp; DATE($A12,1,1),[1]Claims!$E:$E,  "&lt;=" &amp; DATE($A12,12,31), [1]Claims!$G:$G, "&gt;=" &amp; DATE(home_incpaid6[[#Headers],[2013]],1,1), [1]Claims!$G:$G,  "&lt;=" &amp; DATE(home_incpaid6[[#Headers],[2013]],12,31), [1]Claims!$C:$C, "Homeowners")</f>
        <v>0</v>
      </c>
      <c r="E12" s="3">
        <f>SUMIFS([1]Claims!$I:$I, [1]Claims!$E:$E, "&gt;=" &amp; DATE($A12,1,1),[1]Claims!$E:$E,  "&lt;=" &amp; DATE($A12,12,31), [1]Claims!$G:$G, "&gt;=" &amp; DATE(home_incpaid6[[#Headers],[2014]],1,1), [1]Claims!$G:$G,  "&lt;=" &amp; DATE(home_incpaid6[[#Headers],[2014]],12,31), [1]Claims!$C:$C, "Homeowners")</f>
        <v>0</v>
      </c>
      <c r="F12" s="3">
        <f>SUMIFS([1]Claims!$I:$I, [1]Claims!$E:$E, "&gt;=" &amp; DATE($A12,1,1),[1]Claims!$E:$E,  "&lt;=" &amp; DATE($A12,12,31), [1]Claims!$G:$G, "&gt;=" &amp; DATE(home_incpaid6[[#Headers],[2015]],1,1), [1]Claims!$G:$G,  "&lt;=" &amp; DATE(home_incpaid6[[#Headers],[2015]],12,31), [1]Claims!$C:$C, "Homeowners")</f>
        <v>3811002.7500000005</v>
      </c>
      <c r="G12" s="3">
        <f>SUMIFS([1]Claims!$I:$I, [1]Claims!$E:$E, "&gt;=" &amp; DATE($A12,1,1),[1]Claims!$E:$E,  "&lt;=" &amp; DATE($A12,12,31), [1]Claims!$G:$G, "&gt;=" &amp; DATE(home_incpaid6[[#Headers],[2016]],1,1), [1]Claims!$G:$G,  "&lt;=" &amp; DATE(home_incpaid6[[#Headers],[2016]],12,31), [1]Claims!$C:$C, "Homeowners")</f>
        <v>12010836.329999998</v>
      </c>
      <c r="H12" s="3">
        <f>SUMIFS([1]Claims!$I:$I, [1]Claims!$E:$E, "&gt;=" &amp; DATE($A12,1,1),[1]Claims!$E:$E,  "&lt;=" &amp; DATE($A12,12,31), [1]Claims!$G:$G, "&gt;=" &amp; DATE(home_incpaid6[[#Headers],[2017]],1,1), [1]Claims!$G:$G,  "&lt;=" &amp; DATE(home_incpaid6[[#Headers],[2017]],12,31), [1]Claims!$C:$C, "Homeowners")</f>
        <v>6736048.0999999996</v>
      </c>
      <c r="I12" s="3">
        <f>SUMIFS([1]Claims!$I:$I, [1]Claims!$E:$E, "&gt;=" &amp; DATE($A12,1,1),[1]Claims!$E:$E,  "&lt;=" &amp; DATE($A12,12,31), [1]Claims!$G:$G, "&gt;=" &amp; DATE(home_incpaid6[[#Headers],[2018]],1,1), [1]Claims!$G:$G,  "&lt;=" &amp; DATE(home_incpaid6[[#Headers],[2018]],12,31), [1]Claims!$C:$C, "Homeowners")</f>
        <v>4199872.91</v>
      </c>
      <c r="J12" s="3">
        <f>SUMIFS([1]Claims!$I:$I, [1]Claims!$E:$E, "&gt;=" &amp; DATE($A12,1,1),[1]Claims!$E:$E,  "&lt;=" &amp; DATE($A12,12,31), [1]Claims!$G:$G, "&gt;=" &amp; DATE(home_incpaid6[[#Headers],[2019]],1,1), [1]Claims!$G:$G,  "&lt;=" &amp; DATE(home_incpaid6[[#Headers],[2019]],12,31), [1]Claims!$C:$C, "Homeowners")</f>
        <v>1736897.9499999997</v>
      </c>
      <c r="K12" s="3">
        <f>SUMIFS([1]Claims!$I:$I, [1]Claims!$E:$E, "&gt;=" &amp; DATE($A12,1,1),[1]Claims!$E:$E,  "&lt;=" &amp; DATE($A12,12,31), [1]Claims!$G:$G, "&gt;=" &amp; DATE(home_incpaid6[[#Headers],[2020]],1,1), [1]Claims!$G:$G,  "&lt;=" &amp; DATE(home_incpaid6[[#Headers],[2020]],12,31), [1]Claims!$C:$C, "Homeowners")</f>
        <v>2053984.0200000003</v>
      </c>
      <c r="N12" s="12">
        <v>2015</v>
      </c>
      <c r="O12" s="3">
        <f>SUMIFS([1]Claims!$H:$H, [1]Claims!$E:$E, "&gt;=" &amp; DATE($A12,1,1),[1]Claims!$E:$E,  "&lt;=" &amp; DATE($A12,12,31), [1]Claims!$F:$F, "&gt;=" &amp; DATE(home_incpaid69[[#Headers],[2011]],1,1), [1]Claims!$F:$F,  "&lt;=" &amp; DATE(home_incpaid69[[#Headers],[2011]],12,31), [1]Claims!$C:$C, "Homeowners")</f>
        <v>0</v>
      </c>
      <c r="P12" s="3">
        <f>SUMIFS([1]Claims!$H:$H, [1]Claims!$E:$E, "&gt;=" &amp; DATE($A12,1,1),[1]Claims!$E:$E,  "&lt;=" &amp; DATE($A12,12,31), [1]Claims!$F:$F, "&gt;=" &amp; DATE(home_incpaid69[[#Headers],[2012]],1,1), [1]Claims!$F:$F,  "&lt;=" &amp; DATE(home_incpaid69[[#Headers],[2012]],12,31), [1]Claims!$C:$C, "Homeowners")</f>
        <v>0</v>
      </c>
      <c r="Q12" s="3">
        <f>SUMIFS([1]Claims!$H:$H, [1]Claims!$E:$E, "&gt;=" &amp; DATE($A12,1,1),[1]Claims!$E:$E,  "&lt;=" &amp; DATE($A12,12,31), [1]Claims!$F:$F, "&gt;=" &amp; DATE(home_incpaid69[[#Headers],[2013]],1,1), [1]Claims!$F:$F,  "&lt;=" &amp; DATE(home_incpaid69[[#Headers],[2013]],12,31), [1]Claims!$C:$C, "Homeowners")</f>
        <v>0</v>
      </c>
      <c r="R12" s="3">
        <f>SUMIFS([1]Claims!$H:$H, [1]Claims!$E:$E, "&gt;=" &amp; DATE($A12,1,1),[1]Claims!$E:$E,  "&lt;=" &amp; DATE($A12,12,31), [1]Claims!$F:$F, "&gt;=" &amp; DATE(home_incpaid69[[#Headers],[2014]],1,1), [1]Claims!$F:$F,  "&lt;=" &amp; DATE(home_incpaid69[[#Headers],[2014]],12,31), [1]Claims!$C:$C, "Homeowners")</f>
        <v>0</v>
      </c>
      <c r="S12" s="3">
        <f>SUMIFS([1]Claims!$H:$H, [1]Claims!$E:$E, "&gt;=" &amp; DATE($A12,1,1),[1]Claims!$E:$E,  "&lt;=" &amp; DATE($A12,12,31), [1]Claims!$F:$F, "&gt;=" &amp; DATE(home_incpaid69[[#Headers],[2015]],1,1), [1]Claims!$F:$F,  "&lt;=" &amp; DATE(home_incpaid69[[#Headers],[2015]],12,31), [1]Claims!$C:$C, "Homeowners")</f>
        <v>15070992.765936486</v>
      </c>
      <c r="T12" s="3">
        <f>SUMIFS([1]Claims!$H:$H, [1]Claims!$E:$E, "&gt;=" &amp; DATE($A12,1,1),[1]Claims!$E:$E,  "&lt;=" &amp; DATE($A12,12,31), [1]Claims!$F:$F, "&gt;=" &amp; DATE(home_incpaid69[[#Headers],[2016]],1,1), [1]Claims!$F:$F,  "&lt;=" &amp; DATE(home_incpaid69[[#Headers],[2016]],12,31), [1]Claims!$C:$C, "Homeowners")</f>
        <v>10873397.389789768</v>
      </c>
      <c r="U12" s="3">
        <f>SUMIFS([1]Claims!$H:$H, [1]Claims!$E:$E, "&gt;=" &amp; DATE($A12,1,1),[1]Claims!$E:$E,  "&lt;=" &amp; DATE($A12,12,31), [1]Claims!$F:$F, "&gt;=" &amp; DATE(home_incpaid69[[#Headers],[2017]],1,1), [1]Claims!$F:$F,  "&lt;=" &amp; DATE(home_incpaid69[[#Headers],[2017]],12,31), [1]Claims!$C:$C, "Homeowners")</f>
        <v>1116911.1220035118</v>
      </c>
      <c r="V12" s="3">
        <f>SUMIFS([1]Claims!$H:$H, [1]Claims!$E:$E, "&gt;=" &amp; DATE($A12,1,1),[1]Claims!$E:$E,  "&lt;=" &amp; DATE($A12,12,31), [1]Claims!$F:$F, "&gt;=" &amp; DATE(home_incpaid69[[#Headers],[2018]],1,1), [1]Claims!$F:$F,  "&lt;=" &amp; DATE(home_incpaid69[[#Headers],[2018]],12,31), [1]Claims!$C:$C, "Homeowners")</f>
        <v>485540.20241317485</v>
      </c>
      <c r="W12" s="3">
        <f>SUMIFS([1]Claims!$H:$H, [1]Claims!$E:$E, "&gt;=" &amp; DATE($A12,1,1),[1]Claims!$E:$E,  "&lt;=" &amp; DATE($A12,12,31), [1]Claims!$F:$F, "&gt;=" &amp; DATE(home_incpaid69[[#Headers],[2019]],1,1), [1]Claims!$F:$F,  "&lt;=" &amp; DATE(home_incpaid69[[#Headers],[2019]],12,31), [1]Claims!$C:$C, "Homeowners")</f>
        <v>88443.252994469905</v>
      </c>
      <c r="X12" s="3">
        <f>SUMIFS([1]Claims!$H:$H, [1]Claims!$E:$E, "&gt;=" &amp; DATE($A12,1,1),[1]Claims!$E:$E,  "&lt;=" &amp; DATE($A12,12,31), [1]Claims!$F:$F, "&gt;=" &amp; DATE(home_incpaid69[[#Headers],[2020]],1,1), [1]Claims!$F:$F,  "&lt;=" &amp; DATE(home_incpaid69[[#Headers],[2020]],12,31), [1]Claims!$C:$C, "Homeowners")</f>
        <v>0</v>
      </c>
    </row>
    <row r="13" spans="1:24" s="4" customFormat="1" ht="15" x14ac:dyDescent="0.2">
      <c r="A13" s="13">
        <v>2016</v>
      </c>
      <c r="B13" s="3">
        <f>SUMIFS([1]Claims!$I:$I, [1]Claims!$E:$E, "&gt;=" &amp; DATE($A13,1,1),[1]Claims!$E:$E,  "&lt;=" &amp; DATE($A13,12,31), [1]Claims!$G:$G, "&gt;=" &amp; DATE(home_incpaid6[[#Headers],[2011]],1,1), [1]Claims!$G:$G,  "&lt;=" &amp; DATE(home_incpaid6[[#Headers],[2011]],12,31), [1]Claims!$C:$C, "Homeowners")</f>
        <v>0</v>
      </c>
      <c r="C13" s="3">
        <f>SUMIFS([1]Claims!$I:$I, [1]Claims!$E:$E, "&gt;=" &amp; DATE($A13,1,1),[1]Claims!$E:$E,  "&lt;=" &amp; DATE($A13,12,31), [1]Claims!$G:$G, "&gt;=" &amp; DATE(home_incpaid6[[#Headers],[2012]],1,1), [1]Claims!$G:$G,  "&lt;=" &amp; DATE(home_incpaid6[[#Headers],[2012]],12,31), [1]Claims!$C:$C, "Homeowners")</f>
        <v>0</v>
      </c>
      <c r="D13" s="3">
        <f>SUMIFS([1]Claims!$I:$I, [1]Claims!$E:$E, "&gt;=" &amp; DATE($A13,1,1),[1]Claims!$E:$E,  "&lt;=" &amp; DATE($A13,12,31), [1]Claims!$G:$G, "&gt;=" &amp; DATE(home_incpaid6[[#Headers],[2013]],1,1), [1]Claims!$G:$G,  "&lt;=" &amp; DATE(home_incpaid6[[#Headers],[2013]],12,31), [1]Claims!$C:$C, "Homeowners")</f>
        <v>0</v>
      </c>
      <c r="E13" s="3">
        <f>SUMIFS([1]Claims!$I:$I, [1]Claims!$E:$E, "&gt;=" &amp; DATE($A13,1,1),[1]Claims!$E:$E,  "&lt;=" &amp; DATE($A13,12,31), [1]Claims!$G:$G, "&gt;=" &amp; DATE(home_incpaid6[[#Headers],[2014]],1,1), [1]Claims!$G:$G,  "&lt;=" &amp; DATE(home_incpaid6[[#Headers],[2014]],12,31), [1]Claims!$C:$C, "Homeowners")</f>
        <v>0</v>
      </c>
      <c r="F13" s="3">
        <f>SUMIFS([1]Claims!$I:$I, [1]Claims!$E:$E, "&gt;=" &amp; DATE($A13,1,1),[1]Claims!$E:$E,  "&lt;=" &amp; DATE($A13,12,31), [1]Claims!$G:$G, "&gt;=" &amp; DATE(home_incpaid6[[#Headers],[2015]],1,1), [1]Claims!$G:$G,  "&lt;=" &amp; DATE(home_incpaid6[[#Headers],[2015]],12,31), [1]Claims!$C:$C, "Homeowners")</f>
        <v>0</v>
      </c>
      <c r="G13" s="3">
        <f>SUMIFS([1]Claims!$I:$I, [1]Claims!$E:$E, "&gt;=" &amp; DATE($A13,1,1),[1]Claims!$E:$E,  "&lt;=" &amp; DATE($A13,12,31), [1]Claims!$G:$G, "&gt;=" &amp; DATE(home_incpaid6[[#Headers],[2016]],1,1), [1]Claims!$G:$G,  "&lt;=" &amp; DATE(home_incpaid6[[#Headers],[2016]],12,31), [1]Claims!$C:$C, "Homeowners")</f>
        <v>3566074.15</v>
      </c>
      <c r="H13" s="3">
        <f>SUMIFS([1]Claims!$I:$I, [1]Claims!$E:$E, "&gt;=" &amp; DATE($A13,1,1),[1]Claims!$E:$E,  "&lt;=" &amp; DATE($A13,12,31), [1]Claims!$G:$G, "&gt;=" &amp; DATE(home_incpaid6[[#Headers],[2017]],1,1), [1]Claims!$G:$G,  "&lt;=" &amp; DATE(home_incpaid6[[#Headers],[2017]],12,31), [1]Claims!$C:$C, "Homeowners")</f>
        <v>11910605.920000004</v>
      </c>
      <c r="I13" s="3">
        <f>SUMIFS([1]Claims!$I:$I, [1]Claims!$E:$E, "&gt;=" &amp; DATE($A13,1,1),[1]Claims!$E:$E,  "&lt;=" &amp; DATE($A13,12,31), [1]Claims!$G:$G, "&gt;=" &amp; DATE(home_incpaid6[[#Headers],[2018]],1,1), [1]Claims!$G:$G,  "&lt;=" &amp; DATE(home_incpaid6[[#Headers],[2018]],12,31), [1]Claims!$C:$C, "Homeowners")</f>
        <v>8877527.9699999988</v>
      </c>
      <c r="J13" s="3">
        <f>SUMIFS([1]Claims!$I:$I, [1]Claims!$E:$E, "&gt;=" &amp; DATE($A13,1,1),[1]Claims!$E:$E,  "&lt;=" &amp; DATE($A13,12,31), [1]Claims!$G:$G, "&gt;=" &amp; DATE(home_incpaid6[[#Headers],[2019]],1,1), [1]Claims!$G:$G,  "&lt;=" &amp; DATE(home_incpaid6[[#Headers],[2019]],12,31), [1]Claims!$C:$C, "Homeowners")</f>
        <v>2406317.7600000002</v>
      </c>
      <c r="K13" s="3">
        <f>SUMIFS([1]Claims!$I:$I, [1]Claims!$E:$E, "&gt;=" &amp; DATE($A13,1,1),[1]Claims!$E:$E,  "&lt;=" &amp; DATE($A13,12,31), [1]Claims!$G:$G, "&gt;=" &amp; DATE(home_incpaid6[[#Headers],[2020]],1,1), [1]Claims!$G:$G,  "&lt;=" &amp; DATE(home_incpaid6[[#Headers],[2020]],12,31), [1]Claims!$C:$C, "Homeowners")</f>
        <v>1969727.4600000002</v>
      </c>
      <c r="N13" s="13">
        <v>2016</v>
      </c>
      <c r="O13" s="3">
        <f>SUMIFS([1]Claims!$H:$H, [1]Claims!$E:$E, "&gt;=" &amp; DATE($A13,1,1),[1]Claims!$E:$E,  "&lt;=" &amp; DATE($A13,12,31), [1]Claims!$F:$F, "&gt;=" &amp; DATE(home_incpaid69[[#Headers],[2011]],1,1), [1]Claims!$F:$F,  "&lt;=" &amp; DATE(home_incpaid69[[#Headers],[2011]],12,31), [1]Claims!$C:$C, "Homeowners")</f>
        <v>0</v>
      </c>
      <c r="P13" s="3">
        <f>SUMIFS([1]Claims!$H:$H, [1]Claims!$E:$E, "&gt;=" &amp; DATE($A13,1,1),[1]Claims!$E:$E,  "&lt;=" &amp; DATE($A13,12,31), [1]Claims!$F:$F, "&gt;=" &amp; DATE(home_incpaid69[[#Headers],[2012]],1,1), [1]Claims!$F:$F,  "&lt;=" &amp; DATE(home_incpaid69[[#Headers],[2012]],12,31), [1]Claims!$C:$C, "Homeowners")</f>
        <v>0</v>
      </c>
      <c r="Q13" s="3">
        <f>SUMIFS([1]Claims!$H:$H, [1]Claims!$E:$E, "&gt;=" &amp; DATE($A13,1,1),[1]Claims!$E:$E,  "&lt;=" &amp; DATE($A13,12,31), [1]Claims!$F:$F, "&gt;=" &amp; DATE(home_incpaid69[[#Headers],[2013]],1,1), [1]Claims!$F:$F,  "&lt;=" &amp; DATE(home_incpaid69[[#Headers],[2013]],12,31), [1]Claims!$C:$C, "Homeowners")</f>
        <v>0</v>
      </c>
      <c r="R13" s="3">
        <f>SUMIFS([1]Claims!$H:$H, [1]Claims!$E:$E, "&gt;=" &amp; DATE($A13,1,1),[1]Claims!$E:$E,  "&lt;=" &amp; DATE($A13,12,31), [1]Claims!$F:$F, "&gt;=" &amp; DATE(home_incpaid69[[#Headers],[2014]],1,1), [1]Claims!$F:$F,  "&lt;=" &amp; DATE(home_incpaid69[[#Headers],[2014]],12,31), [1]Claims!$C:$C, "Homeowners")</f>
        <v>0</v>
      </c>
      <c r="S13" s="3">
        <f>SUMIFS([1]Claims!$H:$H, [1]Claims!$E:$E, "&gt;=" &amp; DATE($A13,1,1),[1]Claims!$E:$E,  "&lt;=" &amp; DATE($A13,12,31), [1]Claims!$F:$F, "&gt;=" &amp; DATE(home_incpaid69[[#Headers],[2015]],1,1), [1]Claims!$F:$F,  "&lt;=" &amp; DATE(home_incpaid69[[#Headers],[2015]],12,31), [1]Claims!$C:$C, "Homeowners")</f>
        <v>0</v>
      </c>
      <c r="T13" s="3">
        <f>SUMIFS([1]Claims!$H:$H, [1]Claims!$E:$E, "&gt;=" &amp; DATE($A13,1,1),[1]Claims!$E:$E,  "&lt;=" &amp; DATE($A13,12,31), [1]Claims!$F:$F, "&gt;=" &amp; DATE(home_incpaid69[[#Headers],[2016]],1,1), [1]Claims!$F:$F,  "&lt;=" &amp; DATE(home_incpaid69[[#Headers],[2016]],12,31), [1]Claims!$C:$C, "Homeowners")</f>
        <v>7812783.4085263629</v>
      </c>
      <c r="U13" s="3">
        <f>SUMIFS([1]Claims!$H:$H, [1]Claims!$E:$E, "&gt;=" &amp; DATE($A13,1,1),[1]Claims!$E:$E,  "&lt;=" &amp; DATE($A13,12,31), [1]Claims!$F:$F, "&gt;=" &amp; DATE(home_incpaid69[[#Headers],[2017]],1,1), [1]Claims!$F:$F,  "&lt;=" &amp; DATE(home_incpaid69[[#Headers],[2017]],12,31), [1]Claims!$C:$C, "Homeowners")</f>
        <v>5249583.4149444662</v>
      </c>
      <c r="V13" s="3">
        <f>SUMIFS([1]Claims!$H:$H, [1]Claims!$E:$E, "&gt;=" &amp; DATE($A13,1,1),[1]Claims!$E:$E,  "&lt;=" &amp; DATE($A13,12,31), [1]Claims!$F:$F, "&gt;=" &amp; DATE(home_incpaid69[[#Headers],[2018]],1,1), [1]Claims!$F:$F,  "&lt;=" &amp; DATE(home_incpaid69[[#Headers],[2018]],12,31), [1]Claims!$C:$C, "Homeowners")</f>
        <v>688059.65592781163</v>
      </c>
      <c r="W13" s="3">
        <f>SUMIFS([1]Claims!$H:$H, [1]Claims!$E:$E, "&gt;=" &amp; DATE($A13,1,1),[1]Claims!$E:$E,  "&lt;=" &amp; DATE($A13,12,31), [1]Claims!$F:$F, "&gt;=" &amp; DATE(home_incpaid69[[#Headers],[2019]],1,1), [1]Claims!$F:$F,  "&lt;=" &amp; DATE(home_incpaid69[[#Headers],[2019]],12,31), [1]Claims!$C:$C, "Homeowners")</f>
        <v>110959.88934263453</v>
      </c>
      <c r="X13" s="3">
        <f>SUMIFS([1]Claims!$H:$H, [1]Claims!$E:$E, "&gt;=" &amp; DATE($A13,1,1),[1]Claims!$E:$E,  "&lt;=" &amp; DATE($A13,12,31), [1]Claims!$F:$F, "&gt;=" &amp; DATE(home_incpaid69[[#Headers],[2020]],1,1), [1]Claims!$F:$F,  "&lt;=" &amp; DATE(home_incpaid69[[#Headers],[2020]],12,31), [1]Claims!$C:$C, "Homeowners")</f>
        <v>62128.629129819616</v>
      </c>
    </row>
    <row r="14" spans="1:24" s="4" customFormat="1" ht="15" x14ac:dyDescent="0.2">
      <c r="A14" s="12">
        <v>2017</v>
      </c>
      <c r="B14" s="3">
        <f>SUMIFS([1]Claims!$I:$I, [1]Claims!$E:$E, "&gt;=" &amp; DATE($A14,1,1),[1]Claims!$E:$E,  "&lt;=" &amp; DATE($A14,12,31), [1]Claims!$G:$G, "&gt;=" &amp; DATE(home_incpaid6[[#Headers],[2011]],1,1), [1]Claims!$G:$G,  "&lt;=" &amp; DATE(home_incpaid6[[#Headers],[2011]],12,31), [1]Claims!$C:$C, "Homeowners")</f>
        <v>0</v>
      </c>
      <c r="C14" s="3">
        <f>SUMIFS([1]Claims!$I:$I, [1]Claims!$E:$E, "&gt;=" &amp; DATE($A14,1,1),[1]Claims!$E:$E,  "&lt;=" &amp; DATE($A14,12,31), [1]Claims!$G:$G, "&gt;=" &amp; DATE(home_incpaid6[[#Headers],[2012]],1,1), [1]Claims!$G:$G,  "&lt;=" &amp; DATE(home_incpaid6[[#Headers],[2012]],12,31), [1]Claims!$C:$C, "Homeowners")</f>
        <v>0</v>
      </c>
      <c r="D14" s="3">
        <f>SUMIFS([1]Claims!$I:$I, [1]Claims!$E:$E, "&gt;=" &amp; DATE($A14,1,1),[1]Claims!$E:$E,  "&lt;=" &amp; DATE($A14,12,31), [1]Claims!$G:$G, "&gt;=" &amp; DATE(home_incpaid6[[#Headers],[2013]],1,1), [1]Claims!$G:$G,  "&lt;=" &amp; DATE(home_incpaid6[[#Headers],[2013]],12,31), [1]Claims!$C:$C, "Homeowners")</f>
        <v>0</v>
      </c>
      <c r="E14" s="3">
        <f>SUMIFS([1]Claims!$I:$I, [1]Claims!$E:$E, "&gt;=" &amp; DATE($A14,1,1),[1]Claims!$E:$E,  "&lt;=" &amp; DATE($A14,12,31), [1]Claims!$G:$G, "&gt;=" &amp; DATE(home_incpaid6[[#Headers],[2014]],1,1), [1]Claims!$G:$G,  "&lt;=" &amp; DATE(home_incpaid6[[#Headers],[2014]],12,31), [1]Claims!$C:$C, "Homeowners")</f>
        <v>0</v>
      </c>
      <c r="F14" s="3">
        <f>SUMIFS([1]Claims!$I:$I, [1]Claims!$E:$E, "&gt;=" &amp; DATE($A14,1,1),[1]Claims!$E:$E,  "&lt;=" &amp; DATE($A14,12,31), [1]Claims!$G:$G, "&gt;=" &amp; DATE(home_incpaid6[[#Headers],[2015]],1,1), [1]Claims!$G:$G,  "&lt;=" &amp; DATE(home_incpaid6[[#Headers],[2015]],12,31), [1]Claims!$C:$C, "Homeowners")</f>
        <v>0</v>
      </c>
      <c r="G14" s="3">
        <f>SUMIFS([1]Claims!$I:$I, [1]Claims!$E:$E, "&gt;=" &amp; DATE($A14,1,1),[1]Claims!$E:$E,  "&lt;=" &amp; DATE($A14,12,31), [1]Claims!$G:$G, "&gt;=" &amp; DATE(home_incpaid6[[#Headers],[2016]],1,1), [1]Claims!$G:$G,  "&lt;=" &amp; DATE(home_incpaid6[[#Headers],[2016]],12,31), [1]Claims!$C:$C, "Homeowners")</f>
        <v>0</v>
      </c>
      <c r="H14" s="3">
        <f>SUMIFS([1]Claims!$I:$I, [1]Claims!$E:$E, "&gt;=" &amp; DATE($A14,1,1),[1]Claims!$E:$E,  "&lt;=" &amp; DATE($A14,12,31), [1]Claims!$G:$G, "&gt;=" &amp; DATE(home_incpaid6[[#Headers],[2017]],1,1), [1]Claims!$G:$G,  "&lt;=" &amp; DATE(home_incpaid6[[#Headers],[2017]],12,31), [1]Claims!$C:$C, "Homeowners")</f>
        <v>6589317.6199999992</v>
      </c>
      <c r="I14" s="3">
        <f>SUMIFS([1]Claims!$I:$I, [1]Claims!$E:$E, "&gt;=" &amp; DATE($A14,1,1),[1]Claims!$E:$E,  "&lt;=" &amp; DATE($A14,12,31), [1]Claims!$G:$G, "&gt;=" &amp; DATE(home_incpaid6[[#Headers],[2018]],1,1), [1]Claims!$G:$G,  "&lt;=" &amp; DATE(home_incpaid6[[#Headers],[2018]],12,31), [1]Claims!$C:$C, "Homeowners")</f>
        <v>14384228.300000008</v>
      </c>
      <c r="J14" s="3">
        <f>SUMIFS([1]Claims!$I:$I, [1]Claims!$E:$E, "&gt;=" &amp; DATE($A14,1,1),[1]Claims!$E:$E,  "&lt;=" &amp; DATE($A14,12,31), [1]Claims!$G:$G, "&gt;=" &amp; DATE(home_incpaid6[[#Headers],[2019]],1,1), [1]Claims!$G:$G,  "&lt;=" &amp; DATE(home_incpaid6[[#Headers],[2019]],12,31), [1]Claims!$C:$C, "Homeowners")</f>
        <v>8319604.8800000018</v>
      </c>
      <c r="K14" s="3">
        <f>SUMIFS([1]Claims!$I:$I, [1]Claims!$E:$E, "&gt;=" &amp; DATE($A14,1,1),[1]Claims!$E:$E,  "&lt;=" &amp; DATE($A14,12,31), [1]Claims!$G:$G, "&gt;=" &amp; DATE(home_incpaid6[[#Headers],[2020]],1,1), [1]Claims!$G:$G,  "&lt;=" &amp; DATE(home_incpaid6[[#Headers],[2020]],12,31), [1]Claims!$C:$C, "Homeowners")</f>
        <v>4534242.2300000032</v>
      </c>
      <c r="N14" s="12">
        <v>2017</v>
      </c>
      <c r="O14" s="3">
        <f>SUMIFS([1]Claims!$H:$H, [1]Claims!$E:$E, "&gt;=" &amp; DATE($A14,1,1),[1]Claims!$E:$E,  "&lt;=" &amp; DATE($A14,12,31), [1]Claims!$F:$F, "&gt;=" &amp; DATE(home_incpaid69[[#Headers],[2011]],1,1), [1]Claims!$F:$F,  "&lt;=" &amp; DATE(home_incpaid69[[#Headers],[2011]],12,31), [1]Claims!$C:$C, "Homeowners")</f>
        <v>0</v>
      </c>
      <c r="P14" s="3">
        <f>SUMIFS([1]Claims!$H:$H, [1]Claims!$E:$E, "&gt;=" &amp; DATE($A14,1,1),[1]Claims!$E:$E,  "&lt;=" &amp; DATE($A14,12,31), [1]Claims!$F:$F, "&gt;=" &amp; DATE(home_incpaid69[[#Headers],[2012]],1,1), [1]Claims!$F:$F,  "&lt;=" &amp; DATE(home_incpaid69[[#Headers],[2012]],12,31), [1]Claims!$C:$C, "Homeowners")</f>
        <v>0</v>
      </c>
      <c r="Q14" s="3">
        <f>SUMIFS([1]Claims!$H:$H, [1]Claims!$E:$E, "&gt;=" &amp; DATE($A14,1,1),[1]Claims!$E:$E,  "&lt;=" &amp; DATE($A14,12,31), [1]Claims!$F:$F, "&gt;=" &amp; DATE(home_incpaid69[[#Headers],[2013]],1,1), [1]Claims!$F:$F,  "&lt;=" &amp; DATE(home_incpaid69[[#Headers],[2013]],12,31), [1]Claims!$C:$C, "Homeowners")</f>
        <v>0</v>
      </c>
      <c r="R14" s="3">
        <f>SUMIFS([1]Claims!$H:$H, [1]Claims!$E:$E, "&gt;=" &amp; DATE($A14,1,1),[1]Claims!$E:$E,  "&lt;=" &amp; DATE($A14,12,31), [1]Claims!$F:$F, "&gt;=" &amp; DATE(home_incpaid69[[#Headers],[2014]],1,1), [1]Claims!$F:$F,  "&lt;=" &amp; DATE(home_incpaid69[[#Headers],[2014]],12,31), [1]Claims!$C:$C, "Homeowners")</f>
        <v>0</v>
      </c>
      <c r="S14" s="3">
        <f>SUMIFS([1]Claims!$H:$H, [1]Claims!$E:$E, "&gt;=" &amp; DATE($A14,1,1),[1]Claims!$E:$E,  "&lt;=" &amp; DATE($A14,12,31), [1]Claims!$F:$F, "&gt;=" &amp; DATE(home_incpaid69[[#Headers],[2015]],1,1), [1]Claims!$F:$F,  "&lt;=" &amp; DATE(home_incpaid69[[#Headers],[2015]],12,31), [1]Claims!$C:$C, "Homeowners")</f>
        <v>0</v>
      </c>
      <c r="T14" s="3">
        <f>SUMIFS([1]Claims!$H:$H, [1]Claims!$E:$E, "&gt;=" &amp; DATE($A14,1,1),[1]Claims!$E:$E,  "&lt;=" &amp; DATE($A14,12,31), [1]Claims!$F:$F, "&gt;=" &amp; DATE(home_incpaid69[[#Headers],[2016]],1,1), [1]Claims!$F:$F,  "&lt;=" &amp; DATE(home_incpaid69[[#Headers],[2016]],12,31), [1]Claims!$C:$C, "Homeowners")</f>
        <v>0</v>
      </c>
      <c r="U14" s="3">
        <f>SUMIFS([1]Claims!$H:$H, [1]Claims!$E:$E, "&gt;=" &amp; DATE($A14,1,1),[1]Claims!$E:$E,  "&lt;=" &amp; DATE($A14,12,31), [1]Claims!$F:$F, "&gt;=" &amp; DATE(home_incpaid69[[#Headers],[2017]],1,1), [1]Claims!$F:$F,  "&lt;=" &amp; DATE(home_incpaid69[[#Headers],[2017]],12,31), [1]Claims!$C:$C, "Homeowners")</f>
        <v>9388271.4808366094</v>
      </c>
      <c r="V14" s="3">
        <f>SUMIFS([1]Claims!$H:$H, [1]Claims!$E:$E, "&gt;=" &amp; DATE($A14,1,1),[1]Claims!$E:$E,  "&lt;=" &amp; DATE($A14,12,31), [1]Claims!$F:$F, "&gt;=" &amp; DATE(home_incpaid69[[#Headers],[2018]],1,1), [1]Claims!$F:$F,  "&lt;=" &amp; DATE(home_incpaid69[[#Headers],[2018]],12,31), [1]Claims!$C:$C, "Homeowners")</f>
        <v>5888789.9762024041</v>
      </c>
      <c r="W14" s="3">
        <f>SUMIFS([1]Claims!$H:$H, [1]Claims!$E:$E, "&gt;=" &amp; DATE($A14,1,1),[1]Claims!$E:$E,  "&lt;=" &amp; DATE($A14,12,31), [1]Claims!$F:$F, "&gt;=" &amp; DATE(home_incpaid69[[#Headers],[2019]],1,1), [1]Claims!$F:$F,  "&lt;=" &amp; DATE(home_incpaid69[[#Headers],[2019]],12,31), [1]Claims!$C:$C, "Homeowners")</f>
        <v>951438.34543281386</v>
      </c>
      <c r="X14" s="3">
        <f>SUMIFS([1]Claims!$H:$H, [1]Claims!$E:$E, "&gt;=" &amp; DATE($A14,1,1),[1]Claims!$E:$E,  "&lt;=" &amp; DATE($A14,12,31), [1]Claims!$F:$F, "&gt;=" &amp; DATE(home_incpaid69[[#Headers],[2020]],1,1), [1]Claims!$F:$F,  "&lt;=" &amp; DATE(home_incpaid69[[#Headers],[2020]],12,31), [1]Claims!$C:$C, "Homeowners")</f>
        <v>142592.34754318991</v>
      </c>
    </row>
    <row r="15" spans="1:24" s="4" customFormat="1" ht="15" x14ac:dyDescent="0.2">
      <c r="A15" s="13">
        <v>2018</v>
      </c>
      <c r="B15" s="3">
        <f>SUMIFS([1]Claims!$I:$I, [1]Claims!$E:$E, "&gt;=" &amp; DATE($A15,1,1),[1]Claims!$E:$E,  "&lt;=" &amp; DATE($A15,12,31), [1]Claims!$G:$G, "&gt;=" &amp; DATE(home_incpaid6[[#Headers],[2011]],1,1), [1]Claims!$G:$G,  "&lt;=" &amp; DATE(home_incpaid6[[#Headers],[2011]],12,31), [1]Claims!$C:$C, "Homeowners")</f>
        <v>0</v>
      </c>
      <c r="C15" s="3">
        <f>SUMIFS([1]Claims!$I:$I, [1]Claims!$E:$E, "&gt;=" &amp; DATE($A15,1,1),[1]Claims!$E:$E,  "&lt;=" &amp; DATE($A15,12,31), [1]Claims!$G:$G, "&gt;=" &amp; DATE(home_incpaid6[[#Headers],[2012]],1,1), [1]Claims!$G:$G,  "&lt;=" &amp; DATE(home_incpaid6[[#Headers],[2012]],12,31), [1]Claims!$C:$C, "Homeowners")</f>
        <v>0</v>
      </c>
      <c r="D15" s="3">
        <f>SUMIFS([1]Claims!$I:$I, [1]Claims!$E:$E, "&gt;=" &amp; DATE($A15,1,1),[1]Claims!$E:$E,  "&lt;=" &amp; DATE($A15,12,31), [1]Claims!$G:$G, "&gt;=" &amp; DATE(home_incpaid6[[#Headers],[2013]],1,1), [1]Claims!$G:$G,  "&lt;=" &amp; DATE(home_incpaid6[[#Headers],[2013]],12,31), [1]Claims!$C:$C, "Homeowners")</f>
        <v>0</v>
      </c>
      <c r="E15" s="3">
        <f>SUMIFS([1]Claims!$I:$I, [1]Claims!$E:$E, "&gt;=" &amp; DATE($A15,1,1),[1]Claims!$E:$E,  "&lt;=" &amp; DATE($A15,12,31), [1]Claims!$G:$G, "&gt;=" &amp; DATE(home_incpaid6[[#Headers],[2014]],1,1), [1]Claims!$G:$G,  "&lt;=" &amp; DATE(home_incpaid6[[#Headers],[2014]],12,31), [1]Claims!$C:$C, "Homeowners")</f>
        <v>0</v>
      </c>
      <c r="F15" s="3">
        <f>SUMIFS([1]Claims!$I:$I, [1]Claims!$E:$E, "&gt;=" &amp; DATE($A15,1,1),[1]Claims!$E:$E,  "&lt;=" &amp; DATE($A15,12,31), [1]Claims!$G:$G, "&gt;=" &amp; DATE(home_incpaid6[[#Headers],[2015]],1,1), [1]Claims!$G:$G,  "&lt;=" &amp; DATE(home_incpaid6[[#Headers],[2015]],12,31), [1]Claims!$C:$C, "Homeowners")</f>
        <v>0</v>
      </c>
      <c r="G15" s="3">
        <f>SUMIFS([1]Claims!$I:$I, [1]Claims!$E:$E, "&gt;=" &amp; DATE($A15,1,1),[1]Claims!$E:$E,  "&lt;=" &amp; DATE($A15,12,31), [1]Claims!$G:$G, "&gt;=" &amp; DATE(home_incpaid6[[#Headers],[2016]],1,1), [1]Claims!$G:$G,  "&lt;=" &amp; DATE(home_incpaid6[[#Headers],[2016]],12,31), [1]Claims!$C:$C, "Homeowners")</f>
        <v>0</v>
      </c>
      <c r="H15" s="3">
        <f>SUMIFS([1]Claims!$I:$I, [1]Claims!$E:$E, "&gt;=" &amp; DATE($A15,1,1),[1]Claims!$E:$E,  "&lt;=" &amp; DATE($A15,12,31), [1]Claims!$G:$G, "&gt;=" &amp; DATE(home_incpaid6[[#Headers],[2017]],1,1), [1]Claims!$G:$G,  "&lt;=" &amp; DATE(home_incpaid6[[#Headers],[2017]],12,31), [1]Claims!$C:$C, "Homeowners")</f>
        <v>0</v>
      </c>
      <c r="I15" s="3">
        <f>SUMIFS([1]Claims!$I:$I, [1]Claims!$E:$E, "&gt;=" &amp; DATE($A15,1,1),[1]Claims!$E:$E,  "&lt;=" &amp; DATE($A15,12,31), [1]Claims!$G:$G, "&gt;=" &amp; DATE(home_incpaid6[[#Headers],[2018]],1,1), [1]Claims!$G:$G,  "&lt;=" &amp; DATE(home_incpaid6[[#Headers],[2018]],12,31), [1]Claims!$C:$C, "Homeowners")</f>
        <v>4705341.6800000006</v>
      </c>
      <c r="J15" s="3">
        <f>SUMIFS([1]Claims!$I:$I, [1]Claims!$E:$E, "&gt;=" &amp; DATE($A15,1,1),[1]Claims!$E:$E,  "&lt;=" &amp; DATE($A15,12,31), [1]Claims!$G:$G, "&gt;=" &amp; DATE(home_incpaid6[[#Headers],[2019]],1,1), [1]Claims!$G:$G,  "&lt;=" &amp; DATE(home_incpaid6[[#Headers],[2019]],12,31), [1]Claims!$C:$C, "Homeowners")</f>
        <v>11967209.950000001</v>
      </c>
      <c r="K15" s="3">
        <f>SUMIFS([1]Claims!$I:$I, [1]Claims!$E:$E, "&gt;=" &amp; DATE($A15,1,1),[1]Claims!$E:$E,  "&lt;=" &amp; DATE($A15,12,31), [1]Claims!$G:$G, "&gt;=" &amp; DATE(home_incpaid6[[#Headers],[2020]],1,1), [1]Claims!$G:$G,  "&lt;=" &amp; DATE(home_incpaid6[[#Headers],[2020]],12,31), [1]Claims!$C:$C, "Homeowners")</f>
        <v>6790538.4800000023</v>
      </c>
      <c r="N15" s="13">
        <v>2018</v>
      </c>
      <c r="O15" s="3">
        <f>SUMIFS([1]Claims!$H:$H, [1]Claims!$E:$E, "&gt;=" &amp; DATE($A15,1,1),[1]Claims!$E:$E,  "&lt;=" &amp; DATE($A15,12,31), [1]Claims!$F:$F, "&gt;=" &amp; DATE(home_incpaid69[[#Headers],[2011]],1,1), [1]Claims!$F:$F,  "&lt;=" &amp; DATE(home_incpaid69[[#Headers],[2011]],12,31), [1]Claims!$C:$C, "Homeowners")</f>
        <v>0</v>
      </c>
      <c r="P15" s="3">
        <f>SUMIFS([1]Claims!$H:$H, [1]Claims!$E:$E, "&gt;=" &amp; DATE($A15,1,1),[1]Claims!$E:$E,  "&lt;=" &amp; DATE($A15,12,31), [1]Claims!$F:$F, "&gt;=" &amp; DATE(home_incpaid69[[#Headers],[2012]],1,1), [1]Claims!$F:$F,  "&lt;=" &amp; DATE(home_incpaid69[[#Headers],[2012]],12,31), [1]Claims!$C:$C, "Homeowners")</f>
        <v>0</v>
      </c>
      <c r="Q15" s="3">
        <f>SUMIFS([1]Claims!$H:$H, [1]Claims!$E:$E, "&gt;=" &amp; DATE($A15,1,1),[1]Claims!$E:$E,  "&lt;=" &amp; DATE($A15,12,31), [1]Claims!$F:$F, "&gt;=" &amp; DATE(home_incpaid69[[#Headers],[2013]],1,1), [1]Claims!$F:$F,  "&lt;=" &amp; DATE(home_incpaid69[[#Headers],[2013]],12,31), [1]Claims!$C:$C, "Homeowners")</f>
        <v>0</v>
      </c>
      <c r="R15" s="3">
        <f>SUMIFS([1]Claims!$H:$H, [1]Claims!$E:$E, "&gt;=" &amp; DATE($A15,1,1),[1]Claims!$E:$E,  "&lt;=" &amp; DATE($A15,12,31), [1]Claims!$F:$F, "&gt;=" &amp; DATE(home_incpaid69[[#Headers],[2014]],1,1), [1]Claims!$F:$F,  "&lt;=" &amp; DATE(home_incpaid69[[#Headers],[2014]],12,31), [1]Claims!$C:$C, "Homeowners")</f>
        <v>0</v>
      </c>
      <c r="S15" s="3">
        <f>SUMIFS([1]Claims!$H:$H, [1]Claims!$E:$E, "&gt;=" &amp; DATE($A15,1,1),[1]Claims!$E:$E,  "&lt;=" &amp; DATE($A15,12,31), [1]Claims!$F:$F, "&gt;=" &amp; DATE(home_incpaid69[[#Headers],[2015]],1,1), [1]Claims!$F:$F,  "&lt;=" &amp; DATE(home_incpaid69[[#Headers],[2015]],12,31), [1]Claims!$C:$C, "Homeowners")</f>
        <v>0</v>
      </c>
      <c r="T15" s="3">
        <f>SUMIFS([1]Claims!$H:$H, [1]Claims!$E:$E, "&gt;=" &amp; DATE($A15,1,1),[1]Claims!$E:$E,  "&lt;=" &amp; DATE($A15,12,31), [1]Claims!$F:$F, "&gt;=" &amp; DATE(home_incpaid69[[#Headers],[2016]],1,1), [1]Claims!$F:$F,  "&lt;=" &amp; DATE(home_incpaid69[[#Headers],[2016]],12,31), [1]Claims!$C:$C, "Homeowners")</f>
        <v>0</v>
      </c>
      <c r="U15" s="3">
        <f>SUMIFS([1]Claims!$H:$H, [1]Claims!$E:$E, "&gt;=" &amp; DATE($A15,1,1),[1]Claims!$E:$E,  "&lt;=" &amp; DATE($A15,12,31), [1]Claims!$F:$F, "&gt;=" &amp; DATE(home_incpaid69[[#Headers],[2017]],1,1), [1]Claims!$F:$F,  "&lt;=" &amp; DATE(home_incpaid69[[#Headers],[2017]],12,31), [1]Claims!$C:$C, "Homeowners")</f>
        <v>0</v>
      </c>
      <c r="V15" s="3">
        <f>SUMIFS([1]Claims!$H:$H, [1]Claims!$E:$E, "&gt;=" &amp; DATE($A15,1,1),[1]Claims!$E:$E,  "&lt;=" &amp; DATE($A15,12,31), [1]Claims!$F:$F, "&gt;=" &amp; DATE(home_incpaid69[[#Headers],[2018]],1,1), [1]Claims!$F:$F,  "&lt;=" &amp; DATE(home_incpaid69[[#Headers],[2018]],12,31), [1]Claims!$C:$C, "Homeowners")</f>
        <v>7949685.8323717713</v>
      </c>
      <c r="W15" s="3">
        <f>SUMIFS([1]Claims!$H:$H, [1]Claims!$E:$E, "&gt;=" &amp; DATE($A15,1,1),[1]Claims!$E:$E,  "&lt;=" &amp; DATE($A15,12,31), [1]Claims!$F:$F, "&gt;=" &amp; DATE(home_incpaid69[[#Headers],[2019]],1,1), [1]Claims!$F:$F,  "&lt;=" &amp; DATE(home_incpaid69[[#Headers],[2019]],12,31), [1]Claims!$C:$C, "Homeowners")</f>
        <v>5698286.0498891724</v>
      </c>
      <c r="X15" s="3">
        <f>SUMIFS([1]Claims!$H:$H, [1]Claims!$E:$E, "&gt;=" &amp; DATE($A15,1,1),[1]Claims!$E:$E,  "&lt;=" &amp; DATE($A15,12,31), [1]Claims!$F:$F, "&gt;=" &amp; DATE(home_incpaid69[[#Headers],[2020]],1,1), [1]Claims!$F:$F,  "&lt;=" &amp; DATE(home_incpaid69[[#Headers],[2020]],12,31), [1]Claims!$C:$C, "Homeowners")</f>
        <v>1081801.3928565737</v>
      </c>
    </row>
    <row r="16" spans="1:24" s="4" customFormat="1" ht="15" x14ac:dyDescent="0.2">
      <c r="A16" s="12">
        <v>2019</v>
      </c>
      <c r="B16" s="3">
        <f>SUMIFS([1]Claims!$I:$I, [1]Claims!$E:$E, "&gt;=" &amp; DATE($A16,1,1),[1]Claims!$E:$E,  "&lt;=" &amp; DATE($A16,12,31), [1]Claims!$G:$G, "&gt;=" &amp; DATE(home_incpaid6[[#Headers],[2011]],1,1), [1]Claims!$G:$G,  "&lt;=" &amp; DATE(home_incpaid6[[#Headers],[2011]],12,31), [1]Claims!$C:$C, "Homeowners")</f>
        <v>0</v>
      </c>
      <c r="C16" s="3">
        <f>SUMIFS([1]Claims!$I:$I, [1]Claims!$E:$E, "&gt;=" &amp; DATE($A16,1,1),[1]Claims!$E:$E,  "&lt;=" &amp; DATE($A16,12,31), [1]Claims!$G:$G, "&gt;=" &amp; DATE(home_incpaid6[[#Headers],[2012]],1,1), [1]Claims!$G:$G,  "&lt;=" &amp; DATE(home_incpaid6[[#Headers],[2012]],12,31), [1]Claims!$C:$C, "Homeowners")</f>
        <v>0</v>
      </c>
      <c r="D16" s="3">
        <f>SUMIFS([1]Claims!$I:$I, [1]Claims!$E:$E, "&gt;=" &amp; DATE($A16,1,1),[1]Claims!$E:$E,  "&lt;=" &amp; DATE($A16,12,31), [1]Claims!$G:$G, "&gt;=" &amp; DATE(home_incpaid6[[#Headers],[2013]],1,1), [1]Claims!$G:$G,  "&lt;=" &amp; DATE(home_incpaid6[[#Headers],[2013]],12,31), [1]Claims!$C:$C, "Homeowners")</f>
        <v>0</v>
      </c>
      <c r="E16" s="3">
        <f>SUMIFS([1]Claims!$I:$I, [1]Claims!$E:$E, "&gt;=" &amp; DATE($A16,1,1),[1]Claims!$E:$E,  "&lt;=" &amp; DATE($A16,12,31), [1]Claims!$G:$G, "&gt;=" &amp; DATE(home_incpaid6[[#Headers],[2014]],1,1), [1]Claims!$G:$G,  "&lt;=" &amp; DATE(home_incpaid6[[#Headers],[2014]],12,31), [1]Claims!$C:$C, "Homeowners")</f>
        <v>0</v>
      </c>
      <c r="F16" s="3">
        <f>SUMIFS([1]Claims!$I:$I, [1]Claims!$E:$E, "&gt;=" &amp; DATE($A16,1,1),[1]Claims!$E:$E,  "&lt;=" &amp; DATE($A16,12,31), [1]Claims!$G:$G, "&gt;=" &amp; DATE(home_incpaid6[[#Headers],[2015]],1,1), [1]Claims!$G:$G,  "&lt;=" &amp; DATE(home_incpaid6[[#Headers],[2015]],12,31), [1]Claims!$C:$C, "Homeowners")</f>
        <v>0</v>
      </c>
      <c r="G16" s="3">
        <f>SUMIFS([1]Claims!$I:$I, [1]Claims!$E:$E, "&gt;=" &amp; DATE($A16,1,1),[1]Claims!$E:$E,  "&lt;=" &amp; DATE($A16,12,31), [1]Claims!$G:$G, "&gt;=" &amp; DATE(home_incpaid6[[#Headers],[2016]],1,1), [1]Claims!$G:$G,  "&lt;=" &amp; DATE(home_incpaid6[[#Headers],[2016]],12,31), [1]Claims!$C:$C, "Homeowners")</f>
        <v>0</v>
      </c>
      <c r="H16" s="3">
        <f>SUMIFS([1]Claims!$I:$I, [1]Claims!$E:$E, "&gt;=" &amp; DATE($A16,1,1),[1]Claims!$E:$E,  "&lt;=" &amp; DATE($A16,12,31), [1]Claims!$G:$G, "&gt;=" &amp; DATE(home_incpaid6[[#Headers],[2017]],1,1), [1]Claims!$G:$G,  "&lt;=" &amp; DATE(home_incpaid6[[#Headers],[2017]],12,31), [1]Claims!$C:$C, "Homeowners")</f>
        <v>0</v>
      </c>
      <c r="I16" s="3">
        <f>SUMIFS([1]Claims!$I:$I, [1]Claims!$E:$E, "&gt;=" &amp; DATE($A16,1,1),[1]Claims!$E:$E,  "&lt;=" &amp; DATE($A16,12,31), [1]Claims!$G:$G, "&gt;=" &amp; DATE(home_incpaid6[[#Headers],[2018]],1,1), [1]Claims!$G:$G,  "&lt;=" &amp; DATE(home_incpaid6[[#Headers],[2018]],12,31), [1]Claims!$C:$C, "Homeowners")</f>
        <v>0</v>
      </c>
      <c r="J16" s="3">
        <f>SUMIFS([1]Claims!$I:$I, [1]Claims!$E:$E, "&gt;=" &amp; DATE($A16,1,1),[1]Claims!$E:$E,  "&lt;=" &amp; DATE($A16,12,31), [1]Claims!$G:$G, "&gt;=" &amp; DATE(home_incpaid6[[#Headers],[2019]],1,1), [1]Claims!$G:$G,  "&lt;=" &amp; DATE(home_incpaid6[[#Headers],[2019]],12,31), [1]Claims!$C:$C, "Homeowners")</f>
        <v>4137991.870000002</v>
      </c>
      <c r="K16" s="3">
        <f>SUMIFS([1]Claims!$I:$I, [1]Claims!$E:$E, "&gt;=" &amp; DATE($A16,1,1),[1]Claims!$E:$E,  "&lt;=" &amp; DATE($A16,12,31), [1]Claims!$G:$G, "&gt;=" &amp; DATE(home_incpaid6[[#Headers],[2020]],1,1), [1]Claims!$G:$G,  "&lt;=" &amp; DATE(home_incpaid6[[#Headers],[2020]],12,31), [1]Claims!$C:$C, "Homeowners")</f>
        <v>16389506.030000003</v>
      </c>
      <c r="N16" s="12">
        <v>2019</v>
      </c>
      <c r="O16" s="3">
        <f>SUMIFS([1]Claims!$H:$H, [1]Claims!$E:$E, "&gt;=" &amp; DATE($A16,1,1),[1]Claims!$E:$E,  "&lt;=" &amp; DATE($A16,12,31), [1]Claims!$F:$F, "&gt;=" &amp; DATE(home_incpaid69[[#Headers],[2011]],1,1), [1]Claims!$F:$F,  "&lt;=" &amp; DATE(home_incpaid69[[#Headers],[2011]],12,31), [1]Claims!$C:$C, "Homeowners")</f>
        <v>0</v>
      </c>
      <c r="P16" s="3">
        <f>SUMIFS([1]Claims!$H:$H, [1]Claims!$E:$E, "&gt;=" &amp; DATE($A16,1,1),[1]Claims!$E:$E,  "&lt;=" &amp; DATE($A16,12,31), [1]Claims!$F:$F, "&gt;=" &amp; DATE(home_incpaid69[[#Headers],[2012]],1,1), [1]Claims!$F:$F,  "&lt;=" &amp; DATE(home_incpaid69[[#Headers],[2012]],12,31), [1]Claims!$C:$C, "Homeowners")</f>
        <v>0</v>
      </c>
      <c r="Q16" s="3">
        <f>SUMIFS([1]Claims!$H:$H, [1]Claims!$E:$E, "&gt;=" &amp; DATE($A16,1,1),[1]Claims!$E:$E,  "&lt;=" &amp; DATE($A16,12,31), [1]Claims!$F:$F, "&gt;=" &amp; DATE(home_incpaid69[[#Headers],[2013]],1,1), [1]Claims!$F:$F,  "&lt;=" &amp; DATE(home_incpaid69[[#Headers],[2013]],12,31), [1]Claims!$C:$C, "Homeowners")</f>
        <v>0</v>
      </c>
      <c r="R16" s="3">
        <f>SUMIFS([1]Claims!$H:$H, [1]Claims!$E:$E, "&gt;=" &amp; DATE($A16,1,1),[1]Claims!$E:$E,  "&lt;=" &amp; DATE($A16,12,31), [1]Claims!$F:$F, "&gt;=" &amp; DATE(home_incpaid69[[#Headers],[2014]],1,1), [1]Claims!$F:$F,  "&lt;=" &amp; DATE(home_incpaid69[[#Headers],[2014]],12,31), [1]Claims!$C:$C, "Homeowners")</f>
        <v>0</v>
      </c>
      <c r="S16" s="3">
        <f>SUMIFS([1]Claims!$H:$H, [1]Claims!$E:$E, "&gt;=" &amp; DATE($A16,1,1),[1]Claims!$E:$E,  "&lt;=" &amp; DATE($A16,12,31), [1]Claims!$F:$F, "&gt;=" &amp; DATE(home_incpaid69[[#Headers],[2015]],1,1), [1]Claims!$F:$F,  "&lt;=" &amp; DATE(home_incpaid69[[#Headers],[2015]],12,31), [1]Claims!$C:$C, "Homeowners")</f>
        <v>0</v>
      </c>
      <c r="T16" s="3">
        <f>SUMIFS([1]Claims!$H:$H, [1]Claims!$E:$E, "&gt;=" &amp; DATE($A16,1,1),[1]Claims!$E:$E,  "&lt;=" &amp; DATE($A16,12,31), [1]Claims!$F:$F, "&gt;=" &amp; DATE(home_incpaid69[[#Headers],[2016]],1,1), [1]Claims!$F:$F,  "&lt;=" &amp; DATE(home_incpaid69[[#Headers],[2016]],12,31), [1]Claims!$C:$C, "Homeowners")</f>
        <v>0</v>
      </c>
      <c r="U16" s="3">
        <f>SUMIFS([1]Claims!$H:$H, [1]Claims!$E:$E, "&gt;=" &amp; DATE($A16,1,1),[1]Claims!$E:$E,  "&lt;=" &amp; DATE($A16,12,31), [1]Claims!$F:$F, "&gt;=" &amp; DATE(home_incpaid69[[#Headers],[2017]],1,1), [1]Claims!$F:$F,  "&lt;=" &amp; DATE(home_incpaid69[[#Headers],[2017]],12,31), [1]Claims!$C:$C, "Homeowners")</f>
        <v>0</v>
      </c>
      <c r="V16" s="3">
        <f>SUMIFS([1]Claims!$H:$H, [1]Claims!$E:$E, "&gt;=" &amp; DATE($A16,1,1),[1]Claims!$E:$E,  "&lt;=" &amp; DATE($A16,12,31), [1]Claims!$F:$F, "&gt;=" &amp; DATE(home_incpaid69[[#Headers],[2018]],1,1), [1]Claims!$F:$F,  "&lt;=" &amp; DATE(home_incpaid69[[#Headers],[2018]],12,31), [1]Claims!$C:$C, "Homeowners")</f>
        <v>0</v>
      </c>
      <c r="W16" s="3">
        <f>SUMIFS([1]Claims!$H:$H, [1]Claims!$E:$E, "&gt;=" &amp; DATE($A16,1,1),[1]Claims!$E:$E,  "&lt;=" &amp; DATE($A16,12,31), [1]Claims!$F:$F, "&gt;=" &amp; DATE(home_incpaid69[[#Headers],[2019]],1,1), [1]Claims!$F:$F,  "&lt;=" &amp; DATE(home_incpaid69[[#Headers],[2019]],12,31), [1]Claims!$C:$C, "Homeowners")</f>
        <v>9281087.5475109108</v>
      </c>
      <c r="X16" s="3">
        <f>SUMIFS([1]Claims!$H:$H, [1]Claims!$E:$E, "&gt;=" &amp; DATE($A16,1,1),[1]Claims!$E:$E,  "&lt;=" &amp; DATE($A16,12,31), [1]Claims!$F:$F, "&gt;=" &amp; DATE(home_incpaid69[[#Headers],[2020]],1,1), [1]Claims!$F:$F,  "&lt;=" &amp; DATE(home_incpaid69[[#Headers],[2020]],12,31), [1]Claims!$C:$C, "Homeowners")</f>
        <v>7236276.4549306473</v>
      </c>
    </row>
    <row r="17" spans="1:24" s="4" customFormat="1" ht="15" x14ac:dyDescent="0.2">
      <c r="A17" s="14">
        <v>2020</v>
      </c>
      <c r="B17" s="3">
        <f>SUMIFS([1]Claims!$I:$I, [1]Claims!$E:$E, "&gt;=" &amp; DATE($A17,1,1),[1]Claims!$E:$E,  "&lt;=" &amp; DATE($A17,12,31), [1]Claims!$G:$G, "&gt;=" &amp; DATE(home_incpaid6[[#Headers],[2011]],1,1), [1]Claims!$G:$G,  "&lt;=" &amp; DATE(home_incpaid6[[#Headers],[2011]],12,31), [1]Claims!$C:$C, "Homeowners")</f>
        <v>0</v>
      </c>
      <c r="C17" s="3">
        <f>SUMIFS([1]Claims!$I:$I, [1]Claims!$E:$E, "&gt;=" &amp; DATE($A17,1,1),[1]Claims!$E:$E,  "&lt;=" &amp; DATE($A17,12,31), [1]Claims!$G:$G, "&gt;=" &amp; DATE(home_incpaid6[[#Headers],[2012]],1,1), [1]Claims!$G:$G,  "&lt;=" &amp; DATE(home_incpaid6[[#Headers],[2012]],12,31), [1]Claims!$C:$C, "Homeowners")</f>
        <v>0</v>
      </c>
      <c r="D17" s="3">
        <f>SUMIFS([1]Claims!$I:$I, [1]Claims!$E:$E, "&gt;=" &amp; DATE($A17,1,1),[1]Claims!$E:$E,  "&lt;=" &amp; DATE($A17,12,31), [1]Claims!$G:$G, "&gt;=" &amp; DATE(home_incpaid6[[#Headers],[2013]],1,1), [1]Claims!$G:$G,  "&lt;=" &amp; DATE(home_incpaid6[[#Headers],[2013]],12,31), [1]Claims!$C:$C, "Homeowners")</f>
        <v>0</v>
      </c>
      <c r="E17" s="3">
        <f>SUMIFS([1]Claims!$I:$I, [1]Claims!$E:$E, "&gt;=" &amp; DATE($A17,1,1),[1]Claims!$E:$E,  "&lt;=" &amp; DATE($A17,12,31), [1]Claims!$G:$G, "&gt;=" &amp; DATE(home_incpaid6[[#Headers],[2014]],1,1), [1]Claims!$G:$G,  "&lt;=" &amp; DATE(home_incpaid6[[#Headers],[2014]],12,31), [1]Claims!$C:$C, "Homeowners")</f>
        <v>0</v>
      </c>
      <c r="F17" s="3">
        <f>SUMIFS([1]Claims!$I:$I, [1]Claims!$E:$E, "&gt;=" &amp; DATE($A17,1,1),[1]Claims!$E:$E,  "&lt;=" &amp; DATE($A17,12,31), [1]Claims!$G:$G, "&gt;=" &amp; DATE(home_incpaid6[[#Headers],[2015]],1,1), [1]Claims!$G:$G,  "&lt;=" &amp; DATE(home_incpaid6[[#Headers],[2015]],12,31), [1]Claims!$C:$C, "Homeowners")</f>
        <v>0</v>
      </c>
      <c r="G17" s="3">
        <f>SUMIFS([1]Claims!$I:$I, [1]Claims!$E:$E, "&gt;=" &amp; DATE($A17,1,1),[1]Claims!$E:$E,  "&lt;=" &amp; DATE($A17,12,31), [1]Claims!$G:$G, "&gt;=" &amp; DATE(home_incpaid6[[#Headers],[2016]],1,1), [1]Claims!$G:$G,  "&lt;=" &amp; DATE(home_incpaid6[[#Headers],[2016]],12,31), [1]Claims!$C:$C, "Homeowners")</f>
        <v>0</v>
      </c>
      <c r="H17" s="3">
        <f>SUMIFS([1]Claims!$I:$I, [1]Claims!$E:$E, "&gt;=" &amp; DATE($A17,1,1),[1]Claims!$E:$E,  "&lt;=" &amp; DATE($A17,12,31), [1]Claims!$G:$G, "&gt;=" &amp; DATE(home_incpaid6[[#Headers],[2017]],1,1), [1]Claims!$G:$G,  "&lt;=" &amp; DATE(home_incpaid6[[#Headers],[2017]],12,31), [1]Claims!$C:$C, "Homeowners")</f>
        <v>0</v>
      </c>
      <c r="I17" s="3">
        <f>SUMIFS([1]Claims!$I:$I, [1]Claims!$E:$E, "&gt;=" &amp; DATE($A17,1,1),[1]Claims!$E:$E,  "&lt;=" &amp; DATE($A17,12,31), [1]Claims!$G:$G, "&gt;=" &amp; DATE(home_incpaid6[[#Headers],[2018]],1,1), [1]Claims!$G:$G,  "&lt;=" &amp; DATE(home_incpaid6[[#Headers],[2018]],12,31), [1]Claims!$C:$C, "Homeowners")</f>
        <v>0</v>
      </c>
      <c r="J17" s="3">
        <f>SUMIFS([1]Claims!$I:$I, [1]Claims!$E:$E, "&gt;=" &amp; DATE($A17,1,1),[1]Claims!$E:$E,  "&lt;=" &amp; DATE($A17,12,31), [1]Claims!$G:$G, "&gt;=" &amp; DATE(home_incpaid6[[#Headers],[2019]],1,1), [1]Claims!$G:$G,  "&lt;=" &amp; DATE(home_incpaid6[[#Headers],[2019]],12,31), [1]Claims!$C:$C, "Homeowners")</f>
        <v>0</v>
      </c>
      <c r="K17" s="3">
        <f>SUMIFS([1]Claims!$I:$I, [1]Claims!$E:$E, "&gt;=" &amp; DATE($A17,1,1),[1]Claims!$E:$E,  "&lt;=" &amp; DATE($A17,12,31), [1]Claims!$G:$G, "&gt;=" &amp; DATE(home_incpaid6[[#Headers],[2020]],1,1), [1]Claims!$G:$G,  "&lt;=" &amp; DATE(home_incpaid6[[#Headers],[2020]],12,31), [1]Claims!$C:$C, "Homeowners")</f>
        <v>6058639.9299999997</v>
      </c>
      <c r="N17" s="14">
        <v>2020</v>
      </c>
      <c r="O17" s="3">
        <f>SUMIFS([1]Claims!$H:$H, [1]Claims!$E:$E, "&gt;=" &amp; DATE($A17,1,1),[1]Claims!$E:$E,  "&lt;=" &amp; DATE($A17,12,31), [1]Claims!$F:$F, "&gt;=" &amp; DATE(home_incpaid69[[#Headers],[2011]],1,1), [1]Claims!$F:$F,  "&lt;=" &amp; DATE(home_incpaid69[[#Headers],[2011]],12,31), [1]Claims!$C:$C, "Homeowners")</f>
        <v>0</v>
      </c>
      <c r="P17" s="3">
        <f>SUMIFS([1]Claims!$H:$H, [1]Claims!$E:$E, "&gt;=" &amp; DATE($A17,1,1),[1]Claims!$E:$E,  "&lt;=" &amp; DATE($A17,12,31), [1]Claims!$F:$F, "&gt;=" &amp; DATE(home_incpaid69[[#Headers],[2012]],1,1), [1]Claims!$F:$F,  "&lt;=" &amp; DATE(home_incpaid69[[#Headers],[2012]],12,31), [1]Claims!$C:$C, "Homeowners")</f>
        <v>0</v>
      </c>
      <c r="Q17" s="3">
        <f>SUMIFS([1]Claims!$H:$H, [1]Claims!$E:$E, "&gt;=" &amp; DATE($A17,1,1),[1]Claims!$E:$E,  "&lt;=" &amp; DATE($A17,12,31), [1]Claims!$F:$F, "&gt;=" &amp; DATE(home_incpaid69[[#Headers],[2013]],1,1), [1]Claims!$F:$F,  "&lt;=" &amp; DATE(home_incpaid69[[#Headers],[2013]],12,31), [1]Claims!$C:$C, "Homeowners")</f>
        <v>0</v>
      </c>
      <c r="R17" s="3">
        <f>SUMIFS([1]Claims!$H:$H, [1]Claims!$E:$E, "&gt;=" &amp; DATE($A17,1,1),[1]Claims!$E:$E,  "&lt;=" &amp; DATE($A17,12,31), [1]Claims!$F:$F, "&gt;=" &amp; DATE(home_incpaid69[[#Headers],[2014]],1,1), [1]Claims!$F:$F,  "&lt;=" &amp; DATE(home_incpaid69[[#Headers],[2014]],12,31), [1]Claims!$C:$C, "Homeowners")</f>
        <v>0</v>
      </c>
      <c r="S17" s="3">
        <f>SUMIFS([1]Claims!$H:$H, [1]Claims!$E:$E, "&gt;=" &amp; DATE($A17,1,1),[1]Claims!$E:$E,  "&lt;=" &amp; DATE($A17,12,31), [1]Claims!$F:$F, "&gt;=" &amp; DATE(home_incpaid69[[#Headers],[2015]],1,1), [1]Claims!$F:$F,  "&lt;=" &amp; DATE(home_incpaid69[[#Headers],[2015]],12,31), [1]Claims!$C:$C, "Homeowners")</f>
        <v>0</v>
      </c>
      <c r="T17" s="3">
        <f>SUMIFS([1]Claims!$H:$H, [1]Claims!$E:$E, "&gt;=" &amp; DATE($A17,1,1),[1]Claims!$E:$E,  "&lt;=" &amp; DATE($A17,12,31), [1]Claims!$F:$F, "&gt;=" &amp; DATE(home_incpaid69[[#Headers],[2016]],1,1), [1]Claims!$F:$F,  "&lt;=" &amp; DATE(home_incpaid69[[#Headers],[2016]],12,31), [1]Claims!$C:$C, "Homeowners")</f>
        <v>0</v>
      </c>
      <c r="U17" s="3">
        <f>SUMIFS([1]Claims!$H:$H, [1]Claims!$E:$E, "&gt;=" &amp; DATE($A17,1,1),[1]Claims!$E:$E,  "&lt;=" &amp; DATE($A17,12,31), [1]Claims!$F:$F, "&gt;=" &amp; DATE(home_incpaid69[[#Headers],[2017]],1,1), [1]Claims!$F:$F,  "&lt;=" &amp; DATE(home_incpaid69[[#Headers],[2017]],12,31), [1]Claims!$C:$C, "Homeowners")</f>
        <v>0</v>
      </c>
      <c r="V17" s="3">
        <f>SUMIFS([1]Claims!$H:$H, [1]Claims!$E:$E, "&gt;=" &amp; DATE($A17,1,1),[1]Claims!$E:$E,  "&lt;=" &amp; DATE($A17,12,31), [1]Claims!$F:$F, "&gt;=" &amp; DATE(home_incpaid69[[#Headers],[2018]],1,1), [1]Claims!$F:$F,  "&lt;=" &amp; DATE(home_incpaid69[[#Headers],[2018]],12,31), [1]Claims!$C:$C, "Homeowners")</f>
        <v>0</v>
      </c>
      <c r="W17" s="3">
        <f>SUMIFS([1]Claims!$H:$H, [1]Claims!$E:$E, "&gt;=" &amp; DATE($A17,1,1),[1]Claims!$E:$E,  "&lt;=" &amp; DATE($A17,12,31), [1]Claims!$F:$F, "&gt;=" &amp; DATE(home_incpaid69[[#Headers],[2019]],1,1), [1]Claims!$F:$F,  "&lt;=" &amp; DATE(home_incpaid69[[#Headers],[2019]],12,31), [1]Claims!$C:$C, "Homeowners")</f>
        <v>0</v>
      </c>
      <c r="X17" s="3">
        <f>SUMIFS([1]Claims!$H:$H, [1]Claims!$E:$E, "&gt;=" &amp; DATE($A17,1,1),[1]Claims!$E:$E,  "&lt;=" &amp; DATE($A17,12,31), [1]Claims!$F:$F, "&gt;=" &amp; DATE(home_incpaid69[[#Headers],[2020]],1,1), [1]Claims!$F:$F,  "&lt;=" &amp; DATE(home_incpaid69[[#Headers],[2020]],12,31), [1]Claims!$C:$C, "Homeowners")</f>
        <v>10261344.507763611</v>
      </c>
    </row>
    <row r="18" spans="1:24" s="4" customFormat="1" ht="15" x14ac:dyDescent="0.2"/>
    <row r="19" spans="1:24" s="4" customFormat="1" ht="15" x14ac:dyDescent="0.2"/>
    <row r="20" spans="1:24" s="4" customFormat="1" ht="15" x14ac:dyDescent="0.2">
      <c r="A20" s="149" t="s">
        <v>7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N20" s="149" t="s">
        <v>20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</row>
    <row r="21" spans="1:24" s="4" customFormat="1" ht="15" x14ac:dyDescent="0.2">
      <c r="A21" s="16" t="s">
        <v>1</v>
      </c>
      <c r="B21" s="151" t="s">
        <v>8</v>
      </c>
      <c r="C21" s="152"/>
      <c r="D21" s="152"/>
      <c r="E21" s="152"/>
      <c r="F21" s="152"/>
      <c r="G21" s="152"/>
      <c r="H21" s="152"/>
      <c r="I21" s="152"/>
      <c r="J21" s="152"/>
      <c r="K21" s="152"/>
      <c r="N21" s="16" t="s">
        <v>1</v>
      </c>
      <c r="O21" s="151" t="s">
        <v>8</v>
      </c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4" customFormat="1" x14ac:dyDescent="0.2">
      <c r="A22" s="17" t="s">
        <v>3</v>
      </c>
      <c r="B22" s="18">
        <v>0</v>
      </c>
      <c r="C22" s="18">
        <v>1</v>
      </c>
      <c r="D22" s="18">
        <v>2</v>
      </c>
      <c r="E22" s="18">
        <v>3</v>
      </c>
      <c r="F22" s="18">
        <v>4</v>
      </c>
      <c r="G22" s="18">
        <v>5</v>
      </c>
      <c r="H22" s="18">
        <v>6</v>
      </c>
      <c r="I22" s="18">
        <v>7</v>
      </c>
      <c r="J22" s="18">
        <v>8</v>
      </c>
      <c r="K22" s="18">
        <v>9</v>
      </c>
      <c r="N22" s="17" t="s">
        <v>3</v>
      </c>
      <c r="O22" s="18">
        <v>0</v>
      </c>
      <c r="P22" s="18">
        <v>1</v>
      </c>
      <c r="Q22" s="18">
        <v>2</v>
      </c>
      <c r="R22" s="18">
        <v>3</v>
      </c>
      <c r="S22" s="18">
        <v>4</v>
      </c>
      <c r="T22" s="18">
        <v>5</v>
      </c>
      <c r="U22" s="18">
        <v>6</v>
      </c>
      <c r="V22" s="18">
        <v>7</v>
      </c>
      <c r="W22" s="18">
        <v>8</v>
      </c>
      <c r="X22" s="18">
        <v>9</v>
      </c>
    </row>
    <row r="23" spans="1:24" s="4" customFormat="1" ht="15" x14ac:dyDescent="0.2">
      <c r="A23" s="6">
        <f>A8</f>
        <v>2011</v>
      </c>
      <c r="B23" s="23">
        <f>B8</f>
        <v>3678535.2500000005</v>
      </c>
      <c r="C23" s="23">
        <f>SUM($B8:$C8)</f>
        <v>12777212.020000005</v>
      </c>
      <c r="D23" s="23">
        <f>SUM($B8:D8)</f>
        <v>18284383.750000004</v>
      </c>
      <c r="E23" s="23">
        <f>SUM($B8:E8)</f>
        <v>21390700.610000003</v>
      </c>
      <c r="F23" s="23">
        <f>SUM($B8:F8)</f>
        <v>24148581.870000005</v>
      </c>
      <c r="G23" s="23">
        <f>SUM($B8:G8)</f>
        <v>25652222.880000003</v>
      </c>
      <c r="H23" s="23">
        <f>SUM($B8:H8)</f>
        <v>26197530.220000003</v>
      </c>
      <c r="I23" s="23">
        <f>SUM($B8:I8)</f>
        <v>26352548.600000001</v>
      </c>
      <c r="J23" s="23">
        <f>SUM($B8:J8)</f>
        <v>26446722.010000002</v>
      </c>
      <c r="K23" s="23">
        <f>SUM($B8:K8)</f>
        <v>26458386.930000003</v>
      </c>
      <c r="N23" s="6">
        <f>N8</f>
        <v>2011</v>
      </c>
      <c r="O23" s="23">
        <f>O8</f>
        <v>13112744.584389146</v>
      </c>
      <c r="P23" s="23">
        <f>SUM($B8:$C8)</f>
        <v>12777212.020000005</v>
      </c>
      <c r="Q23" s="23">
        <f>SUM($B8:Q8)</f>
        <v>49275280.300734207</v>
      </c>
      <c r="R23" s="23">
        <f>SUM($B8:R8)</f>
        <v>49369258.065864787</v>
      </c>
      <c r="S23" s="23">
        <f>SUM($B8:S8)</f>
        <v>49473249.393741742</v>
      </c>
      <c r="T23" s="23">
        <f>SUM($B8:T8)</f>
        <v>49473249.393741742</v>
      </c>
      <c r="U23" s="23">
        <f>SUM($B8:U8)</f>
        <v>49473249.393741742</v>
      </c>
      <c r="V23" s="23">
        <f>SUM($B8:V8)</f>
        <v>49473249.393741742</v>
      </c>
      <c r="W23" s="23">
        <f>SUM($B8:W8)</f>
        <v>49473249.393741742</v>
      </c>
      <c r="X23" s="23">
        <f>SUM($B8:X8)</f>
        <v>49473249.393741742</v>
      </c>
    </row>
    <row r="24" spans="1:24" s="4" customFormat="1" ht="15" x14ac:dyDescent="0.2">
      <c r="A24" s="6">
        <f t="shared" ref="A24:A32" si="0">A9</f>
        <v>2012</v>
      </c>
      <c r="B24" s="23">
        <f>C9</f>
        <v>3250429.3200000003</v>
      </c>
      <c r="C24" s="23">
        <f>SUM($C9:D9)</f>
        <v>13398582.750000006</v>
      </c>
      <c r="D24" s="23">
        <f>SUM($C9:E9)</f>
        <v>19428959.320000008</v>
      </c>
      <c r="E24" s="23">
        <f>SUM($C9:F9)</f>
        <v>23187268.160000008</v>
      </c>
      <c r="F24" s="23">
        <f>SUM($C9:G9)</f>
        <v>25425573.850000009</v>
      </c>
      <c r="G24" s="23">
        <f>SUM($C9:H9)</f>
        <v>27032396.170000009</v>
      </c>
      <c r="H24" s="23">
        <f>SUM($C9:I9)</f>
        <v>27465592.430000011</v>
      </c>
      <c r="I24" s="23">
        <f>SUM($C9:J9)</f>
        <v>27852486.04000001</v>
      </c>
      <c r="J24" s="23">
        <f>SUM($C9:K9)</f>
        <v>28051044.430000011</v>
      </c>
      <c r="K24" s="23">
        <v>0</v>
      </c>
      <c r="N24" s="6">
        <f t="shared" ref="N24:N32" si="1">N9</f>
        <v>2012</v>
      </c>
      <c r="O24" s="23">
        <f>P9</f>
        <v>12206793.612936197</v>
      </c>
      <c r="P24" s="23">
        <f>SUM($C9:Q9)</f>
        <v>50021240.088458732</v>
      </c>
      <c r="Q24" s="23">
        <f>SUM($C9:R9)</f>
        <v>51056421.596705168</v>
      </c>
      <c r="R24" s="23">
        <f>SUM($C9:S9)</f>
        <v>51322340.381531619</v>
      </c>
      <c r="S24" s="23">
        <f>SUM($C9:T9)</f>
        <v>51322340.381531619</v>
      </c>
      <c r="T24" s="23">
        <f>SUM($C9:U9)</f>
        <v>51322340.381531619</v>
      </c>
      <c r="U24" s="23">
        <f>SUM($C9:V9)</f>
        <v>51322340.381531619</v>
      </c>
      <c r="V24" s="23">
        <f>SUM($C9:W9)</f>
        <v>51322340.381531619</v>
      </c>
      <c r="W24" s="23">
        <f>SUM($C9:X9)</f>
        <v>51322340.381531619</v>
      </c>
      <c r="X24" s="23">
        <v>0</v>
      </c>
    </row>
    <row r="25" spans="1:24" s="4" customFormat="1" ht="15" x14ac:dyDescent="0.2">
      <c r="A25" s="6">
        <f t="shared" si="0"/>
        <v>2013</v>
      </c>
      <c r="B25" s="23">
        <f>D10</f>
        <v>3642982.4599999986</v>
      </c>
      <c r="C25" s="23">
        <f>SUM($D10:E10)</f>
        <v>14582783.279999999</v>
      </c>
      <c r="D25" s="23">
        <f>SUM($D10:F10)</f>
        <v>20211130.309999999</v>
      </c>
      <c r="E25" s="23">
        <f>SUM($D10:G10)</f>
        <v>22413602.52</v>
      </c>
      <c r="F25" s="23">
        <f>SUM($D10:H10)</f>
        <v>24550999.07</v>
      </c>
      <c r="G25" s="23">
        <f>SUM($D10:I10)</f>
        <v>25564838.710000001</v>
      </c>
      <c r="H25" s="23">
        <f>SUM($D10:J10)</f>
        <v>25842807.370000001</v>
      </c>
      <c r="I25" s="23">
        <f>SUM($D10:K10)</f>
        <v>26038548.09</v>
      </c>
      <c r="J25" s="23">
        <v>0</v>
      </c>
      <c r="K25" s="23">
        <v>0</v>
      </c>
      <c r="N25" s="6">
        <f t="shared" si="1"/>
        <v>2013</v>
      </c>
      <c r="O25" s="23">
        <f>Q10</f>
        <v>12612061.211818615</v>
      </c>
      <c r="P25" s="23">
        <f>SUM($D10:R10)</f>
        <v>47772237.176427484</v>
      </c>
      <c r="Q25" s="23">
        <f>SUM($D10:S10)</f>
        <v>48583811.374814399</v>
      </c>
      <c r="R25" s="23">
        <f>SUM($D10:T10)</f>
        <v>48768680.143424749</v>
      </c>
      <c r="S25" s="23">
        <f>SUM($D10:U10)</f>
        <v>48789887.438974105</v>
      </c>
      <c r="T25" s="23">
        <f>SUM($D10:V10)</f>
        <v>48789887.438974105</v>
      </c>
      <c r="U25" s="23">
        <f>SUM($D10:W10)</f>
        <v>48789887.438974105</v>
      </c>
      <c r="V25" s="23">
        <f>SUM($D10:X10)</f>
        <v>48789887.438974105</v>
      </c>
      <c r="W25" s="23">
        <v>0</v>
      </c>
      <c r="X25" s="23">
        <v>0</v>
      </c>
    </row>
    <row r="26" spans="1:24" s="4" customFormat="1" ht="15" x14ac:dyDescent="0.2">
      <c r="A26" s="6">
        <f t="shared" si="0"/>
        <v>2014</v>
      </c>
      <c r="B26" s="23">
        <f>E11</f>
        <v>4496134.2999999989</v>
      </c>
      <c r="C26" s="23">
        <f>SUM($E11:F11)</f>
        <v>13701629.350000003</v>
      </c>
      <c r="D26" s="23">
        <f>SUM($E11:G11)</f>
        <v>19896306.57</v>
      </c>
      <c r="E26" s="23">
        <f>SUM($E11:H11)</f>
        <v>22800664.969999999</v>
      </c>
      <c r="F26" s="23">
        <f>SUM($E11:I11)</f>
        <v>24100799.829999998</v>
      </c>
      <c r="G26" s="23">
        <f>SUM($E11:J11)</f>
        <v>24998259.629999999</v>
      </c>
      <c r="H26" s="23">
        <f>SUM($E11:K11)</f>
        <v>26372409.640000001</v>
      </c>
      <c r="I26" s="23">
        <v>0</v>
      </c>
      <c r="J26" s="23">
        <v>0</v>
      </c>
      <c r="K26" s="23">
        <v>0</v>
      </c>
      <c r="N26" s="6">
        <f t="shared" si="1"/>
        <v>2014</v>
      </c>
      <c r="O26" s="23">
        <f>R11</f>
        <v>13955154.556565568</v>
      </c>
      <c r="P26" s="23">
        <f>SUM($E11:S11)</f>
        <v>49548430.466106772</v>
      </c>
      <c r="Q26" s="23">
        <f>SUM($E11:T11)</f>
        <v>50575209.568823546</v>
      </c>
      <c r="R26" s="23">
        <f>SUM($E11:U11)</f>
        <v>50894522.461028837</v>
      </c>
      <c r="S26" s="23">
        <f>SUM($E11:V11)</f>
        <v>50894522.461028837</v>
      </c>
      <c r="T26" s="23">
        <f>SUM($E11:W11)</f>
        <v>50894522.461028837</v>
      </c>
      <c r="U26" s="23">
        <f>SUM($E11:X11)</f>
        <v>50894522.461028837</v>
      </c>
      <c r="V26" s="23">
        <v>0</v>
      </c>
      <c r="W26" s="23">
        <v>0</v>
      </c>
      <c r="X26" s="23">
        <v>0</v>
      </c>
    </row>
    <row r="27" spans="1:24" s="4" customFormat="1" ht="15" x14ac:dyDescent="0.2">
      <c r="A27" s="6">
        <f t="shared" si="0"/>
        <v>2015</v>
      </c>
      <c r="B27" s="23">
        <f>F12</f>
        <v>3811002.7500000005</v>
      </c>
      <c r="C27" s="23">
        <f>SUM($F12:G12)</f>
        <v>15821839.079999998</v>
      </c>
      <c r="D27" s="23">
        <f>SUM($F12:H12)</f>
        <v>22557887.18</v>
      </c>
      <c r="E27" s="23">
        <f>SUM($F12:I12)</f>
        <v>26757760.09</v>
      </c>
      <c r="F27" s="23">
        <f>SUM($F12:J12)</f>
        <v>28494658.039999999</v>
      </c>
      <c r="G27" s="23">
        <f>SUM($F12:K12)</f>
        <v>30548642.059999999</v>
      </c>
      <c r="H27" s="23">
        <v>0</v>
      </c>
      <c r="I27" s="23">
        <v>0</v>
      </c>
      <c r="J27" s="23">
        <v>0</v>
      </c>
      <c r="K27" s="23">
        <v>0</v>
      </c>
      <c r="N27" s="6">
        <f t="shared" si="1"/>
        <v>2015</v>
      </c>
      <c r="O27" s="23">
        <f>S12</f>
        <v>15070992.765936486</v>
      </c>
      <c r="P27" s="23">
        <f>SUM($F12:T12)</f>
        <v>56495047.215726249</v>
      </c>
      <c r="Q27" s="23">
        <f>SUM($F12:U12)</f>
        <v>57611958.33772976</v>
      </c>
      <c r="R27" s="23">
        <f>SUM($F12:V12)</f>
        <v>58097498.540142931</v>
      </c>
      <c r="S27" s="23">
        <f>SUM($F12:W12)</f>
        <v>58185941.793137401</v>
      </c>
      <c r="T27" s="23">
        <f>SUM($F12:X12)</f>
        <v>58185941.793137401</v>
      </c>
      <c r="U27" s="23">
        <v>0</v>
      </c>
      <c r="V27" s="23">
        <v>0</v>
      </c>
      <c r="W27" s="23">
        <v>0</v>
      </c>
      <c r="X27" s="23">
        <v>0</v>
      </c>
    </row>
    <row r="28" spans="1:24" s="4" customFormat="1" ht="15" x14ac:dyDescent="0.2">
      <c r="A28" s="6">
        <f t="shared" si="0"/>
        <v>2016</v>
      </c>
      <c r="B28" s="23">
        <f>G13</f>
        <v>3566074.15</v>
      </c>
      <c r="C28" s="23">
        <f>SUM($G13:H13)</f>
        <v>15476680.070000004</v>
      </c>
      <c r="D28" s="23">
        <f>SUM($G13:I13)</f>
        <v>24354208.040000003</v>
      </c>
      <c r="E28" s="23">
        <f>SUM($G13:J13)</f>
        <v>26760525.800000004</v>
      </c>
      <c r="F28" s="23">
        <f>SUM($G13:K13)</f>
        <v>28730253.260000005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N28" s="6">
        <f t="shared" si="1"/>
        <v>2016</v>
      </c>
      <c r="O28" s="23">
        <f>T13</f>
        <v>7812783.4085263629</v>
      </c>
      <c r="P28" s="23">
        <f>SUM($G13:U13)</f>
        <v>41794636.083470836</v>
      </c>
      <c r="Q28" s="23">
        <f>SUM($G13:V13)</f>
        <v>42482695.739398651</v>
      </c>
      <c r="R28" s="23">
        <f>SUM($G13:W13)</f>
        <v>42593655.628741287</v>
      </c>
      <c r="S28" s="23">
        <f>SUM($G13:X13)</f>
        <v>42655784.257871106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</row>
    <row r="29" spans="1:24" s="4" customFormat="1" ht="15" x14ac:dyDescent="0.2">
      <c r="A29" s="6">
        <f t="shared" si="0"/>
        <v>2017</v>
      </c>
      <c r="B29" s="23">
        <f>H14</f>
        <v>6589317.6199999992</v>
      </c>
      <c r="C29" s="23">
        <f>SUM($H14:I14)</f>
        <v>20973545.920000009</v>
      </c>
      <c r="D29" s="23">
        <f>SUM($H14:J14)</f>
        <v>29293150.800000012</v>
      </c>
      <c r="E29" s="23">
        <f>SUM($H14:K14)</f>
        <v>33827393.030000016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N29" s="6">
        <f t="shared" si="1"/>
        <v>2017</v>
      </c>
      <c r="O29" s="23">
        <f>U14</f>
        <v>9388271.4808366094</v>
      </c>
      <c r="P29" s="23">
        <f>SUM($H14:V14)</f>
        <v>49106471.48703903</v>
      </c>
      <c r="Q29" s="23">
        <f>SUM($H14:W14)</f>
        <v>50057909.83247184</v>
      </c>
      <c r="R29" s="23">
        <f>SUM($H14:X14)</f>
        <v>50200502.180015028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</row>
    <row r="30" spans="1:24" s="4" customFormat="1" ht="15" x14ac:dyDescent="0.2">
      <c r="A30" s="6">
        <f t="shared" si="0"/>
        <v>2018</v>
      </c>
      <c r="B30" s="23">
        <f>I15</f>
        <v>4705341.6800000006</v>
      </c>
      <c r="C30" s="23">
        <f>SUM($I15:J15)</f>
        <v>16672551.630000003</v>
      </c>
      <c r="D30" s="23">
        <f>SUM($I15:K15)</f>
        <v>23463090.110000007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N30" s="6">
        <f t="shared" si="1"/>
        <v>2018</v>
      </c>
      <c r="O30" s="23">
        <f>V15</f>
        <v>7949685.8323717713</v>
      </c>
      <c r="P30" s="23">
        <f>SUM($I15:W15)</f>
        <v>37113079.992260948</v>
      </c>
      <c r="Q30" s="23">
        <f>SUM($I15:X15)</f>
        <v>38194881.385117523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</row>
    <row r="31" spans="1:24" s="4" customFormat="1" ht="15" x14ac:dyDescent="0.2">
      <c r="A31" s="6">
        <f t="shared" si="0"/>
        <v>2019</v>
      </c>
      <c r="B31" s="23">
        <f>J16</f>
        <v>4137991.870000002</v>
      </c>
      <c r="C31" s="23">
        <f>SUM($J16:K16)</f>
        <v>20527497.900000006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N31" s="6">
        <f t="shared" si="1"/>
        <v>2019</v>
      </c>
      <c r="O31" s="23">
        <f>W16</f>
        <v>9281087.5475109108</v>
      </c>
      <c r="P31" s="23">
        <f>SUM($J16:X16)</f>
        <v>37046880.902441561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</row>
    <row r="32" spans="1:24" s="4" customFormat="1" ht="15" x14ac:dyDescent="0.2">
      <c r="A32" s="6">
        <f t="shared" si="0"/>
        <v>2020</v>
      </c>
      <c r="B32" s="23">
        <f>K17</f>
        <v>6058639.9299999997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N32" s="6">
        <f t="shared" si="1"/>
        <v>2020</v>
      </c>
      <c r="O32" s="23">
        <f>X17</f>
        <v>10261344.507763611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</row>
    <row r="35" spans="1:24" ht="21" x14ac:dyDescent="0.25">
      <c r="A35" s="24" t="s">
        <v>24</v>
      </c>
      <c r="B35" s="24"/>
      <c r="C35" s="24"/>
      <c r="D35" s="24"/>
      <c r="E35" s="24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5" customHeight="1" x14ac:dyDescent="0.25">
      <c r="A36" s="24"/>
      <c r="B36" s="24"/>
      <c r="C36" s="24"/>
      <c r="D36" s="24"/>
      <c r="E36" s="24"/>
      <c r="F36" s="2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s="4" customFormat="1" ht="15" x14ac:dyDescent="0.2">
      <c r="A37" s="149" t="s">
        <v>27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N37" s="149" t="s">
        <v>29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</row>
    <row r="38" spans="1:24" s="4" customFormat="1" ht="15" x14ac:dyDescent="0.2">
      <c r="A38" s="20" t="s">
        <v>1</v>
      </c>
      <c r="B38" s="150" t="s">
        <v>2</v>
      </c>
      <c r="C38" s="150"/>
      <c r="D38" s="150"/>
      <c r="E38" s="150"/>
      <c r="F38" s="150"/>
      <c r="G38" s="150"/>
      <c r="H38" s="150"/>
      <c r="I38" s="150"/>
      <c r="J38" s="150"/>
      <c r="K38" s="150"/>
      <c r="N38" s="20" t="s">
        <v>1</v>
      </c>
      <c r="O38" s="150" t="s">
        <v>2</v>
      </c>
      <c r="P38" s="150"/>
      <c r="Q38" s="150"/>
      <c r="R38" s="150"/>
      <c r="S38" s="150"/>
      <c r="T38" s="150"/>
      <c r="U38" s="150"/>
      <c r="V38" s="150"/>
      <c r="W38" s="150"/>
      <c r="X38" s="150"/>
    </row>
    <row r="39" spans="1:24" s="4" customFormat="1" ht="17" thickBot="1" x14ac:dyDescent="0.25">
      <c r="A39" s="9" t="s">
        <v>3</v>
      </c>
      <c r="B39" s="10" t="s">
        <v>9</v>
      </c>
      <c r="C39" s="10" t="s">
        <v>10</v>
      </c>
      <c r="D39" s="10" t="s">
        <v>11</v>
      </c>
      <c r="E39" s="10" t="s">
        <v>12</v>
      </c>
      <c r="F39" s="10" t="s">
        <v>13</v>
      </c>
      <c r="G39" s="10" t="s">
        <v>14</v>
      </c>
      <c r="H39" s="10" t="s">
        <v>15</v>
      </c>
      <c r="I39" s="10" t="s">
        <v>16</v>
      </c>
      <c r="J39" s="10" t="s">
        <v>17</v>
      </c>
      <c r="K39" s="11" t="s">
        <v>18</v>
      </c>
      <c r="N39" s="9" t="s">
        <v>3</v>
      </c>
      <c r="O39" s="10" t="s">
        <v>9</v>
      </c>
      <c r="P39" s="10" t="s">
        <v>10</v>
      </c>
      <c r="Q39" s="10" t="s">
        <v>11</v>
      </c>
      <c r="R39" s="10" t="s">
        <v>12</v>
      </c>
      <c r="S39" s="10" t="s">
        <v>13</v>
      </c>
      <c r="T39" s="10" t="s">
        <v>14</v>
      </c>
      <c r="U39" s="10" t="s">
        <v>15</v>
      </c>
      <c r="V39" s="10" t="s">
        <v>16</v>
      </c>
      <c r="W39" s="10" t="s">
        <v>17</v>
      </c>
      <c r="X39" s="11" t="s">
        <v>18</v>
      </c>
    </row>
    <row r="40" spans="1:24" s="4" customFormat="1" ht="15" x14ac:dyDescent="0.2">
      <c r="A40" s="12">
        <v>2011</v>
      </c>
      <c r="B40" s="3">
        <f>COUNTIFS([1]Claims!$E:$E, "&gt;=" &amp; DATE($A40,1,1),[1]Claims!$E:$E,  "&lt;=" &amp; DATE($A40,12,31), [1]Claims!$G:$G, "&gt;=" &amp; DATE(home_incpaid62[[#Headers],[2011]],1,1), [1]Claims!$G:$G,  "&lt;=" &amp; DATE(home_incpaid62[[#Headers],[2011]],12,31), [1]Claims!$C:$C, "Homeowners")</f>
        <v>69</v>
      </c>
      <c r="C40" s="3">
        <f>COUNTIFS([1]Claims!$E:$E, "&gt;=" &amp; DATE($A40,1,1),[1]Claims!$E:$E,  "&lt;=" &amp; DATE($A40,12,31), [1]Claims!$G:$G, "&gt;=" &amp; DATE(home_incpaid62[[#Headers],[2012]],1,1), [1]Claims!$G:$G,  "&lt;=" &amp; DATE(home_incpaid62[[#Headers],[2012]],12,31), [1]Claims!$C:$C, "Homeowners")</f>
        <v>189</v>
      </c>
      <c r="D40" s="3">
        <f>COUNTIFS([1]Claims!$E:$E, "&gt;=" &amp; DATE($A40,1,1),[1]Claims!$E:$E,  "&lt;=" &amp; DATE($A40,12,31), [1]Claims!$G:$G, "&gt;=" &amp; DATE(home_incpaid62[[#Headers],[2013]],1,1), [1]Claims!$G:$G,  "&lt;=" &amp; DATE(home_incpaid62[[#Headers],[2013]],12,31), [1]Claims!$C:$C, "Homeowners")</f>
        <v>103</v>
      </c>
      <c r="E40" s="3">
        <f>COUNTIFS([1]Claims!$E:$E, "&gt;=" &amp; DATE($A40,1,1),[1]Claims!$E:$E,  "&lt;=" &amp; DATE($A40,12,31), [1]Claims!$G:$G, "&gt;=" &amp; DATE(home_incpaid62[[#Headers],[2014]],1,1), [1]Claims!$G:$G,  "&lt;=" &amp; DATE(home_incpaid62[[#Headers],[2014]],12,31), [1]Claims!$C:$C, "Homeowners")</f>
        <v>56</v>
      </c>
      <c r="F40" s="3">
        <f>COUNTIFS([1]Claims!$E:$E, "&gt;=" &amp; DATE($A40,1,1),[1]Claims!$E:$E,  "&lt;=" &amp; DATE($A40,12,31), [1]Claims!$G:$G, "&gt;=" &amp; DATE(home_incpaid62[[#Headers],[2015]],1,1), [1]Claims!$G:$G,  "&lt;=" &amp; DATE(home_incpaid62[[#Headers],[2015]],12,31), [1]Claims!$C:$C, "Homeowners")</f>
        <v>32</v>
      </c>
      <c r="G40" s="3">
        <f>COUNTIFS([1]Claims!$E:$E, "&gt;=" &amp; DATE($A40,1,1),[1]Claims!$E:$E,  "&lt;=" &amp; DATE($A40,12,31), [1]Claims!$G:$G, "&gt;=" &amp; DATE(home_incpaid62[[#Headers],[2016]],1,1), [1]Claims!$G:$G,  "&lt;=" &amp; DATE(home_incpaid62[[#Headers],[2016]],12,31), [1]Claims!$C:$C, "Homeowners")</f>
        <v>19</v>
      </c>
      <c r="H40" s="3">
        <f>COUNTIFS([1]Claims!$E:$E, "&gt;=" &amp; DATE($A40,1,1),[1]Claims!$E:$E,  "&lt;=" &amp; DATE($A40,12,31), [1]Claims!$G:$G, "&gt;=" &amp; DATE(home_incpaid62[[#Headers],[2017]],1,1), [1]Claims!$G:$G,  "&lt;=" &amp; DATE(home_incpaid62[[#Headers],[2017]],12,31), [1]Claims!$C:$C, "Homeowners")</f>
        <v>7</v>
      </c>
      <c r="I40" s="3">
        <f>COUNTIFS([1]Claims!$E:$E, "&gt;=" &amp; DATE($A40,1,1),[1]Claims!$E:$E,  "&lt;=" &amp; DATE($A40,12,31), [1]Claims!$G:$G, "&gt;=" &amp; DATE(home_incpaid62[[#Headers],[2018]],1,1), [1]Claims!$G:$G,  "&lt;=" &amp; DATE(home_incpaid62[[#Headers],[2018]],12,31), [1]Claims!$C:$C, "Homeowners")</f>
        <v>4</v>
      </c>
      <c r="J40" s="3">
        <f>COUNTIFS([1]Claims!$E:$E, "&gt;=" &amp; DATE($A40,1,1),[1]Claims!$E:$E,  "&lt;=" &amp; DATE($A40,12,31), [1]Claims!$G:$G, "&gt;=" &amp; DATE(home_incpaid62[[#Headers],[2019]],1,1), [1]Claims!$G:$G,  "&lt;=" &amp; DATE(home_incpaid62[[#Headers],[2019]],12,31), [1]Claims!$C:$C, "Homeowners")</f>
        <v>3</v>
      </c>
      <c r="K40" s="3">
        <f>COUNTIFS([1]Claims!$E:$E, "&gt;=" &amp; DATE($A40,1,1),[1]Claims!$E:$E,  "&lt;=" &amp; DATE($A40,12,31), [1]Claims!$G:$G, "&gt;=" &amp; DATE(home_incpaid62[[#Headers],[2020]],1,1), [1]Claims!$G:$G,  "&lt;=" &amp; DATE(home_incpaid62[[#Headers],[2020]],12,31), [1]Claims!$C:$C, "Homeowners")</f>
        <v>1</v>
      </c>
      <c r="N40" s="12">
        <v>2011</v>
      </c>
      <c r="O40" s="3">
        <f>COUNTIFS([1]Claims!$E:$E, "&gt;=" &amp; DATE($A40,1,1),[1]Claims!$E:$E,  "&lt;=" &amp; DATE($A40,12,31), [1]Claims!$F:$F, "&gt;=" &amp; DATE(home_incpaid694[[#Headers],[2011]],1,1), [1]Claims!$F:$F,  "&lt;=" &amp; DATE(home_incpaid694[[#Headers],[2011]],12,31), [1]Claims!$C:$C, "Homeowners")</f>
        <v>266</v>
      </c>
      <c r="P40" s="3">
        <f>COUNTIFS([1]Claims!$E:$E, "&gt;=" &amp; DATE($A40,1,1),[1]Claims!$E:$E,  "&lt;=" &amp; DATE($A40,12,31), [1]Claims!$F:$F, "&gt;=" &amp; DATE(home_incpaid694[[#Headers],[2012]],1,1), [1]Claims!$F:$F,  "&lt;=" &amp; DATE(home_incpaid694[[#Headers],[2012]],12,31), [1]Claims!$C:$C, "Homeowners")</f>
        <v>180</v>
      </c>
      <c r="Q40" s="3">
        <f>COUNTIFS([1]Claims!$E:$E, "&gt;=" &amp; DATE($A40,1,1),[1]Claims!$E:$E,  "&lt;=" &amp; DATE($A40,12,31), [1]Claims!$F:$F, "&gt;=" &amp; DATE(home_incpaid694[[#Headers],[2013]],1,1), [1]Claims!$F:$F,  "&lt;=" &amp; DATE(home_incpaid694[[#Headers],[2013]],12,31), [1]Claims!$C:$C, "Homeowners")</f>
        <v>28</v>
      </c>
      <c r="R40" s="3">
        <f>COUNTIFS([1]Claims!$E:$E, "&gt;=" &amp; DATE($A40,1,1),[1]Claims!$E:$E,  "&lt;=" &amp; DATE($A40,12,31), [1]Claims!$F:$F, "&gt;=" &amp; DATE(home_incpaid694[[#Headers],[2014]],1,1), [1]Claims!$F:$F,  "&lt;=" &amp; DATE(home_incpaid694[[#Headers],[2014]],12,31), [1]Claims!$C:$C, "Homeowners")</f>
        <v>5</v>
      </c>
      <c r="S40" s="3">
        <f>COUNTIFS([1]Claims!$E:$E, "&gt;=" &amp; DATE($A40,1,1),[1]Claims!$E:$E,  "&lt;=" &amp; DATE($A40,12,31), [1]Claims!$F:$F, "&gt;=" &amp; DATE(home_incpaid694[[#Headers],[2015]],1,1), [1]Claims!$F:$F,  "&lt;=" &amp; DATE(home_incpaid694[[#Headers],[2015]],12,31), [1]Claims!$C:$C, "Homeowners")</f>
        <v>4</v>
      </c>
      <c r="T40" s="3">
        <f>COUNTIFS([1]Claims!$E:$E, "&gt;=" &amp; DATE($A40,1,1),[1]Claims!$E:$E,  "&lt;=" &amp; DATE($A40,12,31), [1]Claims!$F:$F, "&gt;=" &amp; DATE(home_incpaid694[[#Headers],[2016]],1,1), [1]Claims!$F:$F,  "&lt;=" &amp; DATE(home_incpaid694[[#Headers],[2016]],12,31), [1]Claims!$C:$C, "Homeowners")</f>
        <v>0</v>
      </c>
      <c r="U40" s="3">
        <f>COUNTIFS([1]Claims!$E:$E, "&gt;=" &amp; DATE($A40,1,1),[1]Claims!$E:$E,  "&lt;=" &amp; DATE($A40,12,31), [1]Claims!$F:$F, "&gt;=" &amp; DATE(home_incpaid694[[#Headers],[2017]],1,1), [1]Claims!$F:$F,  "&lt;=" &amp; DATE(home_incpaid694[[#Headers],[2017]],12,31), [1]Claims!$C:$C, "Homeowners")</f>
        <v>0</v>
      </c>
      <c r="V40" s="3">
        <f>COUNTIFS([1]Claims!$E:$E, "&gt;=" &amp; DATE($A40,1,1),[1]Claims!$E:$E,  "&lt;=" &amp; DATE($A40,12,31), [1]Claims!$F:$F, "&gt;=" &amp; DATE(home_incpaid694[[#Headers],[2018]],1,1), [1]Claims!$F:$F,  "&lt;=" &amp; DATE(home_incpaid694[[#Headers],[2018]],12,31), [1]Claims!$C:$C, "Homeowners")</f>
        <v>0</v>
      </c>
      <c r="W40" s="3">
        <f>COUNTIFS([1]Claims!$E:$E, "&gt;=" &amp; DATE($A40,1,1),[1]Claims!$E:$E,  "&lt;=" &amp; DATE($A40,12,31), [1]Claims!$F:$F, "&gt;=" &amp; DATE(home_incpaid694[[#Headers],[2019]],1,1), [1]Claims!$F:$F,  "&lt;=" &amp; DATE(home_incpaid694[[#Headers],[2019]],12,31), [1]Claims!$C:$C, "Homeowners")</f>
        <v>0</v>
      </c>
      <c r="X40" s="3">
        <f>COUNTIFS([1]Claims!$E:$E, "&gt;=" &amp; DATE($A40,1,1),[1]Claims!$E:$E,  "&lt;=" &amp; DATE($A40,12,31), [1]Claims!$F:$F, "&gt;=" &amp; DATE(home_incpaid694[[#Headers],[2020]],1,1), [1]Claims!$F:$F,  "&lt;=" &amp; DATE(home_incpaid694[[#Headers],[2020]],12,31), [1]Claims!$C:$C, "Homeowners")</f>
        <v>0</v>
      </c>
    </row>
    <row r="41" spans="1:24" s="4" customFormat="1" ht="15" x14ac:dyDescent="0.2">
      <c r="A41" s="13">
        <v>2012</v>
      </c>
      <c r="B41" s="3">
        <f>COUNTIFS([1]Claims!$E:$E, "&gt;=" &amp; DATE($A41,1,1),[1]Claims!$E:$E,  "&lt;=" &amp; DATE($A41,12,31), [1]Claims!$G:$G, "&gt;=" &amp; DATE(home_incpaid62[[#Headers],[2011]],1,1), [1]Claims!$G:$G,  "&lt;=" &amp; DATE(home_incpaid62[[#Headers],[2011]],12,31), [1]Claims!$C:$C, "Homeowners")</f>
        <v>0</v>
      </c>
      <c r="C41" s="3">
        <f>COUNTIFS([1]Claims!$E:$E, "&gt;=" &amp; DATE($A41,1,1),[1]Claims!$E:$E,  "&lt;=" &amp; DATE($A41,12,31), [1]Claims!$G:$G, "&gt;=" &amp; DATE(home_incpaid62[[#Headers],[2012]],1,1), [1]Claims!$G:$G,  "&lt;=" &amp; DATE(home_incpaid62[[#Headers],[2012]],12,31), [1]Claims!$C:$C, "Homeowners")</f>
        <v>79</v>
      </c>
      <c r="D41" s="3">
        <f>COUNTIFS([1]Claims!$E:$E, "&gt;=" &amp; DATE($A41,1,1),[1]Claims!$E:$E,  "&lt;=" &amp; DATE($A41,12,31), [1]Claims!$G:$G, "&gt;=" &amp; DATE(home_incpaid62[[#Headers],[2013]],1,1), [1]Claims!$G:$G,  "&lt;=" &amp; DATE(home_incpaid62[[#Headers],[2013]],12,31), [1]Claims!$C:$C, "Homeowners")</f>
        <v>186</v>
      </c>
      <c r="E41" s="3">
        <f>COUNTIFS([1]Claims!$E:$E, "&gt;=" &amp; DATE($A41,1,1),[1]Claims!$E:$E,  "&lt;=" &amp; DATE($A41,12,31), [1]Claims!$G:$G, "&gt;=" &amp; DATE(home_incpaid62[[#Headers],[2014]],1,1), [1]Claims!$G:$G,  "&lt;=" &amp; DATE(home_incpaid62[[#Headers],[2014]],12,31), [1]Claims!$C:$C, "Homeowners")</f>
        <v>132</v>
      </c>
      <c r="F41" s="3">
        <f>COUNTIFS([1]Claims!$E:$E, "&gt;=" &amp; DATE($A41,1,1),[1]Claims!$E:$E,  "&lt;=" &amp; DATE($A41,12,31), [1]Claims!$G:$G, "&gt;=" &amp; DATE(home_incpaid62[[#Headers],[2015]],1,1), [1]Claims!$G:$G,  "&lt;=" &amp; DATE(home_incpaid62[[#Headers],[2015]],12,31), [1]Claims!$C:$C, "Homeowners")</f>
        <v>68</v>
      </c>
      <c r="G41" s="3">
        <f>COUNTIFS([1]Claims!$E:$E, "&gt;=" &amp; DATE($A41,1,1),[1]Claims!$E:$E,  "&lt;=" &amp; DATE($A41,12,31), [1]Claims!$G:$G, "&gt;=" &amp; DATE(home_incpaid62[[#Headers],[2016]],1,1), [1]Claims!$G:$G,  "&lt;=" &amp; DATE(home_incpaid62[[#Headers],[2016]],12,31), [1]Claims!$C:$C, "Homeowners")</f>
        <v>33</v>
      </c>
      <c r="H41" s="3">
        <f>COUNTIFS([1]Claims!$E:$E, "&gt;=" &amp; DATE($A41,1,1),[1]Claims!$E:$E,  "&lt;=" &amp; DATE($A41,12,31), [1]Claims!$G:$G, "&gt;=" &amp; DATE(home_incpaid62[[#Headers],[2017]],1,1), [1]Claims!$G:$G,  "&lt;=" &amp; DATE(home_incpaid62[[#Headers],[2017]],12,31), [1]Claims!$C:$C, "Homeowners")</f>
        <v>16</v>
      </c>
      <c r="I41" s="3">
        <f>COUNTIFS([1]Claims!$E:$E, "&gt;=" &amp; DATE($A41,1,1),[1]Claims!$E:$E,  "&lt;=" &amp; DATE($A41,12,31), [1]Claims!$G:$G, "&gt;=" &amp; DATE(home_incpaid62[[#Headers],[2018]],1,1), [1]Claims!$G:$G,  "&lt;=" &amp; DATE(home_incpaid62[[#Headers],[2018]],12,31), [1]Claims!$C:$C, "Homeowners")</f>
        <v>5</v>
      </c>
      <c r="J41" s="3">
        <f>COUNTIFS([1]Claims!$E:$E, "&gt;=" &amp; DATE($A41,1,1),[1]Claims!$E:$E,  "&lt;=" &amp; DATE($A41,12,31), [1]Claims!$G:$G, "&gt;=" &amp; DATE(home_incpaid62[[#Headers],[2019]],1,1), [1]Claims!$G:$G,  "&lt;=" &amp; DATE(home_incpaid62[[#Headers],[2019]],12,31), [1]Claims!$C:$C, "Homeowners")</f>
        <v>7</v>
      </c>
      <c r="K41" s="3">
        <f>COUNTIFS([1]Claims!$E:$E, "&gt;=" &amp; DATE($A41,1,1),[1]Claims!$E:$E,  "&lt;=" &amp; DATE($A41,12,31), [1]Claims!$G:$G, "&gt;=" &amp; DATE(home_incpaid62[[#Headers],[2020]],1,1), [1]Claims!$G:$G,  "&lt;=" &amp; DATE(home_incpaid62[[#Headers],[2020]],12,31), [1]Claims!$C:$C, "Homeowners")</f>
        <v>2</v>
      </c>
      <c r="N41" s="13">
        <v>2012</v>
      </c>
      <c r="O41" s="3">
        <f>COUNTIFS([1]Claims!$E:$E, "&gt;=" &amp; DATE($A41,1,1),[1]Claims!$E:$E,  "&lt;=" &amp; DATE($A41,12,31), [1]Claims!$F:$F, "&gt;=" &amp; DATE(home_incpaid694[[#Headers],[2011]],1,1), [1]Claims!$F:$F,  "&lt;=" &amp; DATE(home_incpaid694[[#Headers],[2011]],12,31), [1]Claims!$C:$C, "Homeowners")</f>
        <v>0</v>
      </c>
      <c r="P41" s="3">
        <f>COUNTIFS([1]Claims!$E:$E, "&gt;=" &amp; DATE($A41,1,1),[1]Claims!$E:$E,  "&lt;=" &amp; DATE($A41,12,31), [1]Claims!$F:$F, "&gt;=" &amp; DATE(home_incpaid694[[#Headers],[2012]],1,1), [1]Claims!$F:$F,  "&lt;=" &amp; DATE(home_incpaid694[[#Headers],[2012]],12,31), [1]Claims!$C:$C, "Homeowners")</f>
        <v>288</v>
      </c>
      <c r="Q41" s="3">
        <f>COUNTIFS([1]Claims!$E:$E, "&gt;=" &amp; DATE($A41,1,1),[1]Claims!$E:$E,  "&lt;=" &amp; DATE($A41,12,31), [1]Claims!$F:$F, "&gt;=" &amp; DATE(home_incpaid694[[#Headers],[2013]],1,1), [1]Claims!$F:$F,  "&lt;=" &amp; DATE(home_incpaid694[[#Headers],[2013]],12,31), [1]Claims!$C:$C, "Homeowners")</f>
        <v>208</v>
      </c>
      <c r="R41" s="3">
        <f>COUNTIFS([1]Claims!$E:$E, "&gt;=" &amp; DATE($A41,1,1),[1]Claims!$E:$E,  "&lt;=" &amp; DATE($A41,12,31), [1]Claims!$F:$F, "&gt;=" &amp; DATE(home_incpaid694[[#Headers],[2014]],1,1), [1]Claims!$F:$F,  "&lt;=" &amp; DATE(home_incpaid694[[#Headers],[2014]],12,31), [1]Claims!$C:$C, "Homeowners")</f>
        <v>27</v>
      </c>
      <c r="S41" s="3">
        <f>COUNTIFS([1]Claims!$E:$E, "&gt;=" &amp; DATE($A41,1,1),[1]Claims!$E:$E,  "&lt;=" &amp; DATE($A41,12,31), [1]Claims!$F:$F, "&gt;=" &amp; DATE(home_incpaid694[[#Headers],[2015]],1,1), [1]Claims!$F:$F,  "&lt;=" &amp; DATE(home_incpaid694[[#Headers],[2015]],12,31), [1]Claims!$C:$C, "Homeowners")</f>
        <v>6</v>
      </c>
      <c r="T41" s="3">
        <f>COUNTIFS([1]Claims!$E:$E, "&gt;=" &amp; DATE($A41,1,1),[1]Claims!$E:$E,  "&lt;=" &amp; DATE($A41,12,31), [1]Claims!$F:$F, "&gt;=" &amp; DATE(home_incpaid694[[#Headers],[2016]],1,1), [1]Claims!$F:$F,  "&lt;=" &amp; DATE(home_incpaid694[[#Headers],[2016]],12,31), [1]Claims!$C:$C, "Homeowners")</f>
        <v>0</v>
      </c>
      <c r="U41" s="3">
        <f>COUNTIFS([1]Claims!$E:$E, "&gt;=" &amp; DATE($A41,1,1),[1]Claims!$E:$E,  "&lt;=" &amp; DATE($A41,12,31), [1]Claims!$F:$F, "&gt;=" &amp; DATE(home_incpaid694[[#Headers],[2017]],1,1), [1]Claims!$F:$F,  "&lt;=" &amp; DATE(home_incpaid694[[#Headers],[2017]],12,31), [1]Claims!$C:$C, "Homeowners")</f>
        <v>0</v>
      </c>
      <c r="V41" s="3">
        <f>COUNTIFS([1]Claims!$E:$E, "&gt;=" &amp; DATE($A41,1,1),[1]Claims!$E:$E,  "&lt;=" &amp; DATE($A41,12,31), [1]Claims!$F:$F, "&gt;=" &amp; DATE(home_incpaid694[[#Headers],[2018]],1,1), [1]Claims!$F:$F,  "&lt;=" &amp; DATE(home_incpaid694[[#Headers],[2018]],12,31), [1]Claims!$C:$C, "Homeowners")</f>
        <v>0</v>
      </c>
      <c r="W41" s="3">
        <f>COUNTIFS([1]Claims!$E:$E, "&gt;=" &amp; DATE($A41,1,1),[1]Claims!$E:$E,  "&lt;=" &amp; DATE($A41,12,31), [1]Claims!$F:$F, "&gt;=" &amp; DATE(home_incpaid694[[#Headers],[2019]],1,1), [1]Claims!$F:$F,  "&lt;=" &amp; DATE(home_incpaid694[[#Headers],[2019]],12,31), [1]Claims!$C:$C, "Homeowners")</f>
        <v>0</v>
      </c>
      <c r="X41" s="3">
        <f>COUNTIFS([1]Claims!$E:$E, "&gt;=" &amp; DATE($A41,1,1),[1]Claims!$E:$E,  "&lt;=" &amp; DATE($A41,12,31), [1]Claims!$F:$F, "&gt;=" &amp; DATE(home_incpaid694[[#Headers],[2020]],1,1), [1]Claims!$F:$F,  "&lt;=" &amp; DATE(home_incpaid694[[#Headers],[2020]],12,31), [1]Claims!$C:$C, "Homeowners")</f>
        <v>0</v>
      </c>
    </row>
    <row r="42" spans="1:24" s="4" customFormat="1" ht="15" x14ac:dyDescent="0.2">
      <c r="A42" s="12">
        <v>2013</v>
      </c>
      <c r="B42" s="3">
        <f>COUNTIFS([1]Claims!$E:$E, "&gt;=" &amp; DATE($A42,1,1),[1]Claims!$E:$E,  "&lt;=" &amp; DATE($A42,12,31), [1]Claims!$G:$G, "&gt;=" &amp; DATE(home_incpaid62[[#Headers],[2011]],1,1), [1]Claims!$G:$G,  "&lt;=" &amp; DATE(home_incpaid62[[#Headers],[2011]],12,31), [1]Claims!$C:$C, "Homeowners")</f>
        <v>0</v>
      </c>
      <c r="C42" s="3">
        <f>COUNTIFS([1]Claims!$E:$E, "&gt;=" &amp; DATE($A42,1,1),[1]Claims!$E:$E,  "&lt;=" &amp; DATE($A42,12,31), [1]Claims!$G:$G, "&gt;=" &amp; DATE(home_incpaid62[[#Headers],[2012]],1,1), [1]Claims!$G:$G,  "&lt;=" &amp; DATE(home_incpaid62[[#Headers],[2012]],12,31), [1]Claims!$C:$C, "Homeowners")</f>
        <v>0</v>
      </c>
      <c r="D42" s="3">
        <f>COUNTIFS([1]Claims!$E:$E, "&gt;=" &amp; DATE($A42,1,1),[1]Claims!$E:$E,  "&lt;=" &amp; DATE($A42,12,31), [1]Claims!$G:$G, "&gt;=" &amp; DATE(home_incpaid62[[#Headers],[2013]],1,1), [1]Claims!$G:$G,  "&lt;=" &amp; DATE(home_incpaid62[[#Headers],[2013]],12,31), [1]Claims!$C:$C, "Homeowners")</f>
        <v>73</v>
      </c>
      <c r="E42" s="3">
        <f>COUNTIFS([1]Claims!$E:$E, "&gt;=" &amp; DATE($A42,1,1),[1]Claims!$E:$E,  "&lt;=" &amp; DATE($A42,12,31), [1]Claims!$G:$G, "&gt;=" &amp; DATE(home_incpaid62[[#Headers],[2014]],1,1), [1]Claims!$G:$G,  "&lt;=" &amp; DATE(home_incpaid62[[#Headers],[2014]],12,31), [1]Claims!$C:$C, "Homeowners")</f>
        <v>199</v>
      </c>
      <c r="F42" s="3">
        <f>COUNTIFS([1]Claims!$E:$E, "&gt;=" &amp; DATE($A42,1,1),[1]Claims!$E:$E,  "&lt;=" &amp; DATE($A42,12,31), [1]Claims!$G:$G, "&gt;=" &amp; DATE(home_incpaid62[[#Headers],[2015]],1,1), [1]Claims!$G:$G,  "&lt;=" &amp; DATE(home_incpaid62[[#Headers],[2015]],12,31), [1]Claims!$C:$C, "Homeowners")</f>
        <v>134</v>
      </c>
      <c r="G42" s="3">
        <f>COUNTIFS([1]Claims!$E:$E, "&gt;=" &amp; DATE($A42,1,1),[1]Claims!$E:$E,  "&lt;=" &amp; DATE($A42,12,31), [1]Claims!$G:$G, "&gt;=" &amp; DATE(home_incpaid62[[#Headers],[2016]],1,1), [1]Claims!$G:$G,  "&lt;=" &amp; DATE(home_incpaid62[[#Headers],[2016]],12,31), [1]Claims!$C:$C, "Homeowners")</f>
        <v>60</v>
      </c>
      <c r="H42" s="3">
        <f>COUNTIFS([1]Claims!$E:$E, "&gt;=" &amp; DATE($A42,1,1),[1]Claims!$E:$E,  "&lt;=" &amp; DATE($A42,12,31), [1]Claims!$G:$G, "&gt;=" &amp; DATE(home_incpaid62[[#Headers],[2017]],1,1), [1]Claims!$G:$G,  "&lt;=" &amp; DATE(home_incpaid62[[#Headers],[2017]],12,31), [1]Claims!$C:$C, "Homeowners")</f>
        <v>28</v>
      </c>
      <c r="I42" s="3">
        <f>COUNTIFS([1]Claims!$E:$E, "&gt;=" &amp; DATE($A42,1,1),[1]Claims!$E:$E,  "&lt;=" &amp; DATE($A42,12,31), [1]Claims!$G:$G, "&gt;=" &amp; DATE(home_incpaid62[[#Headers],[2018]],1,1), [1]Claims!$G:$G,  "&lt;=" &amp; DATE(home_incpaid62[[#Headers],[2018]],12,31), [1]Claims!$C:$C, "Homeowners")</f>
        <v>13</v>
      </c>
      <c r="J42" s="3">
        <f>COUNTIFS([1]Claims!$E:$E, "&gt;=" &amp; DATE($A42,1,1),[1]Claims!$E:$E,  "&lt;=" &amp; DATE($A42,12,31), [1]Claims!$G:$G, "&gt;=" &amp; DATE(home_incpaid62[[#Headers],[2019]],1,1), [1]Claims!$G:$G,  "&lt;=" &amp; DATE(home_incpaid62[[#Headers],[2019]],12,31), [1]Claims!$C:$C, "Homeowners")</f>
        <v>5</v>
      </c>
      <c r="K42" s="3">
        <f>COUNTIFS([1]Claims!$E:$E, "&gt;=" &amp; DATE($A42,1,1),[1]Claims!$E:$E,  "&lt;=" &amp; DATE($A42,12,31), [1]Claims!$G:$G, "&gt;=" &amp; DATE(home_incpaid62[[#Headers],[2020]],1,1), [1]Claims!$G:$G,  "&lt;=" &amp; DATE(home_incpaid62[[#Headers],[2020]],12,31), [1]Claims!$C:$C, "Homeowners")</f>
        <v>3</v>
      </c>
      <c r="N42" s="12">
        <v>2013</v>
      </c>
      <c r="O42" s="3">
        <f>COUNTIFS([1]Claims!$E:$E, "&gt;=" &amp; DATE($A42,1,1),[1]Claims!$E:$E,  "&lt;=" &amp; DATE($A42,12,31), [1]Claims!$F:$F, "&gt;=" &amp; DATE(home_incpaid694[[#Headers],[2011]],1,1), [1]Claims!$F:$F,  "&lt;=" &amp; DATE(home_incpaid694[[#Headers],[2011]],12,31), [1]Claims!$C:$C, "Homeowners")</f>
        <v>0</v>
      </c>
      <c r="P42" s="3">
        <f>COUNTIFS([1]Claims!$E:$E, "&gt;=" &amp; DATE($A42,1,1),[1]Claims!$E:$E,  "&lt;=" &amp; DATE($A42,12,31), [1]Claims!$F:$F, "&gt;=" &amp; DATE(home_incpaid694[[#Headers],[2012]],1,1), [1]Claims!$F:$F,  "&lt;=" &amp; DATE(home_incpaid694[[#Headers],[2012]],12,31), [1]Claims!$C:$C, "Homeowners")</f>
        <v>0</v>
      </c>
      <c r="Q42" s="3">
        <f>COUNTIFS([1]Claims!$E:$E, "&gt;=" &amp; DATE($A42,1,1),[1]Claims!$E:$E,  "&lt;=" &amp; DATE($A42,12,31), [1]Claims!$F:$F, "&gt;=" &amp; DATE(home_incpaid694[[#Headers],[2013]],1,1), [1]Claims!$F:$F,  "&lt;=" &amp; DATE(home_incpaid694[[#Headers],[2013]],12,31), [1]Claims!$C:$C, "Homeowners")</f>
        <v>283</v>
      </c>
      <c r="R42" s="3">
        <f>COUNTIFS([1]Claims!$E:$E, "&gt;=" &amp; DATE($A42,1,1),[1]Claims!$E:$E,  "&lt;=" &amp; DATE($A42,12,31), [1]Claims!$F:$F, "&gt;=" &amp; DATE(home_incpaid694[[#Headers],[2014]],1,1), [1]Claims!$F:$F,  "&lt;=" &amp; DATE(home_incpaid694[[#Headers],[2014]],12,31), [1]Claims!$C:$C, "Homeowners")</f>
        <v>200</v>
      </c>
      <c r="S42" s="3">
        <f>COUNTIFS([1]Claims!$E:$E, "&gt;=" &amp; DATE($A42,1,1),[1]Claims!$E:$E,  "&lt;=" &amp; DATE($A42,12,31), [1]Claims!$F:$F, "&gt;=" &amp; DATE(home_incpaid694[[#Headers],[2015]],1,1), [1]Claims!$F:$F,  "&lt;=" &amp; DATE(home_incpaid694[[#Headers],[2015]],12,31), [1]Claims!$C:$C, "Homeowners")</f>
        <v>30</v>
      </c>
      <c r="T42" s="3">
        <f>COUNTIFS([1]Claims!$E:$E, "&gt;=" &amp; DATE($A42,1,1),[1]Claims!$E:$E,  "&lt;=" &amp; DATE($A42,12,31), [1]Claims!$F:$F, "&gt;=" &amp; DATE(home_incpaid694[[#Headers],[2016]],1,1), [1]Claims!$F:$F,  "&lt;=" &amp; DATE(home_incpaid694[[#Headers],[2016]],12,31), [1]Claims!$C:$C, "Homeowners")</f>
        <v>6</v>
      </c>
      <c r="U42" s="3">
        <f>COUNTIFS([1]Claims!$E:$E, "&gt;=" &amp; DATE($A42,1,1),[1]Claims!$E:$E,  "&lt;=" &amp; DATE($A42,12,31), [1]Claims!$F:$F, "&gt;=" &amp; DATE(home_incpaid694[[#Headers],[2017]],1,1), [1]Claims!$F:$F,  "&lt;=" &amp; DATE(home_incpaid694[[#Headers],[2017]],12,31), [1]Claims!$C:$C, "Homeowners")</f>
        <v>1</v>
      </c>
      <c r="V42" s="3">
        <f>COUNTIFS([1]Claims!$E:$E, "&gt;=" &amp; DATE($A42,1,1),[1]Claims!$E:$E,  "&lt;=" &amp; DATE($A42,12,31), [1]Claims!$F:$F, "&gt;=" &amp; DATE(home_incpaid694[[#Headers],[2018]],1,1), [1]Claims!$F:$F,  "&lt;=" &amp; DATE(home_incpaid694[[#Headers],[2018]],12,31), [1]Claims!$C:$C, "Homeowners")</f>
        <v>0</v>
      </c>
      <c r="W42" s="3">
        <f>COUNTIFS([1]Claims!$E:$E, "&gt;=" &amp; DATE($A42,1,1),[1]Claims!$E:$E,  "&lt;=" &amp; DATE($A42,12,31), [1]Claims!$F:$F, "&gt;=" &amp; DATE(home_incpaid694[[#Headers],[2019]],1,1), [1]Claims!$F:$F,  "&lt;=" &amp; DATE(home_incpaid694[[#Headers],[2019]],12,31), [1]Claims!$C:$C, "Homeowners")</f>
        <v>0</v>
      </c>
      <c r="X42" s="3">
        <f>COUNTIFS([1]Claims!$E:$E, "&gt;=" &amp; DATE($A42,1,1),[1]Claims!$E:$E,  "&lt;=" &amp; DATE($A42,12,31), [1]Claims!$F:$F, "&gt;=" &amp; DATE(home_incpaid694[[#Headers],[2020]],1,1), [1]Claims!$F:$F,  "&lt;=" &amp; DATE(home_incpaid694[[#Headers],[2020]],12,31), [1]Claims!$C:$C, "Homeowners")</f>
        <v>0</v>
      </c>
    </row>
    <row r="43" spans="1:24" s="4" customFormat="1" ht="15" x14ac:dyDescent="0.2">
      <c r="A43" s="13">
        <v>2014</v>
      </c>
      <c r="B43" s="3">
        <f>COUNTIFS([1]Claims!$E:$E, "&gt;=" &amp; DATE($A43,1,1),[1]Claims!$E:$E,  "&lt;=" &amp; DATE($A43,12,31), [1]Claims!$G:$G, "&gt;=" &amp; DATE(home_incpaid62[[#Headers],[2011]],1,1), [1]Claims!$G:$G,  "&lt;=" &amp; DATE(home_incpaid62[[#Headers],[2011]],12,31), [1]Claims!$C:$C, "Homeowners")</f>
        <v>0</v>
      </c>
      <c r="C43" s="3">
        <f>COUNTIFS([1]Claims!$E:$E, "&gt;=" &amp; DATE($A43,1,1),[1]Claims!$E:$E,  "&lt;=" &amp; DATE($A43,12,31), [1]Claims!$G:$G, "&gt;=" &amp; DATE(home_incpaid62[[#Headers],[2012]],1,1), [1]Claims!$G:$G,  "&lt;=" &amp; DATE(home_incpaid62[[#Headers],[2012]],12,31), [1]Claims!$C:$C, "Homeowners")</f>
        <v>0</v>
      </c>
      <c r="D43" s="3">
        <f>COUNTIFS([1]Claims!$E:$E, "&gt;=" &amp; DATE($A43,1,1),[1]Claims!$E:$E,  "&lt;=" &amp; DATE($A43,12,31), [1]Claims!$G:$G, "&gt;=" &amp; DATE(home_incpaid62[[#Headers],[2013]],1,1), [1]Claims!$G:$G,  "&lt;=" &amp; DATE(home_incpaid62[[#Headers],[2013]],12,31), [1]Claims!$C:$C, "Homeowners")</f>
        <v>0</v>
      </c>
      <c r="E43" s="3">
        <f>COUNTIFS([1]Claims!$E:$E, "&gt;=" &amp; DATE($A43,1,1),[1]Claims!$E:$E,  "&lt;=" &amp; DATE($A43,12,31), [1]Claims!$G:$G, "&gt;=" &amp; DATE(home_incpaid62[[#Headers],[2014]],1,1), [1]Claims!$G:$G,  "&lt;=" &amp; DATE(home_incpaid62[[#Headers],[2014]],12,31), [1]Claims!$C:$C, "Homeowners")</f>
        <v>71</v>
      </c>
      <c r="F43" s="3">
        <f>COUNTIFS([1]Claims!$E:$E, "&gt;=" &amp; DATE($A43,1,1),[1]Claims!$E:$E,  "&lt;=" &amp; DATE($A43,12,31), [1]Claims!$G:$G, "&gt;=" &amp; DATE(home_incpaid62[[#Headers],[2015]],1,1), [1]Claims!$G:$G,  "&lt;=" &amp; DATE(home_incpaid62[[#Headers],[2015]],12,31), [1]Claims!$C:$C, "Homeowners")</f>
        <v>182</v>
      </c>
      <c r="G43" s="3">
        <f>COUNTIFS([1]Claims!$E:$E, "&gt;=" &amp; DATE($A43,1,1),[1]Claims!$E:$E,  "&lt;=" &amp; DATE($A43,12,31), [1]Claims!$G:$G, "&gt;=" &amp; DATE(home_incpaid62[[#Headers],[2016]],1,1), [1]Claims!$G:$G,  "&lt;=" &amp; DATE(home_incpaid62[[#Headers],[2016]],12,31), [1]Claims!$C:$C, "Homeowners")</f>
        <v>138</v>
      </c>
      <c r="H43" s="3">
        <f>COUNTIFS([1]Claims!$E:$E, "&gt;=" &amp; DATE($A43,1,1),[1]Claims!$E:$E,  "&lt;=" &amp; DATE($A43,12,31), [1]Claims!$G:$G, "&gt;=" &amp; DATE(home_incpaid62[[#Headers],[2017]],1,1), [1]Claims!$G:$G,  "&lt;=" &amp; DATE(home_incpaid62[[#Headers],[2017]],12,31), [1]Claims!$C:$C, "Homeowners")</f>
        <v>65</v>
      </c>
      <c r="I43" s="3">
        <f>COUNTIFS([1]Claims!$E:$E, "&gt;=" &amp; DATE($A43,1,1),[1]Claims!$E:$E,  "&lt;=" &amp; DATE($A43,12,31), [1]Claims!$G:$G, "&gt;=" &amp; DATE(home_incpaid62[[#Headers],[2018]],1,1), [1]Claims!$G:$G,  "&lt;=" &amp; DATE(home_incpaid62[[#Headers],[2018]],12,31), [1]Claims!$C:$C, "Homeowners")</f>
        <v>23</v>
      </c>
      <c r="J43" s="3">
        <f>COUNTIFS([1]Claims!$E:$E, "&gt;=" &amp; DATE($A43,1,1),[1]Claims!$E:$E,  "&lt;=" &amp; DATE($A43,12,31), [1]Claims!$G:$G, "&gt;=" &amp; DATE(home_incpaid62[[#Headers],[2019]],1,1), [1]Claims!$G:$G,  "&lt;=" &amp; DATE(home_incpaid62[[#Headers],[2019]],12,31), [1]Claims!$C:$C, "Homeowners")</f>
        <v>13</v>
      </c>
      <c r="K43" s="3">
        <f>COUNTIFS([1]Claims!$E:$E, "&gt;=" &amp; DATE($A43,1,1),[1]Claims!$E:$E,  "&lt;=" &amp; DATE($A43,12,31), [1]Claims!$G:$G, "&gt;=" &amp; DATE(home_incpaid62[[#Headers],[2020]],1,1), [1]Claims!$G:$G,  "&lt;=" &amp; DATE(home_incpaid62[[#Headers],[2020]],12,31), [1]Claims!$C:$C, "Homeowners")</f>
        <v>15</v>
      </c>
      <c r="N43" s="13">
        <v>2014</v>
      </c>
      <c r="O43" s="3">
        <f>COUNTIFS([1]Claims!$E:$E, "&gt;=" &amp; DATE($A43,1,1),[1]Claims!$E:$E,  "&lt;=" &amp; DATE($A43,12,31), [1]Claims!$F:$F, "&gt;=" &amp; DATE(home_incpaid694[[#Headers],[2011]],1,1), [1]Claims!$F:$F,  "&lt;=" &amp; DATE(home_incpaid694[[#Headers],[2011]],12,31), [1]Claims!$C:$C, "Homeowners")</f>
        <v>0</v>
      </c>
      <c r="P43" s="3">
        <f>COUNTIFS([1]Claims!$E:$E, "&gt;=" &amp; DATE($A43,1,1),[1]Claims!$E:$E,  "&lt;=" &amp; DATE($A43,12,31), [1]Claims!$F:$F, "&gt;=" &amp; DATE(home_incpaid694[[#Headers],[2012]],1,1), [1]Claims!$F:$F,  "&lt;=" &amp; DATE(home_incpaid694[[#Headers],[2012]],12,31), [1]Claims!$C:$C, "Homeowners")</f>
        <v>0</v>
      </c>
      <c r="Q43" s="3">
        <f>COUNTIFS([1]Claims!$E:$E, "&gt;=" &amp; DATE($A43,1,1),[1]Claims!$E:$E,  "&lt;=" &amp; DATE($A43,12,31), [1]Claims!$F:$F, "&gt;=" &amp; DATE(home_incpaid694[[#Headers],[2013]],1,1), [1]Claims!$F:$F,  "&lt;=" &amp; DATE(home_incpaid694[[#Headers],[2013]],12,31), [1]Claims!$C:$C, "Homeowners")</f>
        <v>0</v>
      </c>
      <c r="R43" s="3">
        <f>COUNTIFS([1]Claims!$E:$E, "&gt;=" &amp; DATE($A43,1,1),[1]Claims!$E:$E,  "&lt;=" &amp; DATE($A43,12,31), [1]Claims!$F:$F, "&gt;=" &amp; DATE(home_incpaid694[[#Headers],[2014]],1,1), [1]Claims!$F:$F,  "&lt;=" &amp; DATE(home_incpaid694[[#Headers],[2014]],12,31), [1]Claims!$C:$C, "Homeowners")</f>
        <v>275</v>
      </c>
      <c r="S43" s="3">
        <f>COUNTIFS([1]Claims!$E:$E, "&gt;=" &amp; DATE($A43,1,1),[1]Claims!$E:$E,  "&lt;=" &amp; DATE($A43,12,31), [1]Claims!$F:$F, "&gt;=" &amp; DATE(home_incpaid694[[#Headers],[2015]],1,1), [1]Claims!$F:$F,  "&lt;=" &amp; DATE(home_incpaid694[[#Headers],[2015]],12,31), [1]Claims!$C:$C, "Homeowners")</f>
        <v>206</v>
      </c>
      <c r="T43" s="3">
        <f>COUNTIFS([1]Claims!$E:$E, "&gt;=" &amp; DATE($A43,1,1),[1]Claims!$E:$E,  "&lt;=" &amp; DATE($A43,12,31), [1]Claims!$F:$F, "&gt;=" &amp; DATE(home_incpaid694[[#Headers],[2016]],1,1), [1]Claims!$F:$F,  "&lt;=" &amp; DATE(home_incpaid694[[#Headers],[2016]],12,31), [1]Claims!$C:$C, "Homeowners")</f>
        <v>23</v>
      </c>
      <c r="U43" s="3">
        <f>COUNTIFS([1]Claims!$E:$E, "&gt;=" &amp; DATE($A43,1,1),[1]Claims!$E:$E,  "&lt;=" &amp; DATE($A43,12,31), [1]Claims!$F:$F, "&gt;=" &amp; DATE(home_incpaid694[[#Headers],[2017]],1,1), [1]Claims!$F:$F,  "&lt;=" &amp; DATE(home_incpaid694[[#Headers],[2017]],12,31), [1]Claims!$C:$C, "Homeowners")</f>
        <v>5</v>
      </c>
      <c r="V43" s="3">
        <f>COUNTIFS([1]Claims!$E:$E, "&gt;=" &amp; DATE($A43,1,1),[1]Claims!$E:$E,  "&lt;=" &amp; DATE($A43,12,31), [1]Claims!$F:$F, "&gt;=" &amp; DATE(home_incpaid694[[#Headers],[2018]],1,1), [1]Claims!$F:$F,  "&lt;=" &amp; DATE(home_incpaid694[[#Headers],[2018]],12,31), [1]Claims!$C:$C, "Homeowners")</f>
        <v>0</v>
      </c>
      <c r="W43" s="3">
        <f>COUNTIFS([1]Claims!$E:$E, "&gt;=" &amp; DATE($A43,1,1),[1]Claims!$E:$E,  "&lt;=" &amp; DATE($A43,12,31), [1]Claims!$F:$F, "&gt;=" &amp; DATE(home_incpaid694[[#Headers],[2019]],1,1), [1]Claims!$F:$F,  "&lt;=" &amp; DATE(home_incpaid694[[#Headers],[2019]],12,31), [1]Claims!$C:$C, "Homeowners")</f>
        <v>0</v>
      </c>
      <c r="X43" s="3">
        <f>COUNTIFS([1]Claims!$E:$E, "&gt;=" &amp; DATE($A43,1,1),[1]Claims!$E:$E,  "&lt;=" &amp; DATE($A43,12,31), [1]Claims!$F:$F, "&gt;=" &amp; DATE(home_incpaid694[[#Headers],[2020]],1,1), [1]Claims!$F:$F,  "&lt;=" &amp; DATE(home_incpaid694[[#Headers],[2020]],12,31), [1]Claims!$C:$C, "Homeowners")</f>
        <v>0</v>
      </c>
    </row>
    <row r="44" spans="1:24" s="4" customFormat="1" ht="15" x14ac:dyDescent="0.2">
      <c r="A44" s="12">
        <v>2015</v>
      </c>
      <c r="B44" s="3">
        <f>COUNTIFS([1]Claims!$E:$E, "&gt;=" &amp; DATE($A44,1,1),[1]Claims!$E:$E,  "&lt;=" &amp; DATE($A44,12,31), [1]Claims!$G:$G, "&gt;=" &amp; DATE(home_incpaid62[[#Headers],[2011]],1,1), [1]Claims!$G:$G,  "&lt;=" &amp; DATE(home_incpaid62[[#Headers],[2011]],12,31), [1]Claims!$C:$C, "Homeowners")</f>
        <v>0</v>
      </c>
      <c r="C44" s="3">
        <f>COUNTIFS([1]Claims!$E:$E, "&gt;=" &amp; DATE($A44,1,1),[1]Claims!$E:$E,  "&lt;=" &amp; DATE($A44,12,31), [1]Claims!$G:$G, "&gt;=" &amp; DATE(home_incpaid62[[#Headers],[2012]],1,1), [1]Claims!$G:$G,  "&lt;=" &amp; DATE(home_incpaid62[[#Headers],[2012]],12,31), [1]Claims!$C:$C, "Homeowners")</f>
        <v>0</v>
      </c>
      <c r="D44" s="3">
        <f>COUNTIFS([1]Claims!$E:$E, "&gt;=" &amp; DATE($A44,1,1),[1]Claims!$E:$E,  "&lt;=" &amp; DATE($A44,12,31), [1]Claims!$G:$G, "&gt;=" &amp; DATE(home_incpaid62[[#Headers],[2013]],1,1), [1]Claims!$G:$G,  "&lt;=" &amp; DATE(home_incpaid62[[#Headers],[2013]],12,31), [1]Claims!$C:$C, "Homeowners")</f>
        <v>0</v>
      </c>
      <c r="E44" s="3">
        <f>COUNTIFS([1]Claims!$E:$E, "&gt;=" &amp; DATE($A44,1,1),[1]Claims!$E:$E,  "&lt;=" &amp; DATE($A44,12,31), [1]Claims!$G:$G, "&gt;=" &amp; DATE(home_incpaid62[[#Headers],[2014]],1,1), [1]Claims!$G:$G,  "&lt;=" &amp; DATE(home_incpaid62[[#Headers],[2014]],12,31), [1]Claims!$C:$C, "Homeowners")</f>
        <v>0</v>
      </c>
      <c r="F44" s="3">
        <f>COUNTIFS([1]Claims!$E:$E, "&gt;=" &amp; DATE($A44,1,1),[1]Claims!$E:$E,  "&lt;=" &amp; DATE($A44,12,31), [1]Claims!$G:$G, "&gt;=" &amp; DATE(home_incpaid62[[#Headers],[2015]],1,1), [1]Claims!$G:$G,  "&lt;=" &amp; DATE(home_incpaid62[[#Headers],[2015]],12,31), [1]Claims!$C:$C, "Homeowners")</f>
        <v>77</v>
      </c>
      <c r="G44" s="3">
        <f>COUNTIFS([1]Claims!$E:$E, "&gt;=" &amp; DATE($A44,1,1),[1]Claims!$E:$E,  "&lt;=" &amp; DATE($A44,12,31), [1]Claims!$G:$G, "&gt;=" &amp; DATE(home_incpaid62[[#Headers],[2016]],1,1), [1]Claims!$G:$G,  "&lt;=" &amp; DATE(home_incpaid62[[#Headers],[2016]],12,31), [1]Claims!$C:$C, "Homeowners")</f>
        <v>198</v>
      </c>
      <c r="H44" s="3">
        <f>COUNTIFS([1]Claims!$E:$E, "&gt;=" &amp; DATE($A44,1,1),[1]Claims!$E:$E,  "&lt;=" &amp; DATE($A44,12,31), [1]Claims!$G:$G, "&gt;=" &amp; DATE(home_incpaid62[[#Headers],[2017]],1,1), [1]Claims!$G:$G,  "&lt;=" &amp; DATE(home_incpaid62[[#Headers],[2017]],12,31), [1]Claims!$C:$C, "Homeowners")</f>
        <v>131</v>
      </c>
      <c r="I44" s="3">
        <f>COUNTIFS([1]Claims!$E:$E, "&gt;=" &amp; DATE($A44,1,1),[1]Claims!$E:$E,  "&lt;=" &amp; DATE($A44,12,31), [1]Claims!$G:$G, "&gt;=" &amp; DATE(home_incpaid62[[#Headers],[2018]],1,1), [1]Claims!$G:$G,  "&lt;=" &amp; DATE(home_incpaid62[[#Headers],[2018]],12,31), [1]Claims!$C:$C, "Homeowners")</f>
        <v>74</v>
      </c>
      <c r="J44" s="3">
        <f>COUNTIFS([1]Claims!$E:$E, "&gt;=" &amp; DATE($A44,1,1),[1]Claims!$E:$E,  "&lt;=" &amp; DATE($A44,12,31), [1]Claims!$G:$G, "&gt;=" &amp; DATE(home_incpaid62[[#Headers],[2019]],1,1), [1]Claims!$G:$G,  "&lt;=" &amp; DATE(home_incpaid62[[#Headers],[2019]],12,31), [1]Claims!$C:$C, "Homeowners")</f>
        <v>31</v>
      </c>
      <c r="K44" s="3">
        <f>COUNTIFS([1]Claims!$E:$E, "&gt;=" &amp; DATE($A44,1,1),[1]Claims!$E:$E,  "&lt;=" &amp; DATE($A44,12,31), [1]Claims!$G:$G, "&gt;=" &amp; DATE(home_incpaid62[[#Headers],[2020]],1,1), [1]Claims!$G:$G,  "&lt;=" &amp; DATE(home_incpaid62[[#Headers],[2020]],12,31), [1]Claims!$C:$C, "Homeowners")</f>
        <v>18</v>
      </c>
      <c r="N44" s="12">
        <v>2015</v>
      </c>
      <c r="O44" s="3">
        <f>COUNTIFS([1]Claims!$E:$E, "&gt;=" &amp; DATE($A44,1,1),[1]Claims!$E:$E,  "&lt;=" &amp; DATE($A44,12,31), [1]Claims!$F:$F, "&gt;=" &amp; DATE(home_incpaid694[[#Headers],[2011]],1,1), [1]Claims!$F:$F,  "&lt;=" &amp; DATE(home_incpaid694[[#Headers],[2011]],12,31), [1]Claims!$C:$C, "Homeowners")</f>
        <v>0</v>
      </c>
      <c r="P44" s="3">
        <f>COUNTIFS([1]Claims!$E:$E, "&gt;=" &amp; DATE($A44,1,1),[1]Claims!$E:$E,  "&lt;=" &amp; DATE($A44,12,31), [1]Claims!$F:$F, "&gt;=" &amp; DATE(home_incpaid694[[#Headers],[2012]],1,1), [1]Claims!$F:$F,  "&lt;=" &amp; DATE(home_incpaid694[[#Headers],[2012]],12,31), [1]Claims!$C:$C, "Homeowners")</f>
        <v>0</v>
      </c>
      <c r="Q44" s="3">
        <f>COUNTIFS([1]Claims!$E:$E, "&gt;=" &amp; DATE($A44,1,1),[1]Claims!$E:$E,  "&lt;=" &amp; DATE($A44,12,31), [1]Claims!$F:$F, "&gt;=" &amp; DATE(home_incpaid694[[#Headers],[2013]],1,1), [1]Claims!$F:$F,  "&lt;=" &amp; DATE(home_incpaid694[[#Headers],[2013]],12,31), [1]Claims!$C:$C, "Homeowners")</f>
        <v>0</v>
      </c>
      <c r="R44" s="3">
        <f>COUNTIFS([1]Claims!$E:$E, "&gt;=" &amp; DATE($A44,1,1),[1]Claims!$E:$E,  "&lt;=" &amp; DATE($A44,12,31), [1]Claims!$F:$F, "&gt;=" &amp; DATE(home_incpaid694[[#Headers],[2014]],1,1), [1]Claims!$F:$F,  "&lt;=" &amp; DATE(home_incpaid694[[#Headers],[2014]],12,31), [1]Claims!$C:$C, "Homeowners")</f>
        <v>0</v>
      </c>
      <c r="S44" s="3">
        <f>COUNTIFS([1]Claims!$E:$E, "&gt;=" &amp; DATE($A44,1,1),[1]Claims!$E:$E,  "&lt;=" &amp; DATE($A44,12,31), [1]Claims!$F:$F, "&gt;=" &amp; DATE(home_incpaid694[[#Headers],[2015]],1,1), [1]Claims!$F:$F,  "&lt;=" &amp; DATE(home_incpaid694[[#Headers],[2015]],12,31), [1]Claims!$C:$C, "Homeowners")</f>
        <v>290</v>
      </c>
      <c r="T44" s="3">
        <f>COUNTIFS([1]Claims!$E:$E, "&gt;=" &amp; DATE($A44,1,1),[1]Claims!$E:$E,  "&lt;=" &amp; DATE($A44,12,31), [1]Claims!$F:$F, "&gt;=" &amp; DATE(home_incpaid694[[#Headers],[2016]],1,1), [1]Claims!$F:$F,  "&lt;=" &amp; DATE(home_incpaid694[[#Headers],[2016]],12,31), [1]Claims!$C:$C, "Homeowners")</f>
        <v>213</v>
      </c>
      <c r="U44" s="3">
        <f>COUNTIFS([1]Claims!$E:$E, "&gt;=" &amp; DATE($A44,1,1),[1]Claims!$E:$E,  "&lt;=" &amp; DATE($A44,12,31), [1]Claims!$F:$F, "&gt;=" &amp; DATE(home_incpaid694[[#Headers],[2017]],1,1), [1]Claims!$F:$F,  "&lt;=" &amp; DATE(home_incpaid694[[#Headers],[2017]],12,31), [1]Claims!$C:$C, "Homeowners")</f>
        <v>28</v>
      </c>
      <c r="V44" s="3">
        <f>COUNTIFS([1]Claims!$E:$E, "&gt;=" &amp; DATE($A44,1,1),[1]Claims!$E:$E,  "&lt;=" &amp; DATE($A44,12,31), [1]Claims!$F:$F, "&gt;=" &amp; DATE(home_incpaid694[[#Headers],[2018]],1,1), [1]Claims!$F:$F,  "&lt;=" &amp; DATE(home_incpaid694[[#Headers],[2018]],12,31), [1]Claims!$C:$C, "Homeowners")</f>
        <v>6</v>
      </c>
      <c r="W44" s="3">
        <f>COUNTIFS([1]Claims!$E:$E, "&gt;=" &amp; DATE($A44,1,1),[1]Claims!$E:$E,  "&lt;=" &amp; DATE($A44,12,31), [1]Claims!$F:$F, "&gt;=" &amp; DATE(home_incpaid694[[#Headers],[2019]],1,1), [1]Claims!$F:$F,  "&lt;=" &amp; DATE(home_incpaid694[[#Headers],[2019]],12,31), [1]Claims!$C:$C, "Homeowners")</f>
        <v>1</v>
      </c>
      <c r="X44" s="3">
        <f>COUNTIFS([1]Claims!$E:$E, "&gt;=" &amp; DATE($A44,1,1),[1]Claims!$E:$E,  "&lt;=" &amp; DATE($A44,12,31), [1]Claims!$F:$F, "&gt;=" &amp; DATE(home_incpaid694[[#Headers],[2020]],1,1), [1]Claims!$F:$F,  "&lt;=" &amp; DATE(home_incpaid694[[#Headers],[2020]],12,31), [1]Claims!$C:$C, "Homeowners")</f>
        <v>0</v>
      </c>
    </row>
    <row r="45" spans="1:24" s="4" customFormat="1" ht="15" x14ac:dyDescent="0.2">
      <c r="A45" s="13">
        <v>2016</v>
      </c>
      <c r="B45" s="3">
        <f>COUNTIFS([1]Claims!$E:$E, "&gt;=" &amp; DATE($A45,1,1),[1]Claims!$E:$E,  "&lt;=" &amp; DATE($A45,12,31), [1]Claims!$G:$G, "&gt;=" &amp; DATE(home_incpaid62[[#Headers],[2011]],1,1), [1]Claims!$G:$G,  "&lt;=" &amp; DATE(home_incpaid62[[#Headers],[2011]],12,31), [1]Claims!$C:$C, "Homeowners")</f>
        <v>0</v>
      </c>
      <c r="C45" s="3">
        <f>COUNTIFS([1]Claims!$E:$E, "&gt;=" &amp; DATE($A45,1,1),[1]Claims!$E:$E,  "&lt;=" &amp; DATE($A45,12,31), [1]Claims!$G:$G, "&gt;=" &amp; DATE(home_incpaid62[[#Headers],[2012]],1,1), [1]Claims!$G:$G,  "&lt;=" &amp; DATE(home_incpaid62[[#Headers],[2012]],12,31), [1]Claims!$C:$C, "Homeowners")</f>
        <v>0</v>
      </c>
      <c r="D45" s="3">
        <f>COUNTIFS([1]Claims!$E:$E, "&gt;=" &amp; DATE($A45,1,1),[1]Claims!$E:$E,  "&lt;=" &amp; DATE($A45,12,31), [1]Claims!$G:$G, "&gt;=" &amp; DATE(home_incpaid62[[#Headers],[2013]],1,1), [1]Claims!$G:$G,  "&lt;=" &amp; DATE(home_incpaid62[[#Headers],[2013]],12,31), [1]Claims!$C:$C, "Homeowners")</f>
        <v>0</v>
      </c>
      <c r="E45" s="3">
        <f>COUNTIFS([1]Claims!$E:$E, "&gt;=" &amp; DATE($A45,1,1),[1]Claims!$E:$E,  "&lt;=" &amp; DATE($A45,12,31), [1]Claims!$G:$G, "&gt;=" &amp; DATE(home_incpaid62[[#Headers],[2014]],1,1), [1]Claims!$G:$G,  "&lt;=" &amp; DATE(home_incpaid62[[#Headers],[2014]],12,31), [1]Claims!$C:$C, "Homeowners")</f>
        <v>0</v>
      </c>
      <c r="F45" s="3">
        <f>COUNTIFS([1]Claims!$E:$E, "&gt;=" &amp; DATE($A45,1,1),[1]Claims!$E:$E,  "&lt;=" &amp; DATE($A45,12,31), [1]Claims!$G:$G, "&gt;=" &amp; DATE(home_incpaid62[[#Headers],[2015]],1,1), [1]Claims!$G:$G,  "&lt;=" &amp; DATE(home_incpaid62[[#Headers],[2015]],12,31), [1]Claims!$C:$C, "Homeowners")</f>
        <v>0</v>
      </c>
      <c r="G45" s="3">
        <f>COUNTIFS([1]Claims!$E:$E, "&gt;=" &amp; DATE($A45,1,1),[1]Claims!$E:$E,  "&lt;=" &amp; DATE($A45,12,31), [1]Claims!$G:$G, "&gt;=" &amp; DATE(home_incpaid62[[#Headers],[2016]],1,1), [1]Claims!$G:$G,  "&lt;=" &amp; DATE(home_incpaid62[[#Headers],[2016]],12,31), [1]Claims!$C:$C, "Homeowners")</f>
        <v>70</v>
      </c>
      <c r="H45" s="3">
        <f>COUNTIFS([1]Claims!$E:$E, "&gt;=" &amp; DATE($A45,1,1),[1]Claims!$E:$E,  "&lt;=" &amp; DATE($A45,12,31), [1]Claims!$G:$G, "&gt;=" &amp; DATE(home_incpaid62[[#Headers],[2017]],1,1), [1]Claims!$G:$G,  "&lt;=" &amp; DATE(home_incpaid62[[#Headers],[2017]],12,31), [1]Claims!$C:$C, "Homeowners")</f>
        <v>192</v>
      </c>
      <c r="I45" s="3">
        <f>COUNTIFS([1]Claims!$E:$E, "&gt;=" &amp; DATE($A45,1,1),[1]Claims!$E:$E,  "&lt;=" &amp; DATE($A45,12,31), [1]Claims!$G:$G, "&gt;=" &amp; DATE(home_incpaid62[[#Headers],[2018]],1,1), [1]Claims!$G:$G,  "&lt;=" &amp; DATE(home_incpaid62[[#Headers],[2018]],12,31), [1]Claims!$C:$C, "Homeowners")</f>
        <v>146</v>
      </c>
      <c r="J45" s="3">
        <f>COUNTIFS([1]Claims!$E:$E, "&gt;=" &amp; DATE($A45,1,1),[1]Claims!$E:$E,  "&lt;=" &amp; DATE($A45,12,31), [1]Claims!$G:$G, "&gt;=" &amp; DATE(home_incpaid62[[#Headers],[2019]],1,1), [1]Claims!$G:$G,  "&lt;=" &amp; DATE(home_incpaid62[[#Headers],[2019]],12,31), [1]Claims!$C:$C, "Homeowners")</f>
        <v>53</v>
      </c>
      <c r="K45" s="3">
        <f>COUNTIFS([1]Claims!$E:$E, "&gt;=" &amp; DATE($A45,1,1),[1]Claims!$E:$E,  "&lt;=" &amp; DATE($A45,12,31), [1]Claims!$G:$G, "&gt;=" &amp; DATE(home_incpaid62[[#Headers],[2020]],1,1), [1]Claims!$G:$G,  "&lt;=" &amp; DATE(home_incpaid62[[#Headers],[2020]],12,31), [1]Claims!$C:$C, "Homeowners")</f>
        <v>38</v>
      </c>
      <c r="N45" s="13">
        <v>2016</v>
      </c>
      <c r="O45" s="3">
        <f>COUNTIFS([1]Claims!$E:$E, "&gt;=" &amp; DATE($A45,1,1),[1]Claims!$E:$E,  "&lt;=" &amp; DATE($A45,12,31), [1]Claims!$F:$F, "&gt;=" &amp; DATE(home_incpaid694[[#Headers],[2011]],1,1), [1]Claims!$F:$F,  "&lt;=" &amp; DATE(home_incpaid694[[#Headers],[2011]],12,31), [1]Claims!$C:$C, "Homeowners")</f>
        <v>0</v>
      </c>
      <c r="P45" s="3">
        <f>COUNTIFS([1]Claims!$E:$E, "&gt;=" &amp; DATE($A45,1,1),[1]Claims!$E:$E,  "&lt;=" &amp; DATE($A45,12,31), [1]Claims!$F:$F, "&gt;=" &amp; DATE(home_incpaid694[[#Headers],[2012]],1,1), [1]Claims!$F:$F,  "&lt;=" &amp; DATE(home_incpaid694[[#Headers],[2012]],12,31), [1]Claims!$C:$C, "Homeowners")</f>
        <v>0</v>
      </c>
      <c r="Q45" s="3">
        <f>COUNTIFS([1]Claims!$E:$E, "&gt;=" &amp; DATE($A45,1,1),[1]Claims!$E:$E,  "&lt;=" &amp; DATE($A45,12,31), [1]Claims!$F:$F, "&gt;=" &amp; DATE(home_incpaid694[[#Headers],[2013]],1,1), [1]Claims!$F:$F,  "&lt;=" &amp; DATE(home_incpaid694[[#Headers],[2013]],12,31), [1]Claims!$C:$C, "Homeowners")</f>
        <v>0</v>
      </c>
      <c r="R45" s="3">
        <f>COUNTIFS([1]Claims!$E:$E, "&gt;=" &amp; DATE($A45,1,1),[1]Claims!$E:$E,  "&lt;=" &amp; DATE($A45,12,31), [1]Claims!$F:$F, "&gt;=" &amp; DATE(home_incpaid694[[#Headers],[2014]],1,1), [1]Claims!$F:$F,  "&lt;=" &amp; DATE(home_incpaid694[[#Headers],[2014]],12,31), [1]Claims!$C:$C, "Homeowners")</f>
        <v>0</v>
      </c>
      <c r="S45" s="3">
        <f>COUNTIFS([1]Claims!$E:$E, "&gt;=" &amp; DATE($A45,1,1),[1]Claims!$E:$E,  "&lt;=" &amp; DATE($A45,12,31), [1]Claims!$F:$F, "&gt;=" &amp; DATE(home_incpaid694[[#Headers],[2015]],1,1), [1]Claims!$F:$F,  "&lt;=" &amp; DATE(home_incpaid694[[#Headers],[2015]],12,31), [1]Claims!$C:$C, "Homeowners")</f>
        <v>0</v>
      </c>
      <c r="T45" s="3">
        <f>COUNTIFS([1]Claims!$E:$E, "&gt;=" &amp; DATE($A45,1,1),[1]Claims!$E:$E,  "&lt;=" &amp; DATE($A45,12,31), [1]Claims!$F:$F, "&gt;=" &amp; DATE(home_incpaid694[[#Headers],[2016]],1,1), [1]Claims!$F:$F,  "&lt;=" &amp; DATE(home_incpaid694[[#Headers],[2016]],12,31), [1]Claims!$C:$C, "Homeowners")</f>
        <v>294</v>
      </c>
      <c r="U45" s="3">
        <f>COUNTIFS([1]Claims!$E:$E, "&gt;=" &amp; DATE($A45,1,1),[1]Claims!$E:$E,  "&lt;=" &amp; DATE($A45,12,31), [1]Claims!$F:$F, "&gt;=" &amp; DATE(home_incpaid694[[#Headers],[2017]],1,1), [1]Claims!$F:$F,  "&lt;=" &amp; DATE(home_incpaid694[[#Headers],[2017]],12,31), [1]Claims!$C:$C, "Homeowners")</f>
        <v>194</v>
      </c>
      <c r="V45" s="3">
        <f>COUNTIFS([1]Claims!$E:$E, "&gt;=" &amp; DATE($A45,1,1),[1]Claims!$E:$E,  "&lt;=" &amp; DATE($A45,12,31), [1]Claims!$F:$F, "&gt;=" &amp; DATE(home_incpaid694[[#Headers],[2018]],1,1), [1]Claims!$F:$F,  "&lt;=" &amp; DATE(home_incpaid694[[#Headers],[2018]],12,31), [1]Claims!$C:$C, "Homeowners")</f>
        <v>31</v>
      </c>
      <c r="W45" s="3">
        <f>COUNTIFS([1]Claims!$E:$E, "&gt;=" &amp; DATE($A45,1,1),[1]Claims!$E:$E,  "&lt;=" &amp; DATE($A45,12,31), [1]Claims!$F:$F, "&gt;=" &amp; DATE(home_incpaid694[[#Headers],[2019]],1,1), [1]Claims!$F:$F,  "&lt;=" &amp; DATE(home_incpaid694[[#Headers],[2019]],12,31), [1]Claims!$C:$C, "Homeowners")</f>
        <v>3</v>
      </c>
      <c r="X45" s="3">
        <f>COUNTIFS([1]Claims!$E:$E, "&gt;=" &amp; DATE($A45,1,1),[1]Claims!$E:$E,  "&lt;=" &amp; DATE($A45,12,31), [1]Claims!$F:$F, "&gt;=" &amp; DATE(home_incpaid694[[#Headers],[2020]],1,1), [1]Claims!$F:$F,  "&lt;=" &amp; DATE(home_incpaid694[[#Headers],[2020]],12,31), [1]Claims!$C:$C, "Homeowners")</f>
        <v>3</v>
      </c>
    </row>
    <row r="46" spans="1:24" s="4" customFormat="1" ht="15" x14ac:dyDescent="0.2">
      <c r="A46" s="12">
        <v>2017</v>
      </c>
      <c r="B46" s="3">
        <f>COUNTIFS([1]Claims!$E:$E, "&gt;=" &amp; DATE($A46,1,1),[1]Claims!$E:$E,  "&lt;=" &amp; DATE($A46,12,31), [1]Claims!$G:$G, "&gt;=" &amp; DATE(home_incpaid62[[#Headers],[2011]],1,1), [1]Claims!$G:$G,  "&lt;=" &amp; DATE(home_incpaid62[[#Headers],[2011]],12,31), [1]Claims!$C:$C, "Homeowners")</f>
        <v>0</v>
      </c>
      <c r="C46" s="3">
        <f>COUNTIFS([1]Claims!$E:$E, "&gt;=" &amp; DATE($A46,1,1),[1]Claims!$E:$E,  "&lt;=" &amp; DATE($A46,12,31), [1]Claims!$G:$G, "&gt;=" &amp; DATE(home_incpaid62[[#Headers],[2012]],1,1), [1]Claims!$G:$G,  "&lt;=" &amp; DATE(home_incpaid62[[#Headers],[2012]],12,31), [1]Claims!$C:$C, "Homeowners")</f>
        <v>0</v>
      </c>
      <c r="D46" s="3">
        <f>COUNTIFS([1]Claims!$E:$E, "&gt;=" &amp; DATE($A46,1,1),[1]Claims!$E:$E,  "&lt;=" &amp; DATE($A46,12,31), [1]Claims!$G:$G, "&gt;=" &amp; DATE(home_incpaid62[[#Headers],[2013]],1,1), [1]Claims!$G:$G,  "&lt;=" &amp; DATE(home_incpaid62[[#Headers],[2013]],12,31), [1]Claims!$C:$C, "Homeowners")</f>
        <v>0</v>
      </c>
      <c r="E46" s="3">
        <f>COUNTIFS([1]Claims!$E:$E, "&gt;=" &amp; DATE($A46,1,1),[1]Claims!$E:$E,  "&lt;=" &amp; DATE($A46,12,31), [1]Claims!$G:$G, "&gt;=" &amp; DATE(home_incpaid62[[#Headers],[2014]],1,1), [1]Claims!$G:$G,  "&lt;=" &amp; DATE(home_incpaid62[[#Headers],[2014]],12,31), [1]Claims!$C:$C, "Homeowners")</f>
        <v>0</v>
      </c>
      <c r="F46" s="3">
        <f>COUNTIFS([1]Claims!$E:$E, "&gt;=" &amp; DATE($A46,1,1),[1]Claims!$E:$E,  "&lt;=" &amp; DATE($A46,12,31), [1]Claims!$G:$G, "&gt;=" &amp; DATE(home_incpaid62[[#Headers],[2015]],1,1), [1]Claims!$G:$G,  "&lt;=" &amp; DATE(home_incpaid62[[#Headers],[2015]],12,31), [1]Claims!$C:$C, "Homeowners")</f>
        <v>0</v>
      </c>
      <c r="G46" s="3">
        <f>COUNTIFS([1]Claims!$E:$E, "&gt;=" &amp; DATE($A46,1,1),[1]Claims!$E:$E,  "&lt;=" &amp; DATE($A46,12,31), [1]Claims!$G:$G, "&gt;=" &amp; DATE(home_incpaid62[[#Headers],[2016]],1,1), [1]Claims!$G:$G,  "&lt;=" &amp; DATE(home_incpaid62[[#Headers],[2016]],12,31), [1]Claims!$C:$C, "Homeowners")</f>
        <v>0</v>
      </c>
      <c r="H46" s="3">
        <f>COUNTIFS([1]Claims!$E:$E, "&gt;=" &amp; DATE($A46,1,1),[1]Claims!$E:$E,  "&lt;=" &amp; DATE($A46,12,31), [1]Claims!$G:$G, "&gt;=" &amp; DATE(home_incpaid62[[#Headers],[2017]],1,1), [1]Claims!$G:$G,  "&lt;=" &amp; DATE(home_incpaid62[[#Headers],[2017]],12,31), [1]Claims!$C:$C, "Homeowners")</f>
        <v>105</v>
      </c>
      <c r="I46" s="3">
        <f>COUNTIFS([1]Claims!$E:$E, "&gt;=" &amp; DATE($A46,1,1),[1]Claims!$E:$E,  "&lt;=" &amp; DATE($A46,12,31), [1]Claims!$G:$G, "&gt;=" &amp; DATE(home_incpaid62[[#Headers],[2018]],1,1), [1]Claims!$G:$G,  "&lt;=" &amp; DATE(home_incpaid62[[#Headers],[2018]],12,31), [1]Claims!$C:$C, "Homeowners")</f>
        <v>212</v>
      </c>
      <c r="J46" s="3">
        <f>COUNTIFS([1]Claims!$E:$E, "&gt;=" &amp; DATE($A46,1,1),[1]Claims!$E:$E,  "&lt;=" &amp; DATE($A46,12,31), [1]Claims!$G:$G, "&gt;=" &amp; DATE(home_incpaid62[[#Headers],[2019]],1,1), [1]Claims!$G:$G,  "&lt;=" &amp; DATE(home_incpaid62[[#Headers],[2019]],12,31), [1]Claims!$C:$C, "Homeowners")</f>
        <v>126</v>
      </c>
      <c r="K46" s="3">
        <f>COUNTIFS([1]Claims!$E:$E, "&gt;=" &amp; DATE($A46,1,1),[1]Claims!$E:$E,  "&lt;=" &amp; DATE($A46,12,31), [1]Claims!$G:$G, "&gt;=" &amp; DATE(home_incpaid62[[#Headers],[2020]],1,1), [1]Claims!$G:$G,  "&lt;=" &amp; DATE(home_incpaid62[[#Headers],[2020]],12,31), [1]Claims!$C:$C, "Homeowners")</f>
        <v>76</v>
      </c>
      <c r="N46" s="12">
        <v>2017</v>
      </c>
      <c r="O46" s="3">
        <f>COUNTIFS([1]Claims!$E:$E, "&gt;=" &amp; DATE($A46,1,1),[1]Claims!$E:$E,  "&lt;=" &amp; DATE($A46,12,31), [1]Claims!$F:$F, "&gt;=" &amp; DATE(home_incpaid694[[#Headers],[2011]],1,1), [1]Claims!$F:$F,  "&lt;=" &amp; DATE(home_incpaid694[[#Headers],[2011]],12,31), [1]Claims!$C:$C, "Homeowners")</f>
        <v>0</v>
      </c>
      <c r="P46" s="3">
        <f>COUNTIFS([1]Claims!$E:$E, "&gt;=" &amp; DATE($A46,1,1),[1]Claims!$E:$E,  "&lt;=" &amp; DATE($A46,12,31), [1]Claims!$F:$F, "&gt;=" &amp; DATE(home_incpaid694[[#Headers],[2012]],1,1), [1]Claims!$F:$F,  "&lt;=" &amp; DATE(home_incpaid694[[#Headers],[2012]],12,31), [1]Claims!$C:$C, "Homeowners")</f>
        <v>0</v>
      </c>
      <c r="Q46" s="3">
        <f>COUNTIFS([1]Claims!$E:$E, "&gt;=" &amp; DATE($A46,1,1),[1]Claims!$E:$E,  "&lt;=" &amp; DATE($A46,12,31), [1]Claims!$F:$F, "&gt;=" &amp; DATE(home_incpaid694[[#Headers],[2013]],1,1), [1]Claims!$F:$F,  "&lt;=" &amp; DATE(home_incpaid694[[#Headers],[2013]],12,31), [1]Claims!$C:$C, "Homeowners")</f>
        <v>0</v>
      </c>
      <c r="R46" s="3">
        <f>COUNTIFS([1]Claims!$E:$E, "&gt;=" &amp; DATE($A46,1,1),[1]Claims!$E:$E,  "&lt;=" &amp; DATE($A46,12,31), [1]Claims!$F:$F, "&gt;=" &amp; DATE(home_incpaid694[[#Headers],[2014]],1,1), [1]Claims!$F:$F,  "&lt;=" &amp; DATE(home_incpaid694[[#Headers],[2014]],12,31), [1]Claims!$C:$C, "Homeowners")</f>
        <v>0</v>
      </c>
      <c r="S46" s="3">
        <f>COUNTIFS([1]Claims!$E:$E, "&gt;=" &amp; DATE($A46,1,1),[1]Claims!$E:$E,  "&lt;=" &amp; DATE($A46,12,31), [1]Claims!$F:$F, "&gt;=" &amp; DATE(home_incpaid694[[#Headers],[2015]],1,1), [1]Claims!$F:$F,  "&lt;=" &amp; DATE(home_incpaid694[[#Headers],[2015]],12,31), [1]Claims!$C:$C, "Homeowners")</f>
        <v>0</v>
      </c>
      <c r="T46" s="3">
        <f>COUNTIFS([1]Claims!$E:$E, "&gt;=" &amp; DATE($A46,1,1),[1]Claims!$E:$E,  "&lt;=" &amp; DATE($A46,12,31), [1]Claims!$F:$F, "&gt;=" &amp; DATE(home_incpaid694[[#Headers],[2016]],1,1), [1]Claims!$F:$F,  "&lt;=" &amp; DATE(home_incpaid694[[#Headers],[2016]],12,31), [1]Claims!$C:$C, "Homeowners")</f>
        <v>0</v>
      </c>
      <c r="U46" s="3">
        <f>COUNTIFS([1]Claims!$E:$E, "&gt;=" &amp; DATE($A46,1,1),[1]Claims!$E:$E,  "&lt;=" &amp; DATE($A46,12,31), [1]Claims!$F:$F, "&gt;=" &amp; DATE(home_incpaid694[[#Headers],[2017]],1,1), [1]Claims!$F:$F,  "&lt;=" &amp; DATE(home_incpaid694[[#Headers],[2017]],12,31), [1]Claims!$C:$C, "Homeowners")</f>
        <v>329</v>
      </c>
      <c r="V46" s="3">
        <f>COUNTIFS([1]Claims!$E:$E, "&gt;=" &amp; DATE($A46,1,1),[1]Claims!$E:$E,  "&lt;=" &amp; DATE($A46,12,31), [1]Claims!$F:$F, "&gt;=" &amp; DATE(home_incpaid694[[#Headers],[2018]],1,1), [1]Claims!$F:$F,  "&lt;=" &amp; DATE(home_incpaid694[[#Headers],[2018]],12,31), [1]Claims!$C:$C, "Homeowners")</f>
        <v>209</v>
      </c>
      <c r="W46" s="3">
        <f>COUNTIFS([1]Claims!$E:$E, "&gt;=" &amp; DATE($A46,1,1),[1]Claims!$E:$E,  "&lt;=" &amp; DATE($A46,12,31), [1]Claims!$F:$F, "&gt;=" &amp; DATE(home_incpaid694[[#Headers],[2019]],1,1), [1]Claims!$F:$F,  "&lt;=" &amp; DATE(home_incpaid694[[#Headers],[2019]],12,31), [1]Claims!$C:$C, "Homeowners")</f>
        <v>29</v>
      </c>
      <c r="X46" s="3">
        <f>COUNTIFS([1]Claims!$E:$E, "&gt;=" &amp; DATE($A46,1,1),[1]Claims!$E:$E,  "&lt;=" &amp; DATE($A46,12,31), [1]Claims!$F:$F, "&gt;=" &amp; DATE(home_incpaid694[[#Headers],[2020]],1,1), [1]Claims!$F:$F,  "&lt;=" &amp; DATE(home_incpaid694[[#Headers],[2020]],12,31), [1]Claims!$C:$C, "Homeowners")</f>
        <v>5</v>
      </c>
    </row>
    <row r="47" spans="1:24" s="4" customFormat="1" ht="15" x14ac:dyDescent="0.2">
      <c r="A47" s="13">
        <v>2018</v>
      </c>
      <c r="B47" s="3">
        <f>COUNTIFS([1]Claims!$E:$E, "&gt;=" &amp; DATE($A47,1,1),[1]Claims!$E:$E,  "&lt;=" &amp; DATE($A47,12,31), [1]Claims!$G:$G, "&gt;=" &amp; DATE(home_incpaid62[[#Headers],[2011]],1,1), [1]Claims!$G:$G,  "&lt;=" &amp; DATE(home_incpaid62[[#Headers],[2011]],12,31), [1]Claims!$C:$C, "Homeowners")</f>
        <v>0</v>
      </c>
      <c r="C47" s="3">
        <f>COUNTIFS([1]Claims!$E:$E, "&gt;=" &amp; DATE($A47,1,1),[1]Claims!$E:$E,  "&lt;=" &amp; DATE($A47,12,31), [1]Claims!$G:$G, "&gt;=" &amp; DATE(home_incpaid62[[#Headers],[2012]],1,1), [1]Claims!$G:$G,  "&lt;=" &amp; DATE(home_incpaid62[[#Headers],[2012]],12,31), [1]Claims!$C:$C, "Homeowners")</f>
        <v>0</v>
      </c>
      <c r="D47" s="3">
        <f>COUNTIFS([1]Claims!$E:$E, "&gt;=" &amp; DATE($A47,1,1),[1]Claims!$E:$E,  "&lt;=" &amp; DATE($A47,12,31), [1]Claims!$G:$G, "&gt;=" &amp; DATE(home_incpaid62[[#Headers],[2013]],1,1), [1]Claims!$G:$G,  "&lt;=" &amp; DATE(home_incpaid62[[#Headers],[2013]],12,31), [1]Claims!$C:$C, "Homeowners")</f>
        <v>0</v>
      </c>
      <c r="E47" s="3">
        <f>COUNTIFS([1]Claims!$E:$E, "&gt;=" &amp; DATE($A47,1,1),[1]Claims!$E:$E,  "&lt;=" &amp; DATE($A47,12,31), [1]Claims!$G:$G, "&gt;=" &amp; DATE(home_incpaid62[[#Headers],[2014]],1,1), [1]Claims!$G:$G,  "&lt;=" &amp; DATE(home_incpaid62[[#Headers],[2014]],12,31), [1]Claims!$C:$C, "Homeowners")</f>
        <v>0</v>
      </c>
      <c r="F47" s="3">
        <f>COUNTIFS([1]Claims!$E:$E, "&gt;=" &amp; DATE($A47,1,1),[1]Claims!$E:$E,  "&lt;=" &amp; DATE($A47,12,31), [1]Claims!$G:$G, "&gt;=" &amp; DATE(home_incpaid62[[#Headers],[2015]],1,1), [1]Claims!$G:$G,  "&lt;=" &amp; DATE(home_incpaid62[[#Headers],[2015]],12,31), [1]Claims!$C:$C, "Homeowners")</f>
        <v>0</v>
      </c>
      <c r="G47" s="3">
        <f>COUNTIFS([1]Claims!$E:$E, "&gt;=" &amp; DATE($A47,1,1),[1]Claims!$E:$E,  "&lt;=" &amp; DATE($A47,12,31), [1]Claims!$G:$G, "&gt;=" &amp; DATE(home_incpaid62[[#Headers],[2016]],1,1), [1]Claims!$G:$G,  "&lt;=" &amp; DATE(home_incpaid62[[#Headers],[2016]],12,31), [1]Claims!$C:$C, "Homeowners")</f>
        <v>0</v>
      </c>
      <c r="H47" s="3">
        <f>COUNTIFS([1]Claims!$E:$E, "&gt;=" &amp; DATE($A47,1,1),[1]Claims!$E:$E,  "&lt;=" &amp; DATE($A47,12,31), [1]Claims!$G:$G, "&gt;=" &amp; DATE(home_incpaid62[[#Headers],[2017]],1,1), [1]Claims!$G:$G,  "&lt;=" &amp; DATE(home_incpaid62[[#Headers],[2017]],12,31), [1]Claims!$C:$C, "Homeowners")</f>
        <v>0</v>
      </c>
      <c r="I47" s="3">
        <f>COUNTIFS([1]Claims!$E:$E, "&gt;=" &amp; DATE($A47,1,1),[1]Claims!$E:$E,  "&lt;=" &amp; DATE($A47,12,31), [1]Claims!$G:$G, "&gt;=" &amp; DATE(home_incpaid62[[#Headers],[2018]],1,1), [1]Claims!$G:$G,  "&lt;=" &amp; DATE(home_incpaid62[[#Headers],[2018]],12,31), [1]Claims!$C:$C, "Homeowners")</f>
        <v>83</v>
      </c>
      <c r="J47" s="3">
        <f>COUNTIFS([1]Claims!$E:$E, "&gt;=" &amp; DATE($A47,1,1),[1]Claims!$E:$E,  "&lt;=" &amp; DATE($A47,12,31), [1]Claims!$G:$G, "&gt;=" &amp; DATE(home_incpaid62[[#Headers],[2019]],1,1), [1]Claims!$G:$G,  "&lt;=" &amp; DATE(home_incpaid62[[#Headers],[2019]],12,31), [1]Claims!$C:$C, "Homeowners")</f>
        <v>199</v>
      </c>
      <c r="K47" s="3">
        <f>COUNTIFS([1]Claims!$E:$E, "&gt;=" &amp; DATE($A47,1,1),[1]Claims!$E:$E,  "&lt;=" &amp; DATE($A47,12,31), [1]Claims!$G:$G, "&gt;=" &amp; DATE(home_incpaid62[[#Headers],[2020]],1,1), [1]Claims!$G:$G,  "&lt;=" &amp; DATE(home_incpaid62[[#Headers],[2020]],12,31), [1]Claims!$C:$C, "Homeowners")</f>
        <v>141</v>
      </c>
      <c r="N47" s="13">
        <v>2018</v>
      </c>
      <c r="O47" s="3">
        <f>COUNTIFS([1]Claims!$E:$E, "&gt;=" &amp; DATE($A47,1,1),[1]Claims!$E:$E,  "&lt;=" &amp; DATE($A47,12,31), [1]Claims!$F:$F, "&gt;=" &amp; DATE(home_incpaid694[[#Headers],[2011]],1,1), [1]Claims!$F:$F,  "&lt;=" &amp; DATE(home_incpaid694[[#Headers],[2011]],12,31), [1]Claims!$C:$C, "Homeowners")</f>
        <v>0</v>
      </c>
      <c r="P47" s="3">
        <f>COUNTIFS([1]Claims!$E:$E, "&gt;=" &amp; DATE($A47,1,1),[1]Claims!$E:$E,  "&lt;=" &amp; DATE($A47,12,31), [1]Claims!$F:$F, "&gt;=" &amp; DATE(home_incpaid694[[#Headers],[2012]],1,1), [1]Claims!$F:$F,  "&lt;=" &amp; DATE(home_incpaid694[[#Headers],[2012]],12,31), [1]Claims!$C:$C, "Homeowners")</f>
        <v>0</v>
      </c>
      <c r="Q47" s="3">
        <f>COUNTIFS([1]Claims!$E:$E, "&gt;=" &amp; DATE($A47,1,1),[1]Claims!$E:$E,  "&lt;=" &amp; DATE($A47,12,31), [1]Claims!$F:$F, "&gt;=" &amp; DATE(home_incpaid694[[#Headers],[2013]],1,1), [1]Claims!$F:$F,  "&lt;=" &amp; DATE(home_incpaid694[[#Headers],[2013]],12,31), [1]Claims!$C:$C, "Homeowners")</f>
        <v>0</v>
      </c>
      <c r="R47" s="3">
        <f>COUNTIFS([1]Claims!$E:$E, "&gt;=" &amp; DATE($A47,1,1),[1]Claims!$E:$E,  "&lt;=" &amp; DATE($A47,12,31), [1]Claims!$F:$F, "&gt;=" &amp; DATE(home_incpaid694[[#Headers],[2014]],1,1), [1]Claims!$F:$F,  "&lt;=" &amp; DATE(home_incpaid694[[#Headers],[2014]],12,31), [1]Claims!$C:$C, "Homeowners")</f>
        <v>0</v>
      </c>
      <c r="S47" s="3">
        <f>COUNTIFS([1]Claims!$E:$E, "&gt;=" &amp; DATE($A47,1,1),[1]Claims!$E:$E,  "&lt;=" &amp; DATE($A47,12,31), [1]Claims!$F:$F, "&gt;=" &amp; DATE(home_incpaid694[[#Headers],[2015]],1,1), [1]Claims!$F:$F,  "&lt;=" &amp; DATE(home_incpaid694[[#Headers],[2015]],12,31), [1]Claims!$C:$C, "Homeowners")</f>
        <v>0</v>
      </c>
      <c r="T47" s="3">
        <f>COUNTIFS([1]Claims!$E:$E, "&gt;=" &amp; DATE($A47,1,1),[1]Claims!$E:$E,  "&lt;=" &amp; DATE($A47,12,31), [1]Claims!$F:$F, "&gt;=" &amp; DATE(home_incpaid694[[#Headers],[2016]],1,1), [1]Claims!$F:$F,  "&lt;=" &amp; DATE(home_incpaid694[[#Headers],[2016]],12,31), [1]Claims!$C:$C, "Homeowners")</f>
        <v>0</v>
      </c>
      <c r="U47" s="3">
        <f>COUNTIFS([1]Claims!$E:$E, "&gt;=" &amp; DATE($A47,1,1),[1]Claims!$E:$E,  "&lt;=" &amp; DATE($A47,12,31), [1]Claims!$F:$F, "&gt;=" &amp; DATE(home_incpaid694[[#Headers],[2017]],1,1), [1]Claims!$F:$F,  "&lt;=" &amp; DATE(home_incpaid694[[#Headers],[2017]],12,31), [1]Claims!$C:$C, "Homeowners")</f>
        <v>0</v>
      </c>
      <c r="V47" s="3">
        <f>COUNTIFS([1]Claims!$E:$E, "&gt;=" &amp; DATE($A47,1,1),[1]Claims!$E:$E,  "&lt;=" &amp; DATE($A47,12,31), [1]Claims!$F:$F, "&gt;=" &amp; DATE(home_incpaid694[[#Headers],[2018]],1,1), [1]Claims!$F:$F,  "&lt;=" &amp; DATE(home_incpaid694[[#Headers],[2018]],12,31), [1]Claims!$C:$C, "Homeowners")</f>
        <v>304</v>
      </c>
      <c r="W47" s="3">
        <f>COUNTIFS([1]Claims!$E:$E, "&gt;=" &amp; DATE($A47,1,1),[1]Claims!$E:$E,  "&lt;=" &amp; DATE($A47,12,31), [1]Claims!$F:$F, "&gt;=" &amp; DATE(home_incpaid694[[#Headers],[2019]],1,1), [1]Claims!$F:$F,  "&lt;=" &amp; DATE(home_incpaid694[[#Headers],[2019]],12,31), [1]Claims!$C:$C, "Homeowners")</f>
        <v>221</v>
      </c>
      <c r="X47" s="3">
        <f>COUNTIFS([1]Claims!$E:$E, "&gt;=" &amp; DATE($A47,1,1),[1]Claims!$E:$E,  "&lt;=" &amp; DATE($A47,12,31), [1]Claims!$F:$F, "&gt;=" &amp; DATE(home_incpaid694[[#Headers],[2020]],1,1), [1]Claims!$F:$F,  "&lt;=" &amp; DATE(home_incpaid694[[#Headers],[2020]],12,31), [1]Claims!$C:$C, "Homeowners")</f>
        <v>39</v>
      </c>
    </row>
    <row r="48" spans="1:24" s="4" customFormat="1" ht="15" x14ac:dyDescent="0.2">
      <c r="A48" s="12">
        <v>2019</v>
      </c>
      <c r="B48" s="3">
        <f>COUNTIFS([1]Claims!$E:$E, "&gt;=" &amp; DATE($A48,1,1),[1]Claims!$E:$E,  "&lt;=" &amp; DATE($A48,12,31), [1]Claims!$G:$G, "&gt;=" &amp; DATE(home_incpaid62[[#Headers],[2011]],1,1), [1]Claims!$G:$G,  "&lt;=" &amp; DATE(home_incpaid62[[#Headers],[2011]],12,31), [1]Claims!$C:$C, "Homeowners")</f>
        <v>0</v>
      </c>
      <c r="C48" s="3">
        <f>COUNTIFS([1]Claims!$E:$E, "&gt;=" &amp; DATE($A48,1,1),[1]Claims!$E:$E,  "&lt;=" &amp; DATE($A48,12,31), [1]Claims!$G:$G, "&gt;=" &amp; DATE(home_incpaid62[[#Headers],[2012]],1,1), [1]Claims!$G:$G,  "&lt;=" &amp; DATE(home_incpaid62[[#Headers],[2012]],12,31), [1]Claims!$C:$C, "Homeowners")</f>
        <v>0</v>
      </c>
      <c r="D48" s="3">
        <f>COUNTIFS([1]Claims!$E:$E, "&gt;=" &amp; DATE($A48,1,1),[1]Claims!$E:$E,  "&lt;=" &amp; DATE($A48,12,31), [1]Claims!$G:$G, "&gt;=" &amp; DATE(home_incpaid62[[#Headers],[2013]],1,1), [1]Claims!$G:$G,  "&lt;=" &amp; DATE(home_incpaid62[[#Headers],[2013]],12,31), [1]Claims!$C:$C, "Homeowners")</f>
        <v>0</v>
      </c>
      <c r="E48" s="3">
        <f>COUNTIFS([1]Claims!$E:$E, "&gt;=" &amp; DATE($A48,1,1),[1]Claims!$E:$E,  "&lt;=" &amp; DATE($A48,12,31), [1]Claims!$G:$G, "&gt;=" &amp; DATE(home_incpaid62[[#Headers],[2014]],1,1), [1]Claims!$G:$G,  "&lt;=" &amp; DATE(home_incpaid62[[#Headers],[2014]],12,31), [1]Claims!$C:$C, "Homeowners")</f>
        <v>0</v>
      </c>
      <c r="F48" s="3">
        <f>COUNTIFS([1]Claims!$E:$E, "&gt;=" &amp; DATE($A48,1,1),[1]Claims!$E:$E,  "&lt;=" &amp; DATE($A48,12,31), [1]Claims!$G:$G, "&gt;=" &amp; DATE(home_incpaid62[[#Headers],[2015]],1,1), [1]Claims!$G:$G,  "&lt;=" &amp; DATE(home_incpaid62[[#Headers],[2015]],12,31), [1]Claims!$C:$C, "Homeowners")</f>
        <v>0</v>
      </c>
      <c r="G48" s="3">
        <f>COUNTIFS([1]Claims!$E:$E, "&gt;=" &amp; DATE($A48,1,1),[1]Claims!$E:$E,  "&lt;=" &amp; DATE($A48,12,31), [1]Claims!$G:$G, "&gt;=" &amp; DATE(home_incpaid62[[#Headers],[2016]],1,1), [1]Claims!$G:$G,  "&lt;=" &amp; DATE(home_incpaid62[[#Headers],[2016]],12,31), [1]Claims!$C:$C, "Homeowners")</f>
        <v>0</v>
      </c>
      <c r="H48" s="3">
        <f>COUNTIFS([1]Claims!$E:$E, "&gt;=" &amp; DATE($A48,1,1),[1]Claims!$E:$E,  "&lt;=" &amp; DATE($A48,12,31), [1]Claims!$G:$G, "&gt;=" &amp; DATE(home_incpaid62[[#Headers],[2017]],1,1), [1]Claims!$G:$G,  "&lt;=" &amp; DATE(home_incpaid62[[#Headers],[2017]],12,31), [1]Claims!$C:$C, "Homeowners")</f>
        <v>0</v>
      </c>
      <c r="I48" s="3">
        <f>COUNTIFS([1]Claims!$E:$E, "&gt;=" &amp; DATE($A48,1,1),[1]Claims!$E:$E,  "&lt;=" &amp; DATE($A48,12,31), [1]Claims!$G:$G, "&gt;=" &amp; DATE(home_incpaid62[[#Headers],[2018]],1,1), [1]Claims!$G:$G,  "&lt;=" &amp; DATE(home_incpaid62[[#Headers],[2018]],12,31), [1]Claims!$C:$C, "Homeowners")</f>
        <v>0</v>
      </c>
      <c r="J48" s="3">
        <f>COUNTIFS([1]Claims!$E:$E, "&gt;=" &amp; DATE($A48,1,1),[1]Claims!$E:$E,  "&lt;=" &amp; DATE($A48,12,31), [1]Claims!$G:$G, "&gt;=" &amp; DATE(home_incpaid62[[#Headers],[2019]],1,1), [1]Claims!$G:$G,  "&lt;=" &amp; DATE(home_incpaid62[[#Headers],[2019]],12,31), [1]Claims!$C:$C, "Homeowners")</f>
        <v>78</v>
      </c>
      <c r="K48" s="3">
        <f>COUNTIFS([1]Claims!$E:$E, "&gt;=" &amp; DATE($A48,1,1),[1]Claims!$E:$E,  "&lt;=" &amp; DATE($A48,12,31), [1]Claims!$G:$G, "&gt;=" &amp; DATE(home_incpaid62[[#Headers],[2020]],1,1), [1]Claims!$G:$G,  "&lt;=" &amp; DATE(home_incpaid62[[#Headers],[2020]],12,31), [1]Claims!$C:$C, "Homeowners")</f>
        <v>235</v>
      </c>
      <c r="N48" s="12">
        <v>2019</v>
      </c>
      <c r="O48" s="3">
        <f>COUNTIFS([1]Claims!$E:$E, "&gt;=" &amp; DATE($A48,1,1),[1]Claims!$E:$E,  "&lt;=" &amp; DATE($A48,12,31), [1]Claims!$F:$F, "&gt;=" &amp; DATE(home_incpaid694[[#Headers],[2011]],1,1), [1]Claims!$F:$F,  "&lt;=" &amp; DATE(home_incpaid694[[#Headers],[2011]],12,31), [1]Claims!$C:$C, "Homeowners")</f>
        <v>0</v>
      </c>
      <c r="P48" s="3">
        <f>COUNTIFS([1]Claims!$E:$E, "&gt;=" &amp; DATE($A48,1,1),[1]Claims!$E:$E,  "&lt;=" &amp; DATE($A48,12,31), [1]Claims!$F:$F, "&gt;=" &amp; DATE(home_incpaid694[[#Headers],[2012]],1,1), [1]Claims!$F:$F,  "&lt;=" &amp; DATE(home_incpaid694[[#Headers],[2012]],12,31), [1]Claims!$C:$C, "Homeowners")</f>
        <v>0</v>
      </c>
      <c r="Q48" s="3">
        <f>COUNTIFS([1]Claims!$E:$E, "&gt;=" &amp; DATE($A48,1,1),[1]Claims!$E:$E,  "&lt;=" &amp; DATE($A48,12,31), [1]Claims!$F:$F, "&gt;=" &amp; DATE(home_incpaid694[[#Headers],[2013]],1,1), [1]Claims!$F:$F,  "&lt;=" &amp; DATE(home_incpaid694[[#Headers],[2013]],12,31), [1]Claims!$C:$C, "Homeowners")</f>
        <v>0</v>
      </c>
      <c r="R48" s="3">
        <f>COUNTIFS([1]Claims!$E:$E, "&gt;=" &amp; DATE($A48,1,1),[1]Claims!$E:$E,  "&lt;=" &amp; DATE($A48,12,31), [1]Claims!$F:$F, "&gt;=" &amp; DATE(home_incpaid694[[#Headers],[2014]],1,1), [1]Claims!$F:$F,  "&lt;=" &amp; DATE(home_incpaid694[[#Headers],[2014]],12,31), [1]Claims!$C:$C, "Homeowners")</f>
        <v>0</v>
      </c>
      <c r="S48" s="3">
        <f>COUNTIFS([1]Claims!$E:$E, "&gt;=" &amp; DATE($A48,1,1),[1]Claims!$E:$E,  "&lt;=" &amp; DATE($A48,12,31), [1]Claims!$F:$F, "&gt;=" &amp; DATE(home_incpaid694[[#Headers],[2015]],1,1), [1]Claims!$F:$F,  "&lt;=" &amp; DATE(home_incpaid694[[#Headers],[2015]],12,31), [1]Claims!$C:$C, "Homeowners")</f>
        <v>0</v>
      </c>
      <c r="T48" s="3">
        <f>COUNTIFS([1]Claims!$E:$E, "&gt;=" &amp; DATE($A48,1,1),[1]Claims!$E:$E,  "&lt;=" &amp; DATE($A48,12,31), [1]Claims!$F:$F, "&gt;=" &amp; DATE(home_incpaid694[[#Headers],[2016]],1,1), [1]Claims!$F:$F,  "&lt;=" &amp; DATE(home_incpaid694[[#Headers],[2016]],12,31), [1]Claims!$C:$C, "Homeowners")</f>
        <v>0</v>
      </c>
      <c r="U48" s="3">
        <f>COUNTIFS([1]Claims!$E:$E, "&gt;=" &amp; DATE($A48,1,1),[1]Claims!$E:$E,  "&lt;=" &amp; DATE($A48,12,31), [1]Claims!$F:$F, "&gt;=" &amp; DATE(home_incpaid694[[#Headers],[2017]],1,1), [1]Claims!$F:$F,  "&lt;=" &amp; DATE(home_incpaid694[[#Headers],[2017]],12,31), [1]Claims!$C:$C, "Homeowners")</f>
        <v>0</v>
      </c>
      <c r="V48" s="3">
        <f>COUNTIFS([1]Claims!$E:$E, "&gt;=" &amp; DATE($A48,1,1),[1]Claims!$E:$E,  "&lt;=" &amp; DATE($A48,12,31), [1]Claims!$F:$F, "&gt;=" &amp; DATE(home_incpaid694[[#Headers],[2018]],1,1), [1]Claims!$F:$F,  "&lt;=" &amp; DATE(home_incpaid694[[#Headers],[2018]],12,31), [1]Claims!$C:$C, "Homeowners")</f>
        <v>0</v>
      </c>
      <c r="W48" s="3">
        <f>COUNTIFS([1]Claims!$E:$E, "&gt;=" &amp; DATE($A48,1,1),[1]Claims!$E:$E,  "&lt;=" &amp; DATE($A48,12,31), [1]Claims!$F:$F, "&gt;=" &amp; DATE(home_incpaid694[[#Headers],[2019]],1,1), [1]Claims!$F:$F,  "&lt;=" &amp; DATE(home_incpaid694[[#Headers],[2019]],12,31), [1]Claims!$C:$C, "Homeowners")</f>
        <v>336</v>
      </c>
      <c r="X48" s="3">
        <f>COUNTIFS([1]Claims!$E:$E, "&gt;=" &amp; DATE($A48,1,1),[1]Claims!$E:$E,  "&lt;=" &amp; DATE($A48,12,31), [1]Claims!$F:$F, "&gt;=" &amp; DATE(home_incpaid694[[#Headers],[2020]],1,1), [1]Claims!$F:$F,  "&lt;=" &amp; DATE(home_incpaid694[[#Headers],[2020]],12,31), [1]Claims!$C:$C, "Homeowners")</f>
        <v>243</v>
      </c>
    </row>
    <row r="49" spans="1:24" s="4" customFormat="1" ht="15" x14ac:dyDescent="0.2">
      <c r="A49" s="14">
        <v>2020</v>
      </c>
      <c r="B49" s="3">
        <f>COUNTIFS([1]Claims!$E:$E, "&gt;=" &amp; DATE($A49,1,1),[1]Claims!$E:$E,  "&lt;=" &amp; DATE($A49,12,31), [1]Claims!$G:$G, "&gt;=" &amp; DATE(home_incpaid62[[#Headers],[2011]],1,1), [1]Claims!$G:$G,  "&lt;=" &amp; DATE(home_incpaid62[[#Headers],[2011]],12,31), [1]Claims!$C:$C, "Homeowners")</f>
        <v>0</v>
      </c>
      <c r="C49" s="3">
        <f>COUNTIFS([1]Claims!$E:$E, "&gt;=" &amp; DATE($A49,1,1),[1]Claims!$E:$E,  "&lt;=" &amp; DATE($A49,12,31), [1]Claims!$G:$G, "&gt;=" &amp; DATE(home_incpaid62[[#Headers],[2012]],1,1), [1]Claims!$G:$G,  "&lt;=" &amp; DATE(home_incpaid62[[#Headers],[2012]],12,31), [1]Claims!$C:$C, "Homeowners")</f>
        <v>0</v>
      </c>
      <c r="D49" s="3">
        <f>COUNTIFS([1]Claims!$E:$E, "&gt;=" &amp; DATE($A49,1,1),[1]Claims!$E:$E,  "&lt;=" &amp; DATE($A49,12,31), [1]Claims!$G:$G, "&gt;=" &amp; DATE(home_incpaid62[[#Headers],[2013]],1,1), [1]Claims!$G:$G,  "&lt;=" &amp; DATE(home_incpaid62[[#Headers],[2013]],12,31), [1]Claims!$C:$C, "Homeowners")</f>
        <v>0</v>
      </c>
      <c r="E49" s="3">
        <f>COUNTIFS([1]Claims!$E:$E, "&gt;=" &amp; DATE($A49,1,1),[1]Claims!$E:$E,  "&lt;=" &amp; DATE($A49,12,31), [1]Claims!$G:$G, "&gt;=" &amp; DATE(home_incpaid62[[#Headers],[2014]],1,1), [1]Claims!$G:$G,  "&lt;=" &amp; DATE(home_incpaid62[[#Headers],[2014]],12,31), [1]Claims!$C:$C, "Homeowners")</f>
        <v>0</v>
      </c>
      <c r="F49" s="3">
        <f>COUNTIFS([1]Claims!$E:$E, "&gt;=" &amp; DATE($A49,1,1),[1]Claims!$E:$E,  "&lt;=" &amp; DATE($A49,12,31), [1]Claims!$G:$G, "&gt;=" &amp; DATE(home_incpaid62[[#Headers],[2015]],1,1), [1]Claims!$G:$G,  "&lt;=" &amp; DATE(home_incpaid62[[#Headers],[2015]],12,31), [1]Claims!$C:$C, "Homeowners")</f>
        <v>0</v>
      </c>
      <c r="G49" s="3">
        <f>COUNTIFS([1]Claims!$E:$E, "&gt;=" &amp; DATE($A49,1,1),[1]Claims!$E:$E,  "&lt;=" &amp; DATE($A49,12,31), [1]Claims!$G:$G, "&gt;=" &amp; DATE(home_incpaid62[[#Headers],[2016]],1,1), [1]Claims!$G:$G,  "&lt;=" &amp; DATE(home_incpaid62[[#Headers],[2016]],12,31), [1]Claims!$C:$C, "Homeowners")</f>
        <v>0</v>
      </c>
      <c r="H49" s="3">
        <f>COUNTIFS([1]Claims!$E:$E, "&gt;=" &amp; DATE($A49,1,1),[1]Claims!$E:$E,  "&lt;=" &amp; DATE($A49,12,31), [1]Claims!$G:$G, "&gt;=" &amp; DATE(home_incpaid62[[#Headers],[2017]],1,1), [1]Claims!$G:$G,  "&lt;=" &amp; DATE(home_incpaid62[[#Headers],[2017]],12,31), [1]Claims!$C:$C, "Homeowners")</f>
        <v>0</v>
      </c>
      <c r="I49" s="3">
        <f>COUNTIFS([1]Claims!$E:$E, "&gt;=" &amp; DATE($A49,1,1),[1]Claims!$E:$E,  "&lt;=" &amp; DATE($A49,12,31), [1]Claims!$G:$G, "&gt;=" &amp; DATE(home_incpaid62[[#Headers],[2018]],1,1), [1]Claims!$G:$G,  "&lt;=" &amp; DATE(home_incpaid62[[#Headers],[2018]],12,31), [1]Claims!$C:$C, "Homeowners")</f>
        <v>0</v>
      </c>
      <c r="J49" s="3">
        <f>COUNTIFS([1]Claims!$E:$E, "&gt;=" &amp; DATE($A49,1,1),[1]Claims!$E:$E,  "&lt;=" &amp; DATE($A49,12,31), [1]Claims!$G:$G, "&gt;=" &amp; DATE(home_incpaid62[[#Headers],[2019]],1,1), [1]Claims!$G:$G,  "&lt;=" &amp; DATE(home_incpaid62[[#Headers],[2019]],12,31), [1]Claims!$C:$C, "Homeowners")</f>
        <v>0</v>
      </c>
      <c r="K49" s="3">
        <f>COUNTIFS([1]Claims!$E:$E, "&gt;=" &amp; DATE($A49,1,1),[1]Claims!$E:$E,  "&lt;=" &amp; DATE($A49,12,31), [1]Claims!$G:$G, "&gt;=" &amp; DATE(home_incpaid62[[#Headers],[2020]],1,1), [1]Claims!$G:$G,  "&lt;=" &amp; DATE(home_incpaid62[[#Headers],[2020]],12,31), [1]Claims!$C:$C, "Homeowners")</f>
        <v>78</v>
      </c>
      <c r="N49" s="14">
        <v>2020</v>
      </c>
      <c r="O49" s="3">
        <f>COUNTIFS([1]Claims!$E:$E, "&gt;=" &amp; DATE($A49,1,1),[1]Claims!$E:$E,  "&lt;=" &amp; DATE($A49,12,31), [1]Claims!$F:$F, "&gt;=" &amp; DATE(home_incpaid694[[#Headers],[2011]],1,1), [1]Claims!$F:$F,  "&lt;=" &amp; DATE(home_incpaid694[[#Headers],[2011]],12,31), [1]Claims!$C:$C, "Homeowners")</f>
        <v>0</v>
      </c>
      <c r="P49" s="3">
        <f>COUNTIFS([1]Claims!$E:$E, "&gt;=" &amp; DATE($A49,1,1),[1]Claims!$E:$E,  "&lt;=" &amp; DATE($A49,12,31), [1]Claims!$F:$F, "&gt;=" &amp; DATE(home_incpaid694[[#Headers],[2012]],1,1), [1]Claims!$F:$F,  "&lt;=" &amp; DATE(home_incpaid694[[#Headers],[2012]],12,31), [1]Claims!$C:$C, "Homeowners")</f>
        <v>0</v>
      </c>
      <c r="Q49" s="3">
        <f>COUNTIFS([1]Claims!$E:$E, "&gt;=" &amp; DATE($A49,1,1),[1]Claims!$E:$E,  "&lt;=" &amp; DATE($A49,12,31), [1]Claims!$F:$F, "&gt;=" &amp; DATE(home_incpaid694[[#Headers],[2013]],1,1), [1]Claims!$F:$F,  "&lt;=" &amp; DATE(home_incpaid694[[#Headers],[2013]],12,31), [1]Claims!$C:$C, "Homeowners")</f>
        <v>0</v>
      </c>
      <c r="R49" s="3">
        <f>COUNTIFS([1]Claims!$E:$E, "&gt;=" &amp; DATE($A49,1,1),[1]Claims!$E:$E,  "&lt;=" &amp; DATE($A49,12,31), [1]Claims!$F:$F, "&gt;=" &amp; DATE(home_incpaid694[[#Headers],[2014]],1,1), [1]Claims!$F:$F,  "&lt;=" &amp; DATE(home_incpaid694[[#Headers],[2014]],12,31), [1]Claims!$C:$C, "Homeowners")</f>
        <v>0</v>
      </c>
      <c r="S49" s="3">
        <f>COUNTIFS([1]Claims!$E:$E, "&gt;=" &amp; DATE($A49,1,1),[1]Claims!$E:$E,  "&lt;=" &amp; DATE($A49,12,31), [1]Claims!$F:$F, "&gt;=" &amp; DATE(home_incpaid694[[#Headers],[2015]],1,1), [1]Claims!$F:$F,  "&lt;=" &amp; DATE(home_incpaid694[[#Headers],[2015]],12,31), [1]Claims!$C:$C, "Homeowners")</f>
        <v>0</v>
      </c>
      <c r="T49" s="3">
        <f>COUNTIFS([1]Claims!$E:$E, "&gt;=" &amp; DATE($A49,1,1),[1]Claims!$E:$E,  "&lt;=" &amp; DATE($A49,12,31), [1]Claims!$F:$F, "&gt;=" &amp; DATE(home_incpaid694[[#Headers],[2016]],1,1), [1]Claims!$F:$F,  "&lt;=" &amp; DATE(home_incpaid694[[#Headers],[2016]],12,31), [1]Claims!$C:$C, "Homeowners")</f>
        <v>0</v>
      </c>
      <c r="U49" s="3">
        <f>COUNTIFS([1]Claims!$E:$E, "&gt;=" &amp; DATE($A49,1,1),[1]Claims!$E:$E,  "&lt;=" &amp; DATE($A49,12,31), [1]Claims!$F:$F, "&gt;=" &amp; DATE(home_incpaid694[[#Headers],[2017]],1,1), [1]Claims!$F:$F,  "&lt;=" &amp; DATE(home_incpaid694[[#Headers],[2017]],12,31), [1]Claims!$C:$C, "Homeowners")</f>
        <v>0</v>
      </c>
      <c r="V49" s="3">
        <f>COUNTIFS([1]Claims!$E:$E, "&gt;=" &amp; DATE($A49,1,1),[1]Claims!$E:$E,  "&lt;=" &amp; DATE($A49,12,31), [1]Claims!$F:$F, "&gt;=" &amp; DATE(home_incpaid694[[#Headers],[2018]],1,1), [1]Claims!$F:$F,  "&lt;=" &amp; DATE(home_incpaid694[[#Headers],[2018]],12,31), [1]Claims!$C:$C, "Homeowners")</f>
        <v>0</v>
      </c>
      <c r="W49" s="3">
        <f>COUNTIFS([1]Claims!$E:$E, "&gt;=" &amp; DATE($A49,1,1),[1]Claims!$E:$E,  "&lt;=" &amp; DATE($A49,12,31), [1]Claims!$F:$F, "&gt;=" &amp; DATE(home_incpaid694[[#Headers],[2019]],1,1), [1]Claims!$F:$F,  "&lt;=" &amp; DATE(home_incpaid694[[#Headers],[2019]],12,31), [1]Claims!$C:$C, "Homeowners")</f>
        <v>0</v>
      </c>
      <c r="X49" s="3">
        <f>COUNTIFS([1]Claims!$E:$E, "&gt;=" &amp; DATE($A49,1,1),[1]Claims!$E:$E,  "&lt;=" &amp; DATE($A49,12,31), [1]Claims!$F:$F, "&gt;=" &amp; DATE(home_incpaid694[[#Headers],[2020]],1,1), [1]Claims!$F:$F,  "&lt;=" &amp; DATE(home_incpaid694[[#Headers],[2020]],12,31), [1]Claims!$C:$C, "Homeowners")</f>
        <v>322</v>
      </c>
    </row>
    <row r="50" spans="1:24" s="4" customFormat="1" ht="15" x14ac:dyDescent="0.2"/>
    <row r="52" spans="1:24" s="4" customFormat="1" ht="15" x14ac:dyDescent="0.2">
      <c r="A52" s="149" t="s">
        <v>28</v>
      </c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N52" s="149" t="s">
        <v>30</v>
      </c>
      <c r="O52" s="149"/>
      <c r="P52" s="149"/>
      <c r="Q52" s="149"/>
      <c r="R52" s="149"/>
      <c r="S52" s="149"/>
      <c r="T52" s="149"/>
      <c r="U52" s="149"/>
      <c r="V52" s="149"/>
      <c r="W52" s="149"/>
      <c r="X52" s="149"/>
    </row>
    <row r="53" spans="1:24" s="4" customFormat="1" ht="15" x14ac:dyDescent="0.2">
      <c r="A53" s="16" t="s">
        <v>1</v>
      </c>
      <c r="B53" s="151" t="s">
        <v>8</v>
      </c>
      <c r="C53" s="152"/>
      <c r="D53" s="152"/>
      <c r="E53" s="152"/>
      <c r="F53" s="152"/>
      <c r="G53" s="152"/>
      <c r="H53" s="152"/>
      <c r="I53" s="152"/>
      <c r="J53" s="152"/>
      <c r="K53" s="152"/>
      <c r="N53" s="16" t="s">
        <v>1</v>
      </c>
      <c r="O53" s="151" t="s">
        <v>8</v>
      </c>
      <c r="P53" s="152"/>
      <c r="Q53" s="152"/>
      <c r="R53" s="152"/>
      <c r="S53" s="152"/>
      <c r="T53" s="152"/>
      <c r="U53" s="152"/>
      <c r="V53" s="152"/>
      <c r="W53" s="152"/>
      <c r="X53" s="152"/>
    </row>
    <row r="54" spans="1:24" s="4" customFormat="1" x14ac:dyDescent="0.2">
      <c r="A54" s="17" t="s">
        <v>3</v>
      </c>
      <c r="B54" s="18">
        <v>0</v>
      </c>
      <c r="C54" s="18">
        <v>1</v>
      </c>
      <c r="D54" s="18">
        <v>2</v>
      </c>
      <c r="E54" s="18">
        <v>3</v>
      </c>
      <c r="F54" s="18">
        <v>4</v>
      </c>
      <c r="G54" s="18">
        <v>5</v>
      </c>
      <c r="H54" s="18">
        <v>6</v>
      </c>
      <c r="I54" s="18">
        <v>7</v>
      </c>
      <c r="J54" s="18">
        <v>8</v>
      </c>
      <c r="K54" s="18">
        <v>9</v>
      </c>
      <c r="N54" s="17" t="s">
        <v>3</v>
      </c>
      <c r="O54" s="18">
        <v>0</v>
      </c>
      <c r="P54" s="18">
        <v>1</v>
      </c>
      <c r="Q54" s="18">
        <v>2</v>
      </c>
      <c r="R54" s="18">
        <v>3</v>
      </c>
      <c r="S54" s="18">
        <v>4</v>
      </c>
      <c r="T54" s="18">
        <v>5</v>
      </c>
      <c r="U54" s="18">
        <v>6</v>
      </c>
      <c r="V54" s="18">
        <v>7</v>
      </c>
      <c r="W54" s="18">
        <v>8</v>
      </c>
      <c r="X54" s="18">
        <v>9</v>
      </c>
    </row>
    <row r="55" spans="1:24" s="4" customFormat="1" ht="15" x14ac:dyDescent="0.2">
      <c r="A55" s="6">
        <f>A40</f>
        <v>2011</v>
      </c>
      <c r="B55" s="23">
        <f>B40</f>
        <v>69</v>
      </c>
      <c r="C55" s="23">
        <f>SUM($B40:$C40)</f>
        <v>258</v>
      </c>
      <c r="D55" s="23">
        <f>SUM($B40:D40)</f>
        <v>361</v>
      </c>
      <c r="E55" s="23">
        <f>SUM($B40:E40)</f>
        <v>417</v>
      </c>
      <c r="F55" s="23">
        <f>SUM($B40:F40)</f>
        <v>449</v>
      </c>
      <c r="G55" s="23">
        <f>SUM($B40:G40)</f>
        <v>468</v>
      </c>
      <c r="H55" s="23">
        <f>SUM($B40:H40)</f>
        <v>475</v>
      </c>
      <c r="I55" s="23">
        <f>SUM($B40:I40)</f>
        <v>479</v>
      </c>
      <c r="J55" s="23">
        <f>SUM($B40:J40)</f>
        <v>482</v>
      </c>
      <c r="K55" s="23">
        <f>SUM($B40:K40)</f>
        <v>483</v>
      </c>
      <c r="N55" s="6">
        <f>N40</f>
        <v>2011</v>
      </c>
      <c r="O55" s="23">
        <f>O40</f>
        <v>266</v>
      </c>
      <c r="P55" s="23">
        <f>SUM($O40:P40)</f>
        <v>446</v>
      </c>
      <c r="Q55" s="23">
        <f>SUM($O40:Q40)</f>
        <v>474</v>
      </c>
      <c r="R55" s="23">
        <f>SUM($O40:R40)</f>
        <v>479</v>
      </c>
      <c r="S55" s="23">
        <f>SUM($O40:S40)</f>
        <v>483</v>
      </c>
      <c r="T55" s="23">
        <f>SUM($O40:T40)</f>
        <v>483</v>
      </c>
      <c r="U55" s="23">
        <f>SUM($O40:U40)</f>
        <v>483</v>
      </c>
      <c r="V55" s="23">
        <f>SUM($O40:V40)</f>
        <v>483</v>
      </c>
      <c r="W55" s="23">
        <f>SUM($O40:W40)</f>
        <v>483</v>
      </c>
      <c r="X55" s="23">
        <f>SUM($O40:X40)</f>
        <v>483</v>
      </c>
    </row>
    <row r="56" spans="1:24" s="4" customFormat="1" ht="15" x14ac:dyDescent="0.2">
      <c r="A56" s="6">
        <f t="shared" ref="A56:A64" si="2">A41</f>
        <v>2012</v>
      </c>
      <c r="B56" s="23">
        <f>C41</f>
        <v>79</v>
      </c>
      <c r="C56" s="23">
        <f>SUM($C41:D41)</f>
        <v>265</v>
      </c>
      <c r="D56" s="23">
        <f>SUM($C41:E41)</f>
        <v>397</v>
      </c>
      <c r="E56" s="23">
        <f>SUM($C41:F41)</f>
        <v>465</v>
      </c>
      <c r="F56" s="23">
        <f>SUM($C41:G41)</f>
        <v>498</v>
      </c>
      <c r="G56" s="23">
        <f>SUM($C41:H41)</f>
        <v>514</v>
      </c>
      <c r="H56" s="23">
        <f>SUM($C41:I41)</f>
        <v>519</v>
      </c>
      <c r="I56" s="23">
        <f>SUM($C41:J41)</f>
        <v>526</v>
      </c>
      <c r="J56" s="23">
        <f>SUM($C41:K41)</f>
        <v>528</v>
      </c>
      <c r="K56" s="23">
        <v>0</v>
      </c>
      <c r="N56" s="6">
        <f t="shared" ref="N56:N64" si="3">N41</f>
        <v>2012</v>
      </c>
      <c r="O56" s="23">
        <f>P41</f>
        <v>288</v>
      </c>
      <c r="P56" s="23">
        <f>SUM($P41:Q41)</f>
        <v>496</v>
      </c>
      <c r="Q56" s="23">
        <f>SUM($P41:R41)</f>
        <v>523</v>
      </c>
      <c r="R56" s="23">
        <f>SUM($P41:S41)</f>
        <v>529</v>
      </c>
      <c r="S56" s="23">
        <f>SUM($P41:T41)</f>
        <v>529</v>
      </c>
      <c r="T56" s="23">
        <f>SUM($P41:U41)</f>
        <v>529</v>
      </c>
      <c r="U56" s="23">
        <f>SUM($P41:V41)</f>
        <v>529</v>
      </c>
      <c r="V56" s="23">
        <f>SUM($P41:W41)</f>
        <v>529</v>
      </c>
      <c r="W56" s="23">
        <f>SUM($P41:X41)</f>
        <v>529</v>
      </c>
      <c r="X56" s="23">
        <v>0</v>
      </c>
    </row>
    <row r="57" spans="1:24" s="4" customFormat="1" ht="15" x14ac:dyDescent="0.2">
      <c r="A57" s="6">
        <f t="shared" si="2"/>
        <v>2013</v>
      </c>
      <c r="B57" s="23">
        <f>D42</f>
        <v>73</v>
      </c>
      <c r="C57" s="23">
        <f>SUM($D42:E42)</f>
        <v>272</v>
      </c>
      <c r="D57" s="23">
        <f>SUM($D42:F42)</f>
        <v>406</v>
      </c>
      <c r="E57" s="23">
        <f>SUM($D42:G42)</f>
        <v>466</v>
      </c>
      <c r="F57" s="23">
        <f>SUM($D42:H42)</f>
        <v>494</v>
      </c>
      <c r="G57" s="23">
        <f>SUM($D42:I42)</f>
        <v>507</v>
      </c>
      <c r="H57" s="23">
        <f>SUM($D42:J42)</f>
        <v>512</v>
      </c>
      <c r="I57" s="23">
        <f>SUM($D42:K42)</f>
        <v>515</v>
      </c>
      <c r="J57" s="23">
        <v>0</v>
      </c>
      <c r="K57" s="23">
        <v>0</v>
      </c>
      <c r="N57" s="6">
        <f t="shared" si="3"/>
        <v>2013</v>
      </c>
      <c r="O57" s="23">
        <f>Q42</f>
        <v>283</v>
      </c>
      <c r="P57" s="23">
        <f>SUM($Q42:R42)</f>
        <v>483</v>
      </c>
      <c r="Q57" s="23">
        <f>SUM($Q42:S42)</f>
        <v>513</v>
      </c>
      <c r="R57" s="23">
        <f>SUM($Q42:T42)</f>
        <v>519</v>
      </c>
      <c r="S57" s="23">
        <f>SUM($Q42:U42)</f>
        <v>520</v>
      </c>
      <c r="T57" s="23">
        <f>SUM($Q42:V42)</f>
        <v>520</v>
      </c>
      <c r="U57" s="23">
        <f>SUM($Q42:W42)</f>
        <v>520</v>
      </c>
      <c r="V57" s="23">
        <f>SUM($Q42:X42)</f>
        <v>520</v>
      </c>
      <c r="W57" s="23">
        <v>0</v>
      </c>
      <c r="X57" s="23">
        <v>0</v>
      </c>
    </row>
    <row r="58" spans="1:24" s="4" customFormat="1" ht="15" x14ac:dyDescent="0.2">
      <c r="A58" s="6">
        <f t="shared" si="2"/>
        <v>2014</v>
      </c>
      <c r="B58" s="23">
        <f>E43</f>
        <v>71</v>
      </c>
      <c r="C58" s="23">
        <f>SUM($E43:F43)</f>
        <v>253</v>
      </c>
      <c r="D58" s="23">
        <f>SUM($E43:G43)</f>
        <v>391</v>
      </c>
      <c r="E58" s="23">
        <f>SUM($E43:H43)</f>
        <v>456</v>
      </c>
      <c r="F58" s="23">
        <f>SUM($E43:I43)</f>
        <v>479</v>
      </c>
      <c r="G58" s="23">
        <f>SUM($E43:J43)</f>
        <v>492</v>
      </c>
      <c r="H58" s="23">
        <f>SUM($E43:K43)</f>
        <v>507</v>
      </c>
      <c r="I58" s="23">
        <v>0</v>
      </c>
      <c r="J58" s="23">
        <v>0</v>
      </c>
      <c r="K58" s="23">
        <v>0</v>
      </c>
      <c r="N58" s="6">
        <f t="shared" si="3"/>
        <v>2014</v>
      </c>
      <c r="O58" s="23">
        <f>R43</f>
        <v>275</v>
      </c>
      <c r="P58" s="23">
        <f>SUM($R43:S43)</f>
        <v>481</v>
      </c>
      <c r="Q58" s="23">
        <f>SUM($R43:T43)</f>
        <v>504</v>
      </c>
      <c r="R58" s="23">
        <f>SUM($R43:U43)</f>
        <v>509</v>
      </c>
      <c r="S58" s="23">
        <f>SUM($R43:V43)</f>
        <v>509</v>
      </c>
      <c r="T58" s="23">
        <f>SUM($R43:W43)</f>
        <v>509</v>
      </c>
      <c r="U58" s="23">
        <f>SUM($R43:X43)</f>
        <v>509</v>
      </c>
      <c r="V58" s="23">
        <v>0</v>
      </c>
      <c r="W58" s="23">
        <v>0</v>
      </c>
      <c r="X58" s="23">
        <v>0</v>
      </c>
    </row>
    <row r="59" spans="1:24" s="4" customFormat="1" ht="15" x14ac:dyDescent="0.2">
      <c r="A59" s="6">
        <f t="shared" si="2"/>
        <v>2015</v>
      </c>
      <c r="B59" s="23">
        <f>F44</f>
        <v>77</v>
      </c>
      <c r="C59" s="23">
        <f>SUM($F44:G44)</f>
        <v>275</v>
      </c>
      <c r="D59" s="23">
        <f>SUM($F44:H44)</f>
        <v>406</v>
      </c>
      <c r="E59" s="23">
        <f>SUM($F44:I44)</f>
        <v>480</v>
      </c>
      <c r="F59" s="23">
        <f>SUM($F44:J44)</f>
        <v>511</v>
      </c>
      <c r="G59" s="23">
        <f>SUM($F44:K44)</f>
        <v>529</v>
      </c>
      <c r="H59" s="23">
        <v>0</v>
      </c>
      <c r="I59" s="23">
        <v>0</v>
      </c>
      <c r="J59" s="23">
        <v>0</v>
      </c>
      <c r="K59" s="23">
        <v>0</v>
      </c>
      <c r="N59" s="6">
        <f t="shared" si="3"/>
        <v>2015</v>
      </c>
      <c r="O59" s="23">
        <f>S44</f>
        <v>290</v>
      </c>
      <c r="P59" s="23">
        <f>SUM($S44:T44)</f>
        <v>503</v>
      </c>
      <c r="Q59" s="23">
        <f>SUM($S44:U44)</f>
        <v>531</v>
      </c>
      <c r="R59" s="23">
        <f>SUM($S44:V44)</f>
        <v>537</v>
      </c>
      <c r="S59" s="23">
        <f>SUM($S44:W44)</f>
        <v>538</v>
      </c>
      <c r="T59" s="23">
        <f>SUM($S44:X44)</f>
        <v>538</v>
      </c>
      <c r="U59" s="23">
        <v>0</v>
      </c>
      <c r="V59" s="23">
        <v>0</v>
      </c>
      <c r="W59" s="23">
        <v>0</v>
      </c>
      <c r="X59" s="23">
        <v>0</v>
      </c>
    </row>
    <row r="60" spans="1:24" s="4" customFormat="1" ht="15" x14ac:dyDescent="0.2">
      <c r="A60" s="6">
        <f t="shared" si="2"/>
        <v>2016</v>
      </c>
      <c r="B60" s="23">
        <f>G45</f>
        <v>70</v>
      </c>
      <c r="C60" s="23">
        <f>SUM($G45:H45)</f>
        <v>262</v>
      </c>
      <c r="D60" s="23">
        <f>SUM($G45:I45)</f>
        <v>408</v>
      </c>
      <c r="E60" s="23">
        <f>SUM($G45:J45)</f>
        <v>461</v>
      </c>
      <c r="F60" s="23">
        <f>SUM($G45:K45)</f>
        <v>499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N60" s="6">
        <f t="shared" si="3"/>
        <v>2016</v>
      </c>
      <c r="O60" s="23">
        <f>T45</f>
        <v>294</v>
      </c>
      <c r="P60" s="23">
        <f>SUM($T45:U45)</f>
        <v>488</v>
      </c>
      <c r="Q60" s="23">
        <f>SUM($T45:V45)</f>
        <v>519</v>
      </c>
      <c r="R60" s="23">
        <f>SUM($T45:W45)</f>
        <v>522</v>
      </c>
      <c r="S60" s="23">
        <f>SUM($T45:X45)</f>
        <v>525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</row>
    <row r="61" spans="1:24" s="4" customFormat="1" ht="15" x14ac:dyDescent="0.2">
      <c r="A61" s="6">
        <f t="shared" si="2"/>
        <v>2017</v>
      </c>
      <c r="B61" s="23">
        <f>H46</f>
        <v>105</v>
      </c>
      <c r="C61" s="23">
        <f>SUM($H46:I46)</f>
        <v>317</v>
      </c>
      <c r="D61" s="23">
        <f>SUM($H46:J46)</f>
        <v>443</v>
      </c>
      <c r="E61" s="23">
        <f>SUM($H46:K46)</f>
        <v>519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N61" s="6">
        <f t="shared" si="3"/>
        <v>2017</v>
      </c>
      <c r="O61" s="23">
        <f>U46</f>
        <v>329</v>
      </c>
      <c r="P61" s="23">
        <f>SUM($U46:V46)</f>
        <v>538</v>
      </c>
      <c r="Q61" s="23">
        <f>SUM($U46:W46)</f>
        <v>567</v>
      </c>
      <c r="R61" s="23">
        <f>SUM($U46:X46)</f>
        <v>572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</row>
    <row r="62" spans="1:24" s="4" customFormat="1" ht="15" x14ac:dyDescent="0.2">
      <c r="A62" s="6">
        <f t="shared" si="2"/>
        <v>2018</v>
      </c>
      <c r="B62" s="23">
        <f>I47</f>
        <v>83</v>
      </c>
      <c r="C62" s="23">
        <f>SUM($I47:J47)</f>
        <v>282</v>
      </c>
      <c r="D62" s="23">
        <f>SUM($I47:K47)</f>
        <v>423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N62" s="6">
        <f t="shared" si="3"/>
        <v>2018</v>
      </c>
      <c r="O62" s="23">
        <f>V47</f>
        <v>304</v>
      </c>
      <c r="P62" s="23">
        <f>SUM($V47:W47)</f>
        <v>525</v>
      </c>
      <c r="Q62" s="23">
        <f>SUM($V47:X47)</f>
        <v>564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</row>
    <row r="63" spans="1:24" s="4" customFormat="1" ht="15" x14ac:dyDescent="0.2">
      <c r="A63" s="6">
        <f t="shared" si="2"/>
        <v>2019</v>
      </c>
      <c r="B63" s="23">
        <f>J48</f>
        <v>78</v>
      </c>
      <c r="C63" s="23">
        <f>SUM($J48:K48)</f>
        <v>313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N63" s="6">
        <f t="shared" si="3"/>
        <v>2019</v>
      </c>
      <c r="O63" s="23">
        <f>W48</f>
        <v>336</v>
      </c>
      <c r="P63" s="23">
        <f>SUM($W48:X48)</f>
        <v>579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</row>
    <row r="64" spans="1:24" s="4" customFormat="1" ht="15" x14ac:dyDescent="0.2">
      <c r="A64" s="6">
        <f t="shared" si="2"/>
        <v>2020</v>
      </c>
      <c r="B64" s="23">
        <f>K49</f>
        <v>78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N64" s="6">
        <f t="shared" si="3"/>
        <v>2020</v>
      </c>
      <c r="O64" s="23">
        <f>X49</f>
        <v>322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</row>
    <row r="65" spans="1:24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s="4" customFormat="1" ht="21" x14ac:dyDescent="0.25">
      <c r="A68" s="24" t="s">
        <v>25</v>
      </c>
      <c r="B68" s="24"/>
      <c r="C68" s="24"/>
      <c r="D68" s="24"/>
      <c r="E68" s="24"/>
      <c r="F68" s="24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s="4" customFormat="1" ht="14" customHeight="1" x14ac:dyDescent="0.25">
      <c r="A69" s="24"/>
      <c r="B69" s="24"/>
      <c r="C69" s="24"/>
      <c r="D69" s="24"/>
      <c r="E69" s="24"/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s="4" customFormat="1" ht="15" x14ac:dyDescent="0.2">
      <c r="A70" s="149" t="s">
        <v>117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N70" s="149" t="s">
        <v>118</v>
      </c>
      <c r="O70" s="149"/>
      <c r="P70" s="149"/>
      <c r="Q70" s="149"/>
      <c r="R70" s="149"/>
      <c r="S70" s="149"/>
      <c r="T70" s="149"/>
      <c r="U70" s="149"/>
      <c r="V70" s="149"/>
      <c r="W70" s="149"/>
      <c r="X70" s="149"/>
    </row>
    <row r="71" spans="1:24" s="4" customFormat="1" ht="15" x14ac:dyDescent="0.2">
      <c r="A71" s="20" t="s">
        <v>1</v>
      </c>
      <c r="B71" s="151" t="s">
        <v>8</v>
      </c>
      <c r="C71" s="152"/>
      <c r="D71" s="152"/>
      <c r="E71" s="152"/>
      <c r="F71" s="152"/>
      <c r="G71" s="152"/>
      <c r="H71" s="152"/>
      <c r="I71" s="152"/>
      <c r="J71" s="152"/>
      <c r="K71" s="152"/>
      <c r="N71" s="20" t="s">
        <v>1</v>
      </c>
      <c r="O71" s="151" t="s">
        <v>8</v>
      </c>
      <c r="P71" s="152"/>
      <c r="Q71" s="152"/>
      <c r="R71" s="152"/>
      <c r="S71" s="152"/>
      <c r="T71" s="152"/>
      <c r="U71" s="152"/>
      <c r="V71" s="152"/>
      <c r="W71" s="152"/>
      <c r="X71" s="152"/>
    </row>
    <row r="72" spans="1:24" s="4" customFormat="1" x14ac:dyDescent="0.2">
      <c r="A72" s="33" t="s">
        <v>3</v>
      </c>
      <c r="B72" s="37">
        <v>0</v>
      </c>
      <c r="C72" s="18">
        <v>1</v>
      </c>
      <c r="D72" s="18">
        <v>2</v>
      </c>
      <c r="E72" s="18">
        <v>3</v>
      </c>
      <c r="F72" s="18">
        <v>4</v>
      </c>
      <c r="G72" s="18">
        <v>5</v>
      </c>
      <c r="H72" s="18">
        <v>6</v>
      </c>
      <c r="I72" s="18">
        <v>7</v>
      </c>
      <c r="J72" s="18">
        <v>8</v>
      </c>
      <c r="K72" s="18">
        <v>9</v>
      </c>
      <c r="N72" s="33" t="s">
        <v>3</v>
      </c>
      <c r="O72" s="37">
        <v>0</v>
      </c>
      <c r="P72" s="18">
        <v>1</v>
      </c>
      <c r="Q72" s="18">
        <v>2</v>
      </c>
      <c r="R72" s="18">
        <v>3</v>
      </c>
      <c r="S72" s="18">
        <v>4</v>
      </c>
      <c r="T72" s="18">
        <v>5</v>
      </c>
      <c r="U72" s="18">
        <v>6</v>
      </c>
      <c r="V72" s="18">
        <v>7</v>
      </c>
      <c r="W72" s="18">
        <v>8</v>
      </c>
      <c r="X72" s="18">
        <v>9</v>
      </c>
    </row>
    <row r="73" spans="1:24" s="4" customFormat="1" ht="15" x14ac:dyDescent="0.2">
      <c r="A73" s="35">
        <v>2011</v>
      </c>
      <c r="B73" s="34">
        <f>QUOTIENT(B8,B40)</f>
        <v>53312</v>
      </c>
      <c r="C73" s="34">
        <f t="shared" ref="C73:K73" si="4">QUOTIENT(C8,C40)</f>
        <v>48141</v>
      </c>
      <c r="D73" s="34">
        <f t="shared" si="4"/>
        <v>53467</v>
      </c>
      <c r="E73" s="34">
        <f t="shared" si="4"/>
        <v>55469</v>
      </c>
      <c r="F73" s="34">
        <f t="shared" si="4"/>
        <v>86183</v>
      </c>
      <c r="G73" s="34">
        <f t="shared" si="4"/>
        <v>79139</v>
      </c>
      <c r="H73" s="34">
        <f t="shared" si="4"/>
        <v>77901</v>
      </c>
      <c r="I73" s="34">
        <f t="shared" si="4"/>
        <v>38754</v>
      </c>
      <c r="J73" s="34">
        <f t="shared" si="4"/>
        <v>31391</v>
      </c>
      <c r="K73" s="34">
        <f t="shared" si="4"/>
        <v>11664</v>
      </c>
      <c r="N73" s="35">
        <v>2011</v>
      </c>
      <c r="O73" s="34">
        <f>QUOTIENT(O8,O40)</f>
        <v>49296</v>
      </c>
      <c r="P73" s="34">
        <f t="shared" ref="P73:X73" si="5">QUOTIENT(P8,P40)</f>
        <v>48280</v>
      </c>
      <c r="Q73" s="34">
        <f t="shared" si="5"/>
        <v>36128</v>
      </c>
      <c r="R73" s="34">
        <f t="shared" si="5"/>
        <v>18795</v>
      </c>
      <c r="S73" s="34">
        <f t="shared" si="5"/>
        <v>25997</v>
      </c>
      <c r="T73" s="34" t="e">
        <f t="shared" si="5"/>
        <v>#DIV/0!</v>
      </c>
      <c r="U73" s="34" t="e">
        <f t="shared" si="5"/>
        <v>#DIV/0!</v>
      </c>
      <c r="V73" s="34" t="e">
        <f t="shared" si="5"/>
        <v>#DIV/0!</v>
      </c>
      <c r="W73" s="34" t="e">
        <f t="shared" si="5"/>
        <v>#DIV/0!</v>
      </c>
      <c r="X73" s="34" t="e">
        <f t="shared" si="5"/>
        <v>#DIV/0!</v>
      </c>
    </row>
    <row r="74" spans="1:24" s="4" customFormat="1" ht="15" x14ac:dyDescent="0.2">
      <c r="A74" s="36">
        <v>2012</v>
      </c>
      <c r="B74" s="34">
        <f>QUOTIENT(C9,C41)</f>
        <v>41144</v>
      </c>
      <c r="C74" s="34">
        <f t="shared" ref="C74:J74" si="6">QUOTIENT(D9,D41)</f>
        <v>54559</v>
      </c>
      <c r="D74" s="34">
        <f t="shared" si="6"/>
        <v>45684</v>
      </c>
      <c r="E74" s="34">
        <f t="shared" si="6"/>
        <v>55269</v>
      </c>
      <c r="F74" s="34">
        <f t="shared" si="6"/>
        <v>67827</v>
      </c>
      <c r="G74" s="34">
        <f t="shared" si="6"/>
        <v>100426</v>
      </c>
      <c r="H74" s="34">
        <f t="shared" si="6"/>
        <v>86639</v>
      </c>
      <c r="I74" s="34">
        <f t="shared" si="6"/>
        <v>55270</v>
      </c>
      <c r="J74" s="34">
        <f t="shared" si="6"/>
        <v>99279</v>
      </c>
      <c r="K74" s="34"/>
      <c r="N74" s="36">
        <v>2012</v>
      </c>
      <c r="O74" s="34">
        <f>QUOTIENT(P9,P41)</f>
        <v>42384</v>
      </c>
      <c r="P74" s="34">
        <f t="shared" ref="P74:W74" si="7">QUOTIENT(Q9,Q41)</f>
        <v>46929</v>
      </c>
      <c r="Q74" s="34">
        <f t="shared" si="7"/>
        <v>38340</v>
      </c>
      <c r="R74" s="34">
        <f t="shared" si="7"/>
        <v>44319</v>
      </c>
      <c r="S74" s="34" t="e">
        <f t="shared" si="7"/>
        <v>#DIV/0!</v>
      </c>
      <c r="T74" s="34" t="e">
        <f t="shared" si="7"/>
        <v>#DIV/0!</v>
      </c>
      <c r="U74" s="34" t="e">
        <f t="shared" si="7"/>
        <v>#DIV/0!</v>
      </c>
      <c r="V74" s="34" t="e">
        <f t="shared" si="7"/>
        <v>#DIV/0!</v>
      </c>
      <c r="W74" s="34" t="e">
        <f t="shared" si="7"/>
        <v>#DIV/0!</v>
      </c>
      <c r="X74" s="34"/>
    </row>
    <row r="75" spans="1:24" s="4" customFormat="1" ht="15" x14ac:dyDescent="0.2">
      <c r="A75" s="36">
        <v>2013</v>
      </c>
      <c r="B75" s="34">
        <f>QUOTIENT(D10,D42)</f>
        <v>49903</v>
      </c>
      <c r="C75" s="34">
        <f t="shared" ref="C75:I75" si="8">QUOTIENT(E10,E42)</f>
        <v>54973</v>
      </c>
      <c r="D75" s="34">
        <f t="shared" si="8"/>
        <v>42002</v>
      </c>
      <c r="E75" s="34">
        <f t="shared" si="8"/>
        <v>36707</v>
      </c>
      <c r="F75" s="34">
        <f t="shared" si="8"/>
        <v>76335</v>
      </c>
      <c r="G75" s="34">
        <f t="shared" si="8"/>
        <v>77987</v>
      </c>
      <c r="H75" s="34">
        <f t="shared" si="8"/>
        <v>55593</v>
      </c>
      <c r="I75" s="34">
        <f t="shared" si="8"/>
        <v>65246</v>
      </c>
      <c r="J75" s="34"/>
      <c r="K75" s="34"/>
      <c r="N75" s="36">
        <v>2013</v>
      </c>
      <c r="O75" s="34">
        <f>QUOTIENT(Q10,Q42)</f>
        <v>44565</v>
      </c>
      <c r="P75" s="34">
        <f t="shared" ref="P75:V75" si="9">QUOTIENT(R10,R42)</f>
        <v>45598</v>
      </c>
      <c r="Q75" s="34">
        <f t="shared" si="9"/>
        <v>27052</v>
      </c>
      <c r="R75" s="34">
        <f t="shared" si="9"/>
        <v>30811</v>
      </c>
      <c r="S75" s="34">
        <f t="shared" si="9"/>
        <v>21207</v>
      </c>
      <c r="T75" s="34" t="e">
        <f t="shared" si="9"/>
        <v>#DIV/0!</v>
      </c>
      <c r="U75" s="34" t="e">
        <f t="shared" si="9"/>
        <v>#DIV/0!</v>
      </c>
      <c r="V75" s="34" t="e">
        <f t="shared" si="9"/>
        <v>#DIV/0!</v>
      </c>
      <c r="W75" s="34"/>
      <c r="X75" s="34"/>
    </row>
    <row r="76" spans="1:24" s="4" customFormat="1" ht="15" x14ac:dyDescent="0.2">
      <c r="A76" s="36">
        <v>2014</v>
      </c>
      <c r="B76" s="34">
        <f>QUOTIENT(E11,E43)</f>
        <v>63325</v>
      </c>
      <c r="C76" s="34">
        <f t="shared" ref="C76:H76" si="10">QUOTIENT(F11,F43)</f>
        <v>50579</v>
      </c>
      <c r="D76" s="34">
        <f t="shared" si="10"/>
        <v>44888</v>
      </c>
      <c r="E76" s="34">
        <f t="shared" si="10"/>
        <v>44682</v>
      </c>
      <c r="F76" s="34">
        <f t="shared" si="10"/>
        <v>56527</v>
      </c>
      <c r="G76" s="34">
        <f t="shared" si="10"/>
        <v>69035</v>
      </c>
      <c r="H76" s="34">
        <f t="shared" si="10"/>
        <v>91610</v>
      </c>
      <c r="I76" s="34"/>
      <c r="J76" s="34"/>
      <c r="K76" s="34"/>
      <c r="N76" s="36">
        <v>2014</v>
      </c>
      <c r="O76" s="34">
        <f>QUOTIENT(R11,R43)</f>
        <v>50746</v>
      </c>
      <c r="P76" s="34">
        <f t="shared" ref="P76:U76" si="11">QUOTIENT(S11,S43)</f>
        <v>44751</v>
      </c>
      <c r="Q76" s="34">
        <f t="shared" si="11"/>
        <v>44642</v>
      </c>
      <c r="R76" s="34">
        <f t="shared" si="11"/>
        <v>63862</v>
      </c>
      <c r="S76" s="34" t="e">
        <f t="shared" si="11"/>
        <v>#DIV/0!</v>
      </c>
      <c r="T76" s="34" t="e">
        <f t="shared" si="11"/>
        <v>#DIV/0!</v>
      </c>
      <c r="U76" s="34" t="e">
        <f t="shared" si="11"/>
        <v>#DIV/0!</v>
      </c>
      <c r="V76" s="34"/>
      <c r="W76" s="34"/>
      <c r="X76" s="34"/>
    </row>
    <row r="77" spans="1:24" s="4" customFormat="1" ht="15" x14ac:dyDescent="0.2">
      <c r="A77" s="36">
        <v>2015</v>
      </c>
      <c r="B77" s="34">
        <f>QUOTIENT(F12,F44)</f>
        <v>49493</v>
      </c>
      <c r="C77" s="34">
        <f t="shared" ref="C77:G77" si="12">QUOTIENT(G12,G44)</f>
        <v>60660</v>
      </c>
      <c r="D77" s="34">
        <f t="shared" si="12"/>
        <v>51420</v>
      </c>
      <c r="E77" s="34">
        <f t="shared" si="12"/>
        <v>56755</v>
      </c>
      <c r="F77" s="34">
        <f t="shared" si="12"/>
        <v>56028</v>
      </c>
      <c r="G77" s="34">
        <f t="shared" si="12"/>
        <v>114110</v>
      </c>
      <c r="H77" s="34"/>
      <c r="I77" s="34"/>
      <c r="J77" s="34"/>
      <c r="K77" s="34"/>
      <c r="N77" s="36">
        <v>2015</v>
      </c>
      <c r="O77" s="34">
        <f>QUOTIENT(S12,S44)</f>
        <v>51968</v>
      </c>
      <c r="P77" s="34">
        <f t="shared" ref="P77:T77" si="13">QUOTIENT(T12,T44)</f>
        <v>51048</v>
      </c>
      <c r="Q77" s="34">
        <f t="shared" si="13"/>
        <v>39889</v>
      </c>
      <c r="R77" s="34">
        <f t="shared" si="13"/>
        <v>80923</v>
      </c>
      <c r="S77" s="34">
        <f t="shared" si="13"/>
        <v>88443</v>
      </c>
      <c r="T77" s="34" t="e">
        <f t="shared" si="13"/>
        <v>#DIV/0!</v>
      </c>
      <c r="U77" s="34"/>
      <c r="V77" s="34"/>
      <c r="W77" s="34"/>
      <c r="X77" s="34"/>
    </row>
    <row r="78" spans="1:24" s="4" customFormat="1" ht="15" x14ac:dyDescent="0.2">
      <c r="A78" s="36">
        <v>2016</v>
      </c>
      <c r="B78" s="34">
        <f>QUOTIENT(G13,G45)</f>
        <v>50943</v>
      </c>
      <c r="C78" s="34">
        <f t="shared" ref="C78:F78" si="14">QUOTIENT(H13,H45)</f>
        <v>62034</v>
      </c>
      <c r="D78" s="34">
        <f t="shared" si="14"/>
        <v>60804</v>
      </c>
      <c r="E78" s="34">
        <f t="shared" si="14"/>
        <v>45402</v>
      </c>
      <c r="F78" s="34">
        <f t="shared" si="14"/>
        <v>51834</v>
      </c>
      <c r="G78" s="34"/>
      <c r="H78" s="34"/>
      <c r="I78" s="34"/>
      <c r="J78" s="34"/>
      <c r="K78" s="34"/>
      <c r="N78" s="36">
        <v>2016</v>
      </c>
      <c r="O78" s="34">
        <f>QUOTIENT(T13,T45)</f>
        <v>26574</v>
      </c>
      <c r="P78" s="34">
        <f t="shared" ref="P78:S78" si="15">QUOTIENT(U13,U45)</f>
        <v>27059</v>
      </c>
      <c r="Q78" s="34">
        <f t="shared" si="15"/>
        <v>22195</v>
      </c>
      <c r="R78" s="34">
        <f t="shared" si="15"/>
        <v>36986</v>
      </c>
      <c r="S78" s="34">
        <f t="shared" si="15"/>
        <v>20709</v>
      </c>
      <c r="T78" s="34"/>
      <c r="U78" s="34"/>
      <c r="V78" s="34"/>
      <c r="W78" s="34"/>
      <c r="X78" s="34"/>
    </row>
    <row r="79" spans="1:24" s="4" customFormat="1" ht="15" x14ac:dyDescent="0.2">
      <c r="A79" s="36">
        <v>2017</v>
      </c>
      <c r="B79" s="34">
        <f>QUOTIENT(H14,H46)</f>
        <v>62755</v>
      </c>
      <c r="C79" s="34">
        <f t="shared" ref="C79:E79" si="16">QUOTIENT(I14,I46)</f>
        <v>67850</v>
      </c>
      <c r="D79" s="34">
        <f t="shared" si="16"/>
        <v>66028</v>
      </c>
      <c r="E79" s="34">
        <f t="shared" si="16"/>
        <v>59661</v>
      </c>
      <c r="F79" s="34"/>
      <c r="G79" s="34"/>
      <c r="H79" s="34"/>
      <c r="I79" s="34"/>
      <c r="J79" s="34"/>
      <c r="K79" s="34"/>
      <c r="N79" s="36">
        <v>2017</v>
      </c>
      <c r="O79" s="34">
        <f>QUOTIENT(U14,U46)</f>
        <v>28535</v>
      </c>
      <c r="P79" s="34">
        <f t="shared" ref="P79:R79" si="17">QUOTIENT(V14,V46)</f>
        <v>28176</v>
      </c>
      <c r="Q79" s="34">
        <f t="shared" si="17"/>
        <v>32808</v>
      </c>
      <c r="R79" s="34">
        <f t="shared" si="17"/>
        <v>28518</v>
      </c>
      <c r="S79" s="34"/>
      <c r="T79" s="34"/>
      <c r="U79" s="34"/>
      <c r="V79" s="34"/>
      <c r="W79" s="34"/>
      <c r="X79" s="34"/>
    </row>
    <row r="80" spans="1:24" s="4" customFormat="1" ht="15" x14ac:dyDescent="0.2">
      <c r="A80" s="36">
        <v>2018</v>
      </c>
      <c r="B80" s="34">
        <f>QUOTIENT(I15,I47)</f>
        <v>56690</v>
      </c>
      <c r="C80" s="34">
        <f t="shared" ref="C80:D80" si="18">QUOTIENT(J15,J47)</f>
        <v>60136</v>
      </c>
      <c r="D80" s="34">
        <f t="shared" si="18"/>
        <v>48159</v>
      </c>
      <c r="E80" s="34"/>
      <c r="F80" s="34"/>
      <c r="G80" s="34"/>
      <c r="H80" s="34"/>
      <c r="I80" s="34"/>
      <c r="J80" s="34"/>
      <c r="K80" s="34"/>
      <c r="N80" s="36">
        <v>2018</v>
      </c>
      <c r="O80" s="34">
        <f>QUOTIENT(V15,V47)</f>
        <v>26150</v>
      </c>
      <c r="P80" s="34">
        <f t="shared" ref="P80:Q80" si="19">QUOTIENT(W15,W47)</f>
        <v>25784</v>
      </c>
      <c r="Q80" s="34">
        <f t="shared" si="19"/>
        <v>27738</v>
      </c>
      <c r="R80" s="34"/>
      <c r="S80" s="34"/>
      <c r="T80" s="34"/>
      <c r="U80" s="34"/>
      <c r="V80" s="34"/>
      <c r="W80" s="34"/>
      <c r="X80" s="34"/>
    </row>
    <row r="81" spans="1:24" s="4" customFormat="1" ht="15" x14ac:dyDescent="0.2">
      <c r="A81" s="36">
        <v>2019</v>
      </c>
      <c r="B81" s="34">
        <f>QUOTIENT(J16,J48)</f>
        <v>53051</v>
      </c>
      <c r="C81" s="34">
        <f>QUOTIENT(K16,K48)</f>
        <v>69742</v>
      </c>
      <c r="D81" s="34"/>
      <c r="E81" s="34"/>
      <c r="F81" s="34"/>
      <c r="G81" s="34"/>
      <c r="H81" s="34"/>
      <c r="I81" s="34"/>
      <c r="J81" s="34"/>
      <c r="K81" s="34"/>
      <c r="N81" s="36">
        <v>2019</v>
      </c>
      <c r="O81" s="34">
        <f>QUOTIENT(W16,W48)</f>
        <v>27622</v>
      </c>
      <c r="P81" s="34">
        <f>QUOTIENT(X16,X48)</f>
        <v>29778</v>
      </c>
      <c r="Q81" s="34"/>
      <c r="R81" s="34"/>
      <c r="S81" s="34"/>
      <c r="T81" s="34"/>
      <c r="U81" s="34"/>
      <c r="V81" s="34"/>
      <c r="W81" s="34"/>
      <c r="X81" s="34"/>
    </row>
    <row r="82" spans="1:24" s="4" customFormat="1" ht="15" x14ac:dyDescent="0.2">
      <c r="A82" s="36">
        <v>2020</v>
      </c>
      <c r="B82" s="34">
        <f>QUOTIENT(K17,K49)</f>
        <v>77674</v>
      </c>
      <c r="C82" s="34"/>
      <c r="D82" s="34"/>
      <c r="E82" s="34"/>
      <c r="F82" s="34"/>
      <c r="G82" s="34"/>
      <c r="H82" s="34"/>
      <c r="I82" s="34"/>
      <c r="J82" s="34"/>
      <c r="K82" s="34"/>
      <c r="N82" s="36">
        <v>2020</v>
      </c>
      <c r="O82" s="34">
        <f>QUOTIENT(X17,X49)</f>
        <v>31867</v>
      </c>
      <c r="P82" s="34"/>
      <c r="Q82" s="34"/>
      <c r="R82" s="34"/>
      <c r="S82" s="34"/>
      <c r="T82" s="34"/>
      <c r="U82" s="34"/>
      <c r="V82" s="34"/>
      <c r="W82" s="34"/>
      <c r="X82" s="34"/>
    </row>
    <row r="83" spans="1:24" s="4" customFormat="1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s="4" customFormat="1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s="4" customFormat="1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s="4" customFormat="1" ht="21" x14ac:dyDescent="0.25">
      <c r="A86" s="24" t="s">
        <v>26</v>
      </c>
      <c r="B86" s="24"/>
      <c r="C86" s="24"/>
      <c r="D86" s="24"/>
      <c r="E86" s="24"/>
      <c r="F86" s="24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8" spans="1:24" s="4" customFormat="1" x14ac:dyDescent="0.2">
      <c r="A88" s="149" t="s">
        <v>116</v>
      </c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s="4" customFormat="1" x14ac:dyDescent="0.2">
      <c r="A89" s="20" t="s">
        <v>1</v>
      </c>
      <c r="B89" s="151" t="s">
        <v>8</v>
      </c>
      <c r="C89" s="152"/>
      <c r="D89" s="152"/>
      <c r="E89" s="152"/>
      <c r="F89" s="152"/>
      <c r="G89" s="152"/>
      <c r="H89" s="152"/>
      <c r="I89" s="152"/>
      <c r="J89" s="152"/>
      <c r="K89" s="152"/>
      <c r="N89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s="4" customFormat="1" x14ac:dyDescent="0.2">
      <c r="A90" s="33" t="s">
        <v>3</v>
      </c>
      <c r="B90" s="37">
        <v>0</v>
      </c>
      <c r="C90" s="18">
        <v>1</v>
      </c>
      <c r="D90" s="18">
        <v>2</v>
      </c>
      <c r="E90" s="18">
        <v>3</v>
      </c>
      <c r="F90" s="18">
        <v>4</v>
      </c>
      <c r="G90" s="18">
        <v>5</v>
      </c>
      <c r="H90" s="18">
        <v>6</v>
      </c>
      <c r="I90" s="18">
        <v>7</v>
      </c>
      <c r="J90" s="18">
        <v>8</v>
      </c>
      <c r="K90" s="18">
        <v>9</v>
      </c>
      <c r="N90"/>
      <c r="O90"/>
      <c r="P90"/>
      <c r="Q90"/>
      <c r="R90"/>
      <c r="S90"/>
      <c r="T90"/>
      <c r="U90"/>
      <c r="V90"/>
      <c r="W90"/>
      <c r="X90"/>
    </row>
    <row r="91" spans="1:24" s="4" customFormat="1" x14ac:dyDescent="0.2">
      <c r="A91" s="35">
        <v>2011</v>
      </c>
      <c r="B91" s="34">
        <f t="shared" ref="B91:K91" si="20">(O8-B8)/(O40-B40)</f>
        <v>47889.387484208863</v>
      </c>
      <c r="C91" s="34">
        <f t="shared" si="20"/>
        <v>45349.945243605725</v>
      </c>
      <c r="D91" s="34">
        <f t="shared" si="20"/>
        <v>59940.816086166677</v>
      </c>
      <c r="E91" s="34">
        <f t="shared" si="20"/>
        <v>59065.472448419925</v>
      </c>
      <c r="F91" s="34">
        <f t="shared" si="20"/>
        <v>94781.783290108637</v>
      </c>
      <c r="G91" s="34">
        <f t="shared" si="20"/>
        <v>79139.000526315765</v>
      </c>
      <c r="H91" s="34">
        <f t="shared" si="20"/>
        <v>77901.04857142859</v>
      </c>
      <c r="I91" s="34">
        <f t="shared" si="20"/>
        <v>38754.595000000001</v>
      </c>
      <c r="J91" s="34">
        <f t="shared" si="20"/>
        <v>31391.136666666669</v>
      </c>
      <c r="K91" s="34">
        <f t="shared" si="20"/>
        <v>11664.92</v>
      </c>
      <c r="N91"/>
      <c r="O91"/>
      <c r="P91"/>
      <c r="Q91"/>
      <c r="R91"/>
      <c r="S91"/>
      <c r="T91"/>
      <c r="U91"/>
      <c r="V91"/>
      <c r="W91"/>
      <c r="X91"/>
    </row>
    <row r="92" spans="1:24" s="4" customFormat="1" x14ac:dyDescent="0.2">
      <c r="A92" s="36">
        <v>2012</v>
      </c>
      <c r="B92" s="34">
        <f>(P9-C9)/(P41-C41)</f>
        <v>42853.417669551178</v>
      </c>
      <c r="C92" s="34">
        <f>(Q9-D9)/(Q41-D41)</f>
        <v>-17580.153839885428</v>
      </c>
      <c r="D92" s="34">
        <f>(R9-E9)/(R41-E41)</f>
        <v>47573.286302414919</v>
      </c>
      <c r="E92" s="34">
        <f t="shared" ref="E92:J92" si="21">(S9-F9)/(S41-F41)</f>
        <v>56328.871857637932</v>
      </c>
      <c r="F92" s="34">
        <f t="shared" si="21"/>
        <v>67827.445151515145</v>
      </c>
      <c r="G92" s="34">
        <f t="shared" si="21"/>
        <v>100426.395</v>
      </c>
      <c r="H92" s="34">
        <f t="shared" si="21"/>
        <v>86639.251999999993</v>
      </c>
      <c r="I92" s="34">
        <f t="shared" si="21"/>
        <v>55270.515714285713</v>
      </c>
      <c r="J92" s="34">
        <f t="shared" si="21"/>
        <v>99279.195000000007</v>
      </c>
      <c r="K92" s="34"/>
      <c r="N92"/>
      <c r="O92"/>
      <c r="P92"/>
      <c r="Q92"/>
      <c r="R92"/>
      <c r="S92"/>
      <c r="T92"/>
      <c r="U92"/>
      <c r="V92"/>
      <c r="W92"/>
      <c r="X92"/>
    </row>
    <row r="93" spans="1:24" s="4" customFormat="1" x14ac:dyDescent="0.2">
      <c r="A93" s="36">
        <v>2013</v>
      </c>
      <c r="B93" s="34">
        <f>(Q10-D10)/(Q42-D42)</f>
        <v>42709.898818183887</v>
      </c>
      <c r="C93" s="34">
        <f t="shared" ref="C93:I93" si="22">(R10-E10)/(R42-E42)</f>
        <v>-1820185.9453911316</v>
      </c>
      <c r="D93" s="34">
        <f t="shared" si="22"/>
        <v>46315.12338089502</v>
      </c>
      <c r="E93" s="34">
        <f t="shared" si="22"/>
        <v>37363.026692400956</v>
      </c>
      <c r="F93" s="34">
        <f t="shared" si="22"/>
        <v>78377.379794468186</v>
      </c>
      <c r="G93" s="34">
        <f t="shared" si="22"/>
        <v>77987.664615384623</v>
      </c>
      <c r="H93" s="34">
        <f t="shared" si="22"/>
        <v>55593.732000000004</v>
      </c>
      <c r="I93" s="34">
        <f t="shared" si="22"/>
        <v>65246.906666666669</v>
      </c>
      <c r="J93" s="34"/>
      <c r="K93" s="34"/>
      <c r="N93"/>
      <c r="O93"/>
      <c r="P93"/>
      <c r="Q93"/>
      <c r="R93"/>
      <c r="S93"/>
      <c r="T93"/>
      <c r="U93"/>
      <c r="V93"/>
      <c r="W93"/>
      <c r="X93"/>
    </row>
    <row r="94" spans="1:24" s="4" customFormat="1" x14ac:dyDescent="0.2">
      <c r="A94" s="36">
        <v>2014</v>
      </c>
      <c r="B94" s="34">
        <f>(R11-E11)/(R43-E43)</f>
        <v>46367.746355713571</v>
      </c>
      <c r="C94" s="34">
        <f t="shared" ref="C94:H94" si="23">(S11-F11)/(S43-F43)</f>
        <v>556.55081421672367</v>
      </c>
      <c r="D94" s="34">
        <f t="shared" si="23"/>
        <v>44938.244498114975</v>
      </c>
      <c r="E94" s="34">
        <f t="shared" si="23"/>
        <v>43084.091796578534</v>
      </c>
      <c r="F94" s="34">
        <f t="shared" si="23"/>
        <v>56527.602608695648</v>
      </c>
      <c r="G94" s="34">
        <f t="shared" si="23"/>
        <v>69035.36923076924</v>
      </c>
      <c r="H94" s="34">
        <f t="shared" si="23"/>
        <v>91610.000666666689</v>
      </c>
      <c r="I94" s="34"/>
      <c r="J94" s="34"/>
      <c r="K94" s="34"/>
      <c r="N94"/>
      <c r="O94"/>
      <c r="P94"/>
      <c r="Q94"/>
      <c r="R94"/>
      <c r="S94"/>
      <c r="T94"/>
      <c r="U94"/>
      <c r="V94"/>
      <c r="W94"/>
      <c r="X94"/>
    </row>
    <row r="95" spans="1:24" s="4" customFormat="1" x14ac:dyDescent="0.2">
      <c r="A95" s="36">
        <v>2015</v>
      </c>
      <c r="B95" s="34">
        <f>(S12-F12)/(S44-F44)</f>
        <v>52863.802891720596</v>
      </c>
      <c r="C95" s="34">
        <f t="shared" ref="C95:G95" si="24">(T12-G12)/(T44-G44)</f>
        <v>-75829.262680682048</v>
      </c>
      <c r="D95" s="34">
        <f t="shared" si="24"/>
        <v>54554.727941713478</v>
      </c>
      <c r="E95" s="34">
        <f t="shared" si="24"/>
        <v>54622.539817453311</v>
      </c>
      <c r="F95" s="34">
        <f t="shared" si="24"/>
        <v>54948.48990018433</v>
      </c>
      <c r="G95" s="34">
        <f t="shared" si="24"/>
        <v>114110.22333333334</v>
      </c>
      <c r="H95" s="34"/>
      <c r="I95" s="34"/>
      <c r="J95" s="34"/>
      <c r="K95" s="34"/>
      <c r="N95"/>
      <c r="O95"/>
      <c r="P95"/>
      <c r="Q95"/>
      <c r="R95"/>
      <c r="S95"/>
      <c r="T95"/>
      <c r="U95"/>
      <c r="V95"/>
      <c r="W95"/>
      <c r="X95"/>
    </row>
    <row r="96" spans="1:24" s="4" customFormat="1" x14ac:dyDescent="0.2">
      <c r="A96" s="36">
        <v>2016</v>
      </c>
      <c r="B96" s="34">
        <f>(T13-G13)/(T45-G45)</f>
        <v>18958.523475564118</v>
      </c>
      <c r="C96" s="34">
        <f t="shared" ref="C96:F96" si="25">(U13-H13)/(U45-H45)</f>
        <v>-3330511.2525277687</v>
      </c>
      <c r="D96" s="34">
        <f t="shared" si="25"/>
        <v>71212.767948453795</v>
      </c>
      <c r="E96" s="34">
        <f t="shared" si="25"/>
        <v>45907.157413147317</v>
      </c>
      <c r="F96" s="34">
        <f t="shared" si="25"/>
        <v>54502.823739148014</v>
      </c>
      <c r="G96" s="34"/>
      <c r="H96" s="34"/>
      <c r="I96" s="34"/>
      <c r="J96" s="34"/>
      <c r="K96" s="34"/>
      <c r="N96"/>
      <c r="O96"/>
      <c r="P96"/>
      <c r="Q96"/>
      <c r="R96"/>
      <c r="S96"/>
      <c r="T96"/>
      <c r="U96"/>
      <c r="V96"/>
      <c r="W96"/>
      <c r="X96"/>
    </row>
    <row r="97" spans="1:24" s="4" customFormat="1" x14ac:dyDescent="0.2">
      <c r="A97" s="36">
        <v>2017</v>
      </c>
      <c r="B97" s="34">
        <f>(U14-H14)/(U46-H46)</f>
        <v>12495.329735877724</v>
      </c>
      <c r="C97" s="34">
        <f t="shared" ref="C97:E97" si="26">(V14-I14)/(V46-I46)</f>
        <v>2831812.7745992015</v>
      </c>
      <c r="D97" s="34">
        <f t="shared" si="26"/>
        <v>75960.479737806061</v>
      </c>
      <c r="E97" s="34">
        <f t="shared" si="26"/>
        <v>61854.223696574831</v>
      </c>
      <c r="F97" s="34"/>
      <c r="G97" s="34"/>
      <c r="H97" s="34"/>
      <c r="I97" s="34"/>
      <c r="J97" s="34"/>
      <c r="K97" s="34"/>
      <c r="N97"/>
      <c r="O97"/>
      <c r="P97"/>
      <c r="Q97"/>
      <c r="R97"/>
      <c r="S97"/>
      <c r="T97"/>
      <c r="U97"/>
      <c r="V97"/>
      <c r="W97"/>
      <c r="X97"/>
    </row>
    <row r="98" spans="1:24" s="4" customFormat="1" x14ac:dyDescent="0.2">
      <c r="A98" s="36">
        <v>2018</v>
      </c>
      <c r="B98" s="34">
        <f>(V15-I15)/(V47-I47)</f>
        <v>14680.290282225207</v>
      </c>
      <c r="C98" s="34">
        <f t="shared" ref="C98:D98" si="27">(W15-J15)/(W47-J47)</f>
        <v>-284951.086368674</v>
      </c>
      <c r="D98" s="34">
        <f t="shared" si="27"/>
        <v>55968.010658268911</v>
      </c>
      <c r="E98" s="34"/>
      <c r="F98" s="34"/>
      <c r="G98" s="34"/>
      <c r="H98" s="34"/>
      <c r="I98" s="34"/>
      <c r="J98" s="34"/>
      <c r="K98" s="34"/>
      <c r="N98"/>
      <c r="O98"/>
      <c r="P98"/>
      <c r="Q98"/>
      <c r="R98"/>
      <c r="S98"/>
      <c r="T98"/>
      <c r="U98"/>
      <c r="V98"/>
      <c r="W98"/>
      <c r="X98"/>
    </row>
    <row r="99" spans="1:24" s="4" customFormat="1" x14ac:dyDescent="0.2">
      <c r="A99" s="36">
        <v>2019</v>
      </c>
      <c r="B99" s="34">
        <f>(W16-J16)/(W48-J48)</f>
        <v>19934.479370197321</v>
      </c>
      <c r="C99" s="34">
        <f>(X16-K16)/(X48-K48)</f>
        <v>-1144153.6968836696</v>
      </c>
      <c r="D99" s="34"/>
      <c r="E99" s="34"/>
      <c r="F99" s="34"/>
      <c r="G99" s="34"/>
      <c r="H99" s="34"/>
      <c r="I99" s="34"/>
      <c r="J99" s="34"/>
      <c r="K99" s="34"/>
      <c r="N99"/>
      <c r="O99"/>
      <c r="P99"/>
      <c r="Q99"/>
      <c r="R99"/>
      <c r="S99"/>
      <c r="T99"/>
      <c r="U99"/>
      <c r="V99"/>
      <c r="W99"/>
      <c r="X99"/>
    </row>
    <row r="100" spans="1:24" s="4" customFormat="1" x14ac:dyDescent="0.2">
      <c r="A100" s="36">
        <v>2020</v>
      </c>
      <c r="B100" s="34">
        <f>(X17-K17)/(X49-K49)</f>
        <v>17224.199089195128</v>
      </c>
      <c r="C100" s="34"/>
      <c r="D100" s="34"/>
      <c r="E100" s="34"/>
      <c r="F100" s="34"/>
      <c r="G100" s="34"/>
      <c r="H100" s="34"/>
      <c r="I100" s="34"/>
      <c r="J100" s="34"/>
      <c r="K100" s="34"/>
      <c r="N100"/>
      <c r="O100"/>
      <c r="P100"/>
      <c r="Q100"/>
      <c r="R100"/>
      <c r="S100"/>
      <c r="T100"/>
      <c r="U100"/>
      <c r="V100"/>
      <c r="W100"/>
      <c r="X100"/>
    </row>
  </sheetData>
  <mergeCells count="22">
    <mergeCell ref="A88:K88"/>
    <mergeCell ref="B89:K89"/>
    <mergeCell ref="A70:K70"/>
    <mergeCell ref="N70:X70"/>
    <mergeCell ref="B71:K71"/>
    <mergeCell ref="O71:X71"/>
    <mergeCell ref="B53:K53"/>
    <mergeCell ref="O53:X53"/>
    <mergeCell ref="A37:K37"/>
    <mergeCell ref="N37:X37"/>
    <mergeCell ref="B38:K38"/>
    <mergeCell ref="O38:X38"/>
    <mergeCell ref="A52:K52"/>
    <mergeCell ref="N52:X52"/>
    <mergeCell ref="N5:X5"/>
    <mergeCell ref="O6:X6"/>
    <mergeCell ref="N20:X20"/>
    <mergeCell ref="O21:X21"/>
    <mergeCell ref="A5:K5"/>
    <mergeCell ref="B6:K6"/>
    <mergeCell ref="A20:K20"/>
    <mergeCell ref="B21:K2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CBAD-F2B9-E942-86C7-0E857CE55EBF}">
  <sheetPr codeName="Sheet1"/>
  <dimension ref="A1:K150"/>
  <sheetViews>
    <sheetView topLeftCell="A18" zoomScale="57" workbookViewId="0">
      <selection activeCell="D140" sqref="D140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11.1640625" bestFit="1" customWidth="1"/>
    <col min="4" max="4" width="13.33203125" bestFit="1" customWidth="1"/>
    <col min="5" max="5" width="12.33203125" bestFit="1" customWidth="1"/>
    <col min="6" max="11" width="11.1640625" bestFit="1" customWidth="1"/>
  </cols>
  <sheetData>
    <row r="1" spans="1:11" ht="21" x14ac:dyDescent="0.25">
      <c r="A1" s="27" t="s">
        <v>4</v>
      </c>
    </row>
    <row r="2" spans="1:11" x14ac:dyDescent="0.2">
      <c r="B2" s="1"/>
      <c r="C2" s="1"/>
    </row>
    <row r="3" spans="1:11" x14ac:dyDescent="0.2">
      <c r="A3" s="149" t="s">
        <v>7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2">
      <c r="A4" s="16" t="s">
        <v>1</v>
      </c>
      <c r="B4" s="151" t="s">
        <v>8</v>
      </c>
      <c r="C4" s="152"/>
      <c r="D4" s="152"/>
      <c r="E4" s="152"/>
      <c r="F4" s="152"/>
      <c r="G4" s="152"/>
      <c r="H4" s="152"/>
      <c r="I4" s="152"/>
      <c r="J4" s="152"/>
      <c r="K4" s="152"/>
    </row>
    <row r="5" spans="1:11" x14ac:dyDescent="0.2">
      <c r="A5" s="17" t="s">
        <v>3</v>
      </c>
      <c r="B5" s="18">
        <v>0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</row>
    <row r="6" spans="1:11" x14ac:dyDescent="0.2">
      <c r="A6" s="6">
        <f>'1a. physdam'!A23</f>
        <v>2011</v>
      </c>
      <c r="B6" s="23">
        <f>'1a. physdam'!B23</f>
        <v>2903806.9200000004</v>
      </c>
      <c r="C6" s="23">
        <f>'1a. physdam'!C23</f>
        <v>5920753.4899999974</v>
      </c>
      <c r="D6" s="23">
        <f>'1a. physdam'!D23</f>
        <v>6070077.9899999974</v>
      </c>
      <c r="E6" s="23">
        <f>'1a. physdam'!E23</f>
        <v>6093005.0399999972</v>
      </c>
      <c r="F6" s="23">
        <f>'1a. physdam'!F23</f>
        <v>6093005.0399999972</v>
      </c>
      <c r="G6" s="23">
        <f>'1a. physdam'!G23</f>
        <v>6093005.0399999972</v>
      </c>
      <c r="H6" s="23">
        <f>'1a. physdam'!H23</f>
        <v>6093005.0399999972</v>
      </c>
      <c r="I6" s="23">
        <f>'1a. physdam'!I23</f>
        <v>6093005.0399999972</v>
      </c>
      <c r="J6" s="23">
        <f>'1a. physdam'!J23</f>
        <v>6093005.0399999972</v>
      </c>
      <c r="K6" s="23">
        <f>'1a. physdam'!K23</f>
        <v>6093005.0399999972</v>
      </c>
    </row>
    <row r="7" spans="1:11" x14ac:dyDescent="0.2">
      <c r="A7" s="6">
        <f>'1a. physdam'!A24</f>
        <v>2012</v>
      </c>
      <c r="B7" s="23">
        <f>'1a. physdam'!B24</f>
        <v>3017399.419999999</v>
      </c>
      <c r="C7" s="23">
        <f>'1a. physdam'!C24</f>
        <v>5947296.7599999979</v>
      </c>
      <c r="D7" s="23">
        <f>'1a. physdam'!D24</f>
        <v>6167101.8199999975</v>
      </c>
      <c r="E7" s="23">
        <f>'1a. physdam'!E24</f>
        <v>6167101.8199999975</v>
      </c>
      <c r="F7" s="23">
        <f>'1a. physdam'!F24</f>
        <v>6167101.8199999975</v>
      </c>
      <c r="G7" s="23">
        <f>'1a. physdam'!G24</f>
        <v>6167101.8199999975</v>
      </c>
      <c r="H7" s="23">
        <f>'1a. physdam'!H24</f>
        <v>6167101.8199999975</v>
      </c>
      <c r="I7" s="23">
        <f>'1a. physdam'!I24</f>
        <v>6167101.8199999975</v>
      </c>
      <c r="J7" s="23">
        <f>'1a. physdam'!J24</f>
        <v>6167101.8199999975</v>
      </c>
      <c r="K7" s="23">
        <f>'1a. physdam'!K24</f>
        <v>0</v>
      </c>
    </row>
    <row r="8" spans="1:11" x14ac:dyDescent="0.2">
      <c r="A8" s="6">
        <f>'1a. physdam'!A25</f>
        <v>2013</v>
      </c>
      <c r="B8" s="23">
        <f>'1a. physdam'!B25</f>
        <v>2618504.7200000002</v>
      </c>
      <c r="C8" s="23">
        <f>'1a. physdam'!C25</f>
        <v>5352522.6999999993</v>
      </c>
      <c r="D8" s="23">
        <f>'1a. physdam'!D25</f>
        <v>5583401.3899999997</v>
      </c>
      <c r="E8" s="23">
        <f>'1a. physdam'!E25</f>
        <v>5594091.8399999999</v>
      </c>
      <c r="F8" s="23">
        <f>'1a. physdam'!F25</f>
        <v>5594091.8399999999</v>
      </c>
      <c r="G8" s="23">
        <f>'1a. physdam'!G25</f>
        <v>5594091.8399999999</v>
      </c>
      <c r="H8" s="23">
        <f>'1a. physdam'!H25</f>
        <v>5594091.8399999999</v>
      </c>
      <c r="I8" s="23">
        <f>'1a. physdam'!I25</f>
        <v>5594091.8399999999</v>
      </c>
      <c r="J8" s="23">
        <f>'1a. physdam'!J25</f>
        <v>0</v>
      </c>
      <c r="K8" s="23">
        <f>'1a. physdam'!K25</f>
        <v>0</v>
      </c>
    </row>
    <row r="9" spans="1:11" x14ac:dyDescent="0.2">
      <c r="A9" s="6">
        <f>'1a. physdam'!A26</f>
        <v>2014</v>
      </c>
      <c r="B9" s="23">
        <f>'1a. physdam'!B26</f>
        <v>2853505.8800000008</v>
      </c>
      <c r="C9" s="23">
        <f>'1a. physdam'!C26</f>
        <v>5421724.6899999995</v>
      </c>
      <c r="D9" s="23">
        <f>'1a. physdam'!D26</f>
        <v>5685132.1999999993</v>
      </c>
      <c r="E9" s="23">
        <f>'1a. physdam'!E26</f>
        <v>5727696.4299999997</v>
      </c>
      <c r="F9" s="23">
        <f>'1a. physdam'!F26</f>
        <v>5727696.4299999997</v>
      </c>
      <c r="G9" s="23">
        <f>'1a. physdam'!G26</f>
        <v>5727696.4299999997</v>
      </c>
      <c r="H9" s="23">
        <f>'1a. physdam'!H26</f>
        <v>5727696.4299999997</v>
      </c>
      <c r="I9" s="23">
        <f>'1a. physdam'!I26</f>
        <v>0</v>
      </c>
      <c r="J9" s="23">
        <f>'1a. physdam'!J26</f>
        <v>0</v>
      </c>
      <c r="K9" s="23">
        <f>'1a. physdam'!K26</f>
        <v>0</v>
      </c>
    </row>
    <row r="10" spans="1:11" x14ac:dyDescent="0.2">
      <c r="A10" s="6">
        <f>'1a. physdam'!A27</f>
        <v>2015</v>
      </c>
      <c r="B10" s="23">
        <f>'1a. physdam'!B27</f>
        <v>2756305.6199999996</v>
      </c>
      <c r="C10" s="23">
        <f>'1a. physdam'!C27</f>
        <v>5305461.5300000012</v>
      </c>
      <c r="D10" s="23">
        <f>'1a. physdam'!D27</f>
        <v>5517394.6800000016</v>
      </c>
      <c r="E10" s="23">
        <f>'1a. physdam'!E27</f>
        <v>5547188.0800000019</v>
      </c>
      <c r="F10" s="23">
        <f>'1a. physdam'!F27</f>
        <v>5547188.0800000019</v>
      </c>
      <c r="G10" s="23">
        <f>'1a. physdam'!G27</f>
        <v>5547188.0800000019</v>
      </c>
      <c r="H10" s="23">
        <f>'1a. physdam'!H27</f>
        <v>0</v>
      </c>
      <c r="I10" s="23">
        <f>'1a. physdam'!I27</f>
        <v>0</v>
      </c>
      <c r="J10" s="23">
        <f>'1a. physdam'!J27</f>
        <v>0</v>
      </c>
      <c r="K10" s="23">
        <f>'1a. physdam'!K27</f>
        <v>0</v>
      </c>
    </row>
    <row r="11" spans="1:11" x14ac:dyDescent="0.2">
      <c r="A11" s="6">
        <f>'1a. physdam'!A28</f>
        <v>2016</v>
      </c>
      <c r="B11" s="23">
        <f>'1a. physdam'!B28</f>
        <v>2873567.7599999993</v>
      </c>
      <c r="C11" s="23">
        <f>'1a. physdam'!C28</f>
        <v>5787908.4600000009</v>
      </c>
      <c r="D11" s="23">
        <f>'1a. physdam'!D28</f>
        <v>5977785.1600000011</v>
      </c>
      <c r="E11" s="23">
        <f>'1a. physdam'!E28</f>
        <v>6000913.120000001</v>
      </c>
      <c r="F11" s="23">
        <f>'1a. physdam'!F28</f>
        <v>6000913.120000001</v>
      </c>
      <c r="G11" s="23">
        <f>'1a. physdam'!G28</f>
        <v>0</v>
      </c>
      <c r="H11" s="23">
        <f>'1a. physdam'!H28</f>
        <v>0</v>
      </c>
      <c r="I11" s="23">
        <f>'1a. physdam'!I28</f>
        <v>0</v>
      </c>
      <c r="J11" s="23">
        <f>'1a. physdam'!J28</f>
        <v>0</v>
      </c>
      <c r="K11" s="23">
        <f>'1a. physdam'!K28</f>
        <v>0</v>
      </c>
    </row>
    <row r="12" spans="1:11" x14ac:dyDescent="0.2">
      <c r="A12" s="6">
        <f>'1a. physdam'!A29</f>
        <v>2017</v>
      </c>
      <c r="B12" s="23">
        <f>'1a. physdam'!B29</f>
        <v>3366085.1700000004</v>
      </c>
      <c r="C12" s="23">
        <f>'1a. physdam'!C29</f>
        <v>6214259.6400000006</v>
      </c>
      <c r="D12" s="23">
        <f>'1a. physdam'!D29</f>
        <v>6501639.7200000007</v>
      </c>
      <c r="E12" s="23">
        <f>'1a. physdam'!E29</f>
        <v>6501639.7200000007</v>
      </c>
      <c r="F12" s="23">
        <f>'1a. physdam'!F29</f>
        <v>0</v>
      </c>
      <c r="G12" s="23">
        <f>'1a. physdam'!G29</f>
        <v>0</v>
      </c>
      <c r="H12" s="23">
        <f>'1a. physdam'!H29</f>
        <v>0</v>
      </c>
      <c r="I12" s="23">
        <f>'1a. physdam'!I29</f>
        <v>0</v>
      </c>
      <c r="J12" s="23">
        <f>'1a. physdam'!J29</f>
        <v>0</v>
      </c>
      <c r="K12" s="23">
        <f>'1a. physdam'!K29</f>
        <v>0</v>
      </c>
    </row>
    <row r="13" spans="1:11" x14ac:dyDescent="0.2">
      <c r="A13" s="6">
        <f>'1a. physdam'!A30</f>
        <v>2018</v>
      </c>
      <c r="B13" s="23">
        <f>'1a. physdam'!B30</f>
        <v>3121835.4200000013</v>
      </c>
      <c r="C13" s="23">
        <f>'1a. physdam'!C30</f>
        <v>5721357.8599999994</v>
      </c>
      <c r="D13" s="23">
        <f>'1a. physdam'!D30</f>
        <v>5943257.2799999993</v>
      </c>
      <c r="E13" s="23">
        <f>'1a. physdam'!E30</f>
        <v>0</v>
      </c>
      <c r="F13" s="23">
        <f>'1a. physdam'!F30</f>
        <v>0</v>
      </c>
      <c r="G13" s="23">
        <f>'1a. physdam'!G30</f>
        <v>0</v>
      </c>
      <c r="H13" s="23">
        <f>'1a. physdam'!H30</f>
        <v>0</v>
      </c>
      <c r="I13" s="23">
        <f>'1a. physdam'!I30</f>
        <v>0</v>
      </c>
      <c r="J13" s="23">
        <f>'1a. physdam'!J30</f>
        <v>0</v>
      </c>
      <c r="K13" s="23">
        <f>'1a. physdam'!K30</f>
        <v>0</v>
      </c>
    </row>
    <row r="14" spans="1:11" x14ac:dyDescent="0.2">
      <c r="A14" s="6">
        <f>'1a. physdam'!A31</f>
        <v>2019</v>
      </c>
      <c r="B14" s="23">
        <f>'1a. physdam'!B31</f>
        <v>3167395.6100000008</v>
      </c>
      <c r="C14" s="23">
        <f>'1a. physdam'!C31</f>
        <v>6050565.1999999993</v>
      </c>
      <c r="D14" s="23">
        <f>'1a. physdam'!D31</f>
        <v>0</v>
      </c>
      <c r="E14" s="23">
        <f>'1a. physdam'!E31</f>
        <v>0</v>
      </c>
      <c r="F14" s="23">
        <f>'1a. physdam'!F31</f>
        <v>0</v>
      </c>
      <c r="G14" s="23">
        <f>'1a. physdam'!G31</f>
        <v>0</v>
      </c>
      <c r="H14" s="23">
        <f>'1a. physdam'!H31</f>
        <v>0</v>
      </c>
      <c r="I14" s="23">
        <f>'1a. physdam'!I31</f>
        <v>0</v>
      </c>
      <c r="J14" s="23">
        <f>'1a. physdam'!J31</f>
        <v>0</v>
      </c>
      <c r="K14" s="23">
        <f>'1a. physdam'!K31</f>
        <v>0</v>
      </c>
    </row>
    <row r="15" spans="1:11" x14ac:dyDescent="0.2">
      <c r="A15" s="6">
        <f>'1a. physdam'!A32</f>
        <v>2020</v>
      </c>
      <c r="B15" s="23">
        <f>'1a. physdam'!B32</f>
        <v>3471556.4600000018</v>
      </c>
      <c r="C15" s="23">
        <f>'1a. physdam'!C32</f>
        <v>0</v>
      </c>
      <c r="D15" s="23">
        <f>'1a. physdam'!D32</f>
        <v>0</v>
      </c>
      <c r="E15" s="23">
        <f>'1a. physdam'!E32</f>
        <v>0</v>
      </c>
      <c r="F15" s="23">
        <f>'1a. physdam'!F32</f>
        <v>0</v>
      </c>
      <c r="G15" s="23">
        <f>'1a. physdam'!G32</f>
        <v>0</v>
      </c>
      <c r="H15" s="23">
        <f>'1a. physdam'!H32</f>
        <v>0</v>
      </c>
      <c r="I15" s="23">
        <f>'1a. physdam'!I32</f>
        <v>0</v>
      </c>
      <c r="J15" s="23">
        <f>'1a. physdam'!J32</f>
        <v>0</v>
      </c>
      <c r="K15" s="23">
        <f>'1a. physdam'!K32</f>
        <v>0</v>
      </c>
    </row>
    <row r="16" spans="1:11" x14ac:dyDescent="0.2">
      <c r="B16" s="1"/>
      <c r="C16" s="1"/>
    </row>
    <row r="17" spans="1:11" x14ac:dyDescent="0.2">
      <c r="A17" s="149" t="s">
        <v>42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</row>
    <row r="18" spans="1:11" x14ac:dyDescent="0.2">
      <c r="A18" s="16" t="s">
        <v>1</v>
      </c>
      <c r="B18" s="151" t="s">
        <v>8</v>
      </c>
      <c r="C18" s="152"/>
      <c r="D18" s="152"/>
      <c r="E18" s="152"/>
      <c r="F18" s="152"/>
      <c r="G18" s="152"/>
      <c r="H18" s="152"/>
      <c r="I18" s="152"/>
      <c r="J18" s="152"/>
      <c r="K18" s="152"/>
    </row>
    <row r="19" spans="1:11" x14ac:dyDescent="0.2">
      <c r="A19" s="17" t="s">
        <v>3</v>
      </c>
      <c r="B19" s="41" t="s">
        <v>43</v>
      </c>
      <c r="C19" s="42" t="s">
        <v>44</v>
      </c>
      <c r="D19" s="42" t="s">
        <v>45</v>
      </c>
      <c r="E19" s="42" t="s">
        <v>46</v>
      </c>
      <c r="F19" s="42" t="s">
        <v>47</v>
      </c>
      <c r="G19" s="42" t="s">
        <v>48</v>
      </c>
      <c r="H19" s="42" t="s">
        <v>49</v>
      </c>
      <c r="I19" s="42" t="s">
        <v>50</v>
      </c>
      <c r="J19" s="42" t="s">
        <v>51</v>
      </c>
      <c r="K19" s="21"/>
    </row>
    <row r="20" spans="1:11" x14ac:dyDescent="0.2">
      <c r="A20" s="6">
        <f>A6</f>
        <v>2011</v>
      </c>
      <c r="B20" s="40">
        <f>C6/B6</f>
        <v>2.0389625250979142</v>
      </c>
      <c r="C20" s="40">
        <f t="shared" ref="C20:J20" si="0">D6/C6</f>
        <v>1.0252205230723093</v>
      </c>
      <c r="D20" s="40">
        <f t="shared" si="0"/>
        <v>1.0037770602021541</v>
      </c>
      <c r="E20" s="40">
        <f t="shared" si="0"/>
        <v>1</v>
      </c>
      <c r="F20" s="40">
        <f t="shared" si="0"/>
        <v>1</v>
      </c>
      <c r="G20" s="40">
        <f t="shared" si="0"/>
        <v>1</v>
      </c>
      <c r="H20" s="40">
        <f t="shared" si="0"/>
        <v>1</v>
      </c>
      <c r="I20" s="40">
        <f t="shared" si="0"/>
        <v>1</v>
      </c>
      <c r="J20" s="40">
        <f t="shared" si="0"/>
        <v>1</v>
      </c>
      <c r="K20" s="43"/>
    </row>
    <row r="21" spans="1:11" x14ac:dyDescent="0.2">
      <c r="A21" s="6">
        <f t="shared" ref="A21:A28" si="1">A7</f>
        <v>2012</v>
      </c>
      <c r="B21" s="40">
        <f t="shared" ref="B21:I21" si="2">C7/B7</f>
        <v>1.9710008295819186</v>
      </c>
      <c r="C21" s="40">
        <f t="shared" si="2"/>
        <v>1.0369588182446776</v>
      </c>
      <c r="D21" s="40">
        <f t="shared" si="2"/>
        <v>1</v>
      </c>
      <c r="E21" s="40">
        <f t="shared" si="2"/>
        <v>1</v>
      </c>
      <c r="F21" s="40">
        <f t="shared" si="2"/>
        <v>1</v>
      </c>
      <c r="G21" s="40">
        <f t="shared" si="2"/>
        <v>1</v>
      </c>
      <c r="H21" s="40">
        <f t="shared" si="2"/>
        <v>1</v>
      </c>
      <c r="I21" s="40">
        <f t="shared" si="2"/>
        <v>1</v>
      </c>
      <c r="J21" s="40"/>
      <c r="K21" s="40"/>
    </row>
    <row r="22" spans="1:11" x14ac:dyDescent="0.2">
      <c r="A22" s="6">
        <f t="shared" si="1"/>
        <v>2013</v>
      </c>
      <c r="B22" s="40">
        <f t="shared" ref="B22:H22" si="3">C8/B8</f>
        <v>2.0441142072869738</v>
      </c>
      <c r="C22" s="40">
        <f t="shared" si="3"/>
        <v>1.0431345559730183</v>
      </c>
      <c r="D22" s="40">
        <f t="shared" si="3"/>
        <v>1.001914684124116</v>
      </c>
      <c r="E22" s="40">
        <f t="shared" si="3"/>
        <v>1</v>
      </c>
      <c r="F22" s="40">
        <f t="shared" si="3"/>
        <v>1</v>
      </c>
      <c r="G22" s="40">
        <f t="shared" si="3"/>
        <v>1</v>
      </c>
      <c r="H22" s="40">
        <f t="shared" si="3"/>
        <v>1</v>
      </c>
      <c r="I22" s="40"/>
      <c r="J22" s="40"/>
      <c r="K22" s="40"/>
    </row>
    <row r="23" spans="1:11" x14ac:dyDescent="0.2">
      <c r="A23" s="6">
        <f t="shared" si="1"/>
        <v>2014</v>
      </c>
      <c r="B23" s="40">
        <f t="shared" ref="B23:G23" si="4">C9/B9</f>
        <v>1.9000222596352239</v>
      </c>
      <c r="C23" s="40">
        <f t="shared" si="4"/>
        <v>1.0485837118372752</v>
      </c>
      <c r="D23" s="40">
        <f t="shared" si="4"/>
        <v>1.0074869375948725</v>
      </c>
      <c r="E23" s="40">
        <f t="shared" si="4"/>
        <v>1</v>
      </c>
      <c r="F23" s="40">
        <f t="shared" si="4"/>
        <v>1</v>
      </c>
      <c r="G23" s="40">
        <f t="shared" si="4"/>
        <v>1</v>
      </c>
      <c r="H23" s="40"/>
      <c r="I23" s="40"/>
      <c r="J23" s="40"/>
      <c r="K23" s="40"/>
    </row>
    <row r="24" spans="1:11" x14ac:dyDescent="0.2">
      <c r="A24" s="6">
        <f t="shared" si="1"/>
        <v>2015</v>
      </c>
      <c r="B24" s="40">
        <f t="shared" ref="B24:F24" si="5">C10/B10</f>
        <v>1.9248451592243976</v>
      </c>
      <c r="C24" s="40">
        <f t="shared" si="5"/>
        <v>1.0399462231139767</v>
      </c>
      <c r="D24" s="40">
        <f t="shared" si="5"/>
        <v>1.0053999037096255</v>
      </c>
      <c r="E24" s="40">
        <f t="shared" si="5"/>
        <v>1</v>
      </c>
      <c r="F24" s="40">
        <f t="shared" si="5"/>
        <v>1</v>
      </c>
      <c r="G24" s="40"/>
      <c r="H24" s="40"/>
      <c r="I24" s="40"/>
      <c r="J24" s="40"/>
      <c r="K24" s="40"/>
    </row>
    <row r="25" spans="1:11" x14ac:dyDescent="0.2">
      <c r="A25" s="6">
        <f t="shared" si="1"/>
        <v>2016</v>
      </c>
      <c r="B25" s="40">
        <f t="shared" ref="B25:E25" si="6">C11/B11</f>
        <v>2.0141889606946322</v>
      </c>
      <c r="C25" s="40">
        <f t="shared" si="6"/>
        <v>1.0328057538076545</v>
      </c>
      <c r="D25" s="40">
        <f t="shared" si="6"/>
        <v>1.0038689848130975</v>
      </c>
      <c r="E25" s="40">
        <f t="shared" si="6"/>
        <v>1</v>
      </c>
      <c r="F25" s="40"/>
      <c r="G25" s="40"/>
      <c r="H25" s="40"/>
      <c r="I25" s="40"/>
      <c r="J25" s="40"/>
      <c r="K25" s="40"/>
    </row>
    <row r="26" spans="1:11" x14ac:dyDescent="0.2">
      <c r="A26" s="6">
        <f t="shared" si="1"/>
        <v>2017</v>
      </c>
      <c r="B26" s="40">
        <f t="shared" ref="B26:D26" si="7">C12/B12</f>
        <v>1.846138563392322</v>
      </c>
      <c r="C26" s="40">
        <f t="shared" si="7"/>
        <v>1.0462452643835782</v>
      </c>
      <c r="D26" s="40">
        <f t="shared" si="7"/>
        <v>1</v>
      </c>
      <c r="E26" s="40"/>
      <c r="F26" s="40"/>
      <c r="G26" s="40"/>
      <c r="H26" s="40"/>
      <c r="I26" s="40"/>
      <c r="J26" s="40"/>
      <c r="K26" s="40"/>
    </row>
    <row r="27" spans="1:11" x14ac:dyDescent="0.2">
      <c r="A27" s="6">
        <f t="shared" si="1"/>
        <v>2018</v>
      </c>
      <c r="B27" s="40">
        <f t="shared" ref="B27:C27" si="8">C13/B13</f>
        <v>1.8326904177414955</v>
      </c>
      <c r="C27" s="40">
        <f t="shared" si="8"/>
        <v>1.0387843979401072</v>
      </c>
      <c r="D27" s="40"/>
      <c r="E27" s="40"/>
      <c r="F27" s="40"/>
      <c r="G27" s="40"/>
      <c r="H27" s="40"/>
      <c r="I27" s="40"/>
      <c r="J27" s="40"/>
      <c r="K27" s="40"/>
    </row>
    <row r="28" spans="1:11" x14ac:dyDescent="0.2">
      <c r="A28" s="6">
        <f t="shared" si="1"/>
        <v>2019</v>
      </c>
      <c r="B28" s="40">
        <f t="shared" ref="B28" si="9">C14/B14</f>
        <v>1.9102650710562794</v>
      </c>
      <c r="C28" s="40"/>
      <c r="D28" s="40"/>
      <c r="E28" s="40"/>
      <c r="F28" s="40"/>
      <c r="G28" s="40"/>
      <c r="H28" s="40"/>
      <c r="I28" s="40"/>
      <c r="J28" s="40"/>
      <c r="K28" s="40"/>
    </row>
    <row r="29" spans="1:11" x14ac:dyDescent="0.2">
      <c r="A29" s="44" t="s">
        <v>52</v>
      </c>
      <c r="B29" s="46">
        <f>AVERAGE(B20:B28)</f>
        <v>1.9424697770790178</v>
      </c>
      <c r="C29" s="47">
        <f t="shared" ref="C29:J29" si="10">AVERAGE(C20:C28)</f>
        <v>1.0389599060465744</v>
      </c>
      <c r="D29" s="47">
        <f t="shared" si="10"/>
        <v>1.0032067957776949</v>
      </c>
      <c r="E29" s="47">
        <f t="shared" si="10"/>
        <v>1</v>
      </c>
      <c r="F29" s="47">
        <f t="shared" si="10"/>
        <v>1</v>
      </c>
      <c r="G29" s="47">
        <f t="shared" si="10"/>
        <v>1</v>
      </c>
      <c r="H29" s="47">
        <f t="shared" si="10"/>
        <v>1</v>
      </c>
      <c r="I29" s="47">
        <f t="shared" si="10"/>
        <v>1</v>
      </c>
      <c r="J29" s="47">
        <f t="shared" si="10"/>
        <v>1</v>
      </c>
      <c r="K29" s="40"/>
    </row>
    <row r="30" spans="1:11" ht="4" customHeight="1" x14ac:dyDescent="0.2">
      <c r="B30" s="1"/>
      <c r="C30" s="1"/>
    </row>
    <row r="31" spans="1:11" x14ac:dyDescent="0.2">
      <c r="A31" s="49" t="s">
        <v>53</v>
      </c>
      <c r="B31" s="48">
        <f>B29</f>
        <v>1.9424697770790178</v>
      </c>
      <c r="C31" s="48">
        <f t="shared" ref="C31:J31" si="11">C29</f>
        <v>1.0389599060465744</v>
      </c>
      <c r="D31" s="48">
        <f t="shared" si="11"/>
        <v>1.0032067957776949</v>
      </c>
      <c r="E31" s="48">
        <f t="shared" si="11"/>
        <v>1</v>
      </c>
      <c r="F31" s="48">
        <f t="shared" si="11"/>
        <v>1</v>
      </c>
      <c r="G31" s="48">
        <f t="shared" si="11"/>
        <v>1</v>
      </c>
      <c r="H31" s="48">
        <f t="shared" si="11"/>
        <v>1</v>
      </c>
      <c r="I31" s="48">
        <f t="shared" si="11"/>
        <v>1</v>
      </c>
      <c r="J31" s="48">
        <f t="shared" si="11"/>
        <v>1</v>
      </c>
      <c r="K31" s="48">
        <v>1</v>
      </c>
    </row>
    <row r="32" spans="1:11" x14ac:dyDescent="0.2">
      <c r="A32" s="39" t="s">
        <v>54</v>
      </c>
      <c r="B32" s="50">
        <f>B31*C32</f>
        <v>2.0246200062736608</v>
      </c>
      <c r="C32" s="50">
        <f t="shared" ref="C32:I32" si="12">C31*D32</f>
        <v>1.0422916382864789</v>
      </c>
      <c r="D32" s="50">
        <f t="shared" si="12"/>
        <v>1.0032067957776949</v>
      </c>
      <c r="E32" s="50">
        <f t="shared" si="12"/>
        <v>1</v>
      </c>
      <c r="F32" s="50">
        <f t="shared" si="12"/>
        <v>1</v>
      </c>
      <c r="G32" s="50">
        <f t="shared" si="12"/>
        <v>1</v>
      </c>
      <c r="H32" s="50">
        <f t="shared" si="12"/>
        <v>1</v>
      </c>
      <c r="I32" s="50">
        <f t="shared" si="12"/>
        <v>1</v>
      </c>
      <c r="J32" s="51">
        <f>J31*K32</f>
        <v>1</v>
      </c>
      <c r="K32" s="50">
        <f>PRODUCT(K31*$K31)</f>
        <v>1</v>
      </c>
    </row>
    <row r="33" spans="1:7" x14ac:dyDescent="0.2">
      <c r="B33" s="1"/>
      <c r="C33" s="1"/>
    </row>
    <row r="34" spans="1:7" x14ac:dyDescent="0.2">
      <c r="A34" s="52"/>
      <c r="B34" s="53"/>
      <c r="C34" s="53" t="s">
        <v>53</v>
      </c>
      <c r="D34" s="86" t="s">
        <v>55</v>
      </c>
      <c r="E34" s="53" t="s">
        <v>55</v>
      </c>
    </row>
    <row r="35" spans="1:7" x14ac:dyDescent="0.2">
      <c r="A35" s="52" t="s">
        <v>1</v>
      </c>
      <c r="B35" s="53" t="s">
        <v>56</v>
      </c>
      <c r="C35" s="53" t="s">
        <v>57</v>
      </c>
      <c r="D35" s="86" t="s">
        <v>58</v>
      </c>
      <c r="E35" s="54" t="s">
        <v>59</v>
      </c>
    </row>
    <row r="36" spans="1:7" ht="17" x14ac:dyDescent="0.2">
      <c r="A36" s="55" t="s">
        <v>3</v>
      </c>
      <c r="B36" s="56" t="s">
        <v>60</v>
      </c>
      <c r="C36" s="56" t="s">
        <v>61</v>
      </c>
      <c r="D36" s="87" t="s">
        <v>60</v>
      </c>
      <c r="E36" s="56" t="s">
        <v>62</v>
      </c>
    </row>
    <row r="37" spans="1:7" x14ac:dyDescent="0.2">
      <c r="B37" s="58" t="s">
        <v>63</v>
      </c>
      <c r="C37" s="58" t="s">
        <v>64</v>
      </c>
      <c r="D37" s="83" t="s">
        <v>65</v>
      </c>
      <c r="E37" s="58" t="s">
        <v>66</v>
      </c>
      <c r="G37" s="78"/>
    </row>
    <row r="38" spans="1:7" x14ac:dyDescent="0.2">
      <c r="A38" s="57">
        <f t="shared" ref="A38:A47" si="13">A6</f>
        <v>2011</v>
      </c>
      <c r="B38" s="59">
        <f>K6</f>
        <v>6093005.0399999972</v>
      </c>
      <c r="C38" s="72">
        <f>K32</f>
        <v>1</v>
      </c>
      <c r="D38" s="88">
        <f>B38*C38</f>
        <v>6093005.0399999972</v>
      </c>
      <c r="E38" s="77">
        <f>D38-B38</f>
        <v>0</v>
      </c>
    </row>
    <row r="39" spans="1:7" x14ac:dyDescent="0.2">
      <c r="A39" s="57">
        <f t="shared" si="13"/>
        <v>2012</v>
      </c>
      <c r="B39" s="59">
        <f>J7</f>
        <v>6167101.8199999975</v>
      </c>
      <c r="C39" s="72">
        <f>J32</f>
        <v>1</v>
      </c>
      <c r="D39" s="88">
        <f t="shared" ref="D39:D47" si="14">B39*C39</f>
        <v>6167101.8199999975</v>
      </c>
      <c r="E39" s="77">
        <f t="shared" ref="E39:E47" si="15">D39-B39</f>
        <v>0</v>
      </c>
    </row>
    <row r="40" spans="1:7" x14ac:dyDescent="0.2">
      <c r="A40" s="57">
        <f t="shared" si="13"/>
        <v>2013</v>
      </c>
      <c r="B40" s="59">
        <f>I8</f>
        <v>5594091.8399999999</v>
      </c>
      <c r="C40" s="72">
        <f>I32</f>
        <v>1</v>
      </c>
      <c r="D40" s="88">
        <f t="shared" si="14"/>
        <v>5594091.8399999999</v>
      </c>
      <c r="E40" s="77">
        <f t="shared" si="15"/>
        <v>0</v>
      </c>
    </row>
    <row r="41" spans="1:7" x14ac:dyDescent="0.2">
      <c r="A41" s="57">
        <f t="shared" si="13"/>
        <v>2014</v>
      </c>
      <c r="B41" s="59">
        <f>H9</f>
        <v>5727696.4299999997</v>
      </c>
      <c r="C41" s="72">
        <f>H32</f>
        <v>1</v>
      </c>
      <c r="D41" s="88">
        <f t="shared" si="14"/>
        <v>5727696.4299999997</v>
      </c>
      <c r="E41" s="77">
        <f t="shared" si="15"/>
        <v>0</v>
      </c>
    </row>
    <row r="42" spans="1:7" x14ac:dyDescent="0.2">
      <c r="A42" s="57">
        <f t="shared" si="13"/>
        <v>2015</v>
      </c>
      <c r="B42" s="66">
        <f>G10</f>
        <v>5547188.0800000019</v>
      </c>
      <c r="C42" s="73">
        <f>G32</f>
        <v>1</v>
      </c>
      <c r="D42" s="88">
        <f t="shared" si="14"/>
        <v>5547188.0800000019</v>
      </c>
      <c r="E42" s="77">
        <f t="shared" si="15"/>
        <v>0</v>
      </c>
    </row>
    <row r="43" spans="1:7" x14ac:dyDescent="0.2">
      <c r="A43" s="57">
        <f t="shared" si="13"/>
        <v>2016</v>
      </c>
      <c r="B43" s="66">
        <f>F11</f>
        <v>6000913.120000001</v>
      </c>
      <c r="C43" s="74">
        <f>F32</f>
        <v>1</v>
      </c>
      <c r="D43" s="88">
        <f t="shared" si="14"/>
        <v>6000913.120000001</v>
      </c>
      <c r="E43" s="77">
        <f t="shared" si="15"/>
        <v>0</v>
      </c>
    </row>
    <row r="44" spans="1:7" x14ac:dyDescent="0.2">
      <c r="A44" s="57">
        <f t="shared" si="13"/>
        <v>2017</v>
      </c>
      <c r="B44" s="66">
        <f>E12</f>
        <v>6501639.7200000007</v>
      </c>
      <c r="C44" s="74">
        <f>E32</f>
        <v>1</v>
      </c>
      <c r="D44" s="88">
        <f t="shared" si="14"/>
        <v>6501639.7200000007</v>
      </c>
      <c r="E44" s="77">
        <f t="shared" si="15"/>
        <v>0</v>
      </c>
    </row>
    <row r="45" spans="1:7" x14ac:dyDescent="0.2">
      <c r="A45" s="57">
        <f t="shared" si="13"/>
        <v>2018</v>
      </c>
      <c r="B45" s="66">
        <f>D13</f>
        <v>5943257.2799999993</v>
      </c>
      <c r="C45" s="74">
        <f>D32</f>
        <v>1.0032067957776949</v>
      </c>
      <c r="D45" s="88">
        <f t="shared" si="14"/>
        <v>5962316.0923512578</v>
      </c>
      <c r="E45" s="77">
        <f t="shared" si="15"/>
        <v>19058.812351258472</v>
      </c>
    </row>
    <row r="46" spans="1:7" x14ac:dyDescent="0.2">
      <c r="A46" s="57">
        <f t="shared" si="13"/>
        <v>2019</v>
      </c>
      <c r="B46" s="67">
        <f>C14</f>
        <v>6050565.1999999993</v>
      </c>
      <c r="C46" s="75">
        <f>C32</f>
        <v>1.0422916382864789</v>
      </c>
      <c r="D46" s="88">
        <f t="shared" si="14"/>
        <v>6306453.5148671558</v>
      </c>
      <c r="E46" s="77">
        <f t="shared" si="15"/>
        <v>255888.31486715656</v>
      </c>
      <c r="F46" s="63"/>
    </row>
    <row r="47" spans="1:7" x14ac:dyDescent="0.2">
      <c r="A47" s="57">
        <f t="shared" si="13"/>
        <v>2020</v>
      </c>
      <c r="B47" s="68">
        <f>B15</f>
        <v>3471556.4600000018</v>
      </c>
      <c r="C47" s="76">
        <f>B32</f>
        <v>2.0246200062736608</v>
      </c>
      <c r="D47" s="88">
        <f t="shared" si="14"/>
        <v>7028582.661824571</v>
      </c>
      <c r="E47" s="77">
        <f t="shared" si="15"/>
        <v>3557026.2018245691</v>
      </c>
    </row>
    <row r="48" spans="1:7" x14ac:dyDescent="0.2">
      <c r="A48" s="60" t="s">
        <v>59</v>
      </c>
      <c r="B48" s="61">
        <f>SUM(B38:B47)</f>
        <v>57097014.990000002</v>
      </c>
      <c r="C48" s="62"/>
      <c r="D48" s="89">
        <f>SUM(D38:D47)</f>
        <v>60928988.319042981</v>
      </c>
      <c r="E48" s="61">
        <f>SUM(E38:E47)</f>
        <v>3831973.3290429842</v>
      </c>
    </row>
    <row r="50" spans="1:11" x14ac:dyDescent="0.2">
      <c r="A50" s="79"/>
    </row>
    <row r="51" spans="1:11" x14ac:dyDescent="0.2">
      <c r="A51" s="79"/>
    </row>
    <row r="52" spans="1:11" ht="21" x14ac:dyDescent="0.25">
      <c r="A52" s="27" t="s">
        <v>5</v>
      </c>
    </row>
    <row r="54" spans="1:11" x14ac:dyDescent="0.2">
      <c r="A54" s="149" t="s">
        <v>7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</row>
    <row r="55" spans="1:11" x14ac:dyDescent="0.2">
      <c r="A55" s="16" t="s">
        <v>1</v>
      </c>
      <c r="B55" s="151" t="s">
        <v>8</v>
      </c>
      <c r="C55" s="152"/>
      <c r="D55" s="152"/>
      <c r="E55" s="152"/>
      <c r="F55" s="152"/>
      <c r="G55" s="152"/>
      <c r="H55" s="152"/>
      <c r="I55" s="152"/>
      <c r="J55" s="152"/>
      <c r="K55" s="152"/>
    </row>
    <row r="56" spans="1:11" x14ac:dyDescent="0.2">
      <c r="A56" s="17" t="s">
        <v>3</v>
      </c>
      <c r="B56" s="18">
        <v>0</v>
      </c>
      <c r="C56" s="18">
        <v>1</v>
      </c>
      <c r="D56" s="18">
        <v>2</v>
      </c>
      <c r="E56" s="18">
        <v>3</v>
      </c>
      <c r="F56" s="18">
        <v>4</v>
      </c>
      <c r="G56" s="18">
        <v>5</v>
      </c>
      <c r="H56" s="18">
        <v>6</v>
      </c>
      <c r="I56" s="18">
        <v>7</v>
      </c>
      <c r="J56" s="18">
        <v>8</v>
      </c>
      <c r="K56" s="18">
        <v>9</v>
      </c>
    </row>
    <row r="57" spans="1:11" x14ac:dyDescent="0.2">
      <c r="A57" s="6">
        <f>'1a. physdam'!A74</f>
        <v>2011</v>
      </c>
      <c r="B57" s="23">
        <f>'1b. liability'!B23</f>
        <v>112299.30000000002</v>
      </c>
      <c r="C57" s="23">
        <f>'1b. liability'!C23</f>
        <v>2053501.4500000009</v>
      </c>
      <c r="D57" s="23">
        <f>'1b. liability'!D23</f>
        <v>2402896.4400000009</v>
      </c>
      <c r="E57" s="23">
        <f>'1b. liability'!E23</f>
        <v>3252529.830000001</v>
      </c>
      <c r="F57" s="23">
        <f>'1b. liability'!F23</f>
        <v>3532467.6600000011</v>
      </c>
      <c r="G57" s="23">
        <f>'1b. liability'!G23</f>
        <v>3650782.6600000011</v>
      </c>
      <c r="H57" s="23">
        <f>'1b. liability'!H23</f>
        <v>3996753.4700000011</v>
      </c>
      <c r="I57" s="23">
        <f>'1b. liability'!I23</f>
        <v>4015184.1800000011</v>
      </c>
      <c r="J57" s="23">
        <f>'1b. liability'!J23</f>
        <v>4066061.6300000013</v>
      </c>
      <c r="K57" s="23">
        <f>'1b. liability'!K23</f>
        <v>4071317.0400000014</v>
      </c>
    </row>
    <row r="58" spans="1:11" x14ac:dyDescent="0.2">
      <c r="A58" s="6">
        <f>'1a. physdam'!A75</f>
        <v>2012</v>
      </c>
      <c r="B58" s="23">
        <f>'1b. liability'!B24</f>
        <v>67349.45</v>
      </c>
      <c r="C58" s="23">
        <f>'1b. liability'!C24</f>
        <v>345145.44999999995</v>
      </c>
      <c r="D58" s="23">
        <f>'1b. liability'!D24</f>
        <v>1559610.14</v>
      </c>
      <c r="E58" s="23">
        <f>'1b. liability'!E24</f>
        <v>1885693.68</v>
      </c>
      <c r="F58" s="23">
        <f>'1b. liability'!F24</f>
        <v>2121299.91</v>
      </c>
      <c r="G58" s="23">
        <f>'1b. liability'!G24</f>
        <v>2333872.2800000003</v>
      </c>
      <c r="H58" s="23">
        <f>'1b. liability'!H24</f>
        <v>2362269.9500000002</v>
      </c>
      <c r="I58" s="23">
        <f>'1b. liability'!I24</f>
        <v>2480647.58</v>
      </c>
      <c r="J58" s="23">
        <f>'1b. liability'!J24</f>
        <v>2511315.75</v>
      </c>
      <c r="K58" s="23">
        <f>'1b. liability'!K24</f>
        <v>0</v>
      </c>
    </row>
    <row r="59" spans="1:11" x14ac:dyDescent="0.2">
      <c r="A59" s="6">
        <f>'1a. physdam'!A76</f>
        <v>2013</v>
      </c>
      <c r="B59" s="23">
        <f>'1b. liability'!B25</f>
        <v>6818.61</v>
      </c>
      <c r="C59" s="23">
        <f>'1b. liability'!C25</f>
        <v>439865.84999999992</v>
      </c>
      <c r="D59" s="23">
        <f>'1b. liability'!D25</f>
        <v>683970.20999999985</v>
      </c>
      <c r="E59" s="23">
        <f>'1b. liability'!E25</f>
        <v>851830.98999999987</v>
      </c>
      <c r="F59" s="23">
        <f>'1b. liability'!F25</f>
        <v>960180.15999999992</v>
      </c>
      <c r="G59" s="23">
        <f>'1b. liability'!G25</f>
        <v>1084673.21</v>
      </c>
      <c r="H59" s="23">
        <f>'1b. liability'!H25</f>
        <v>1121387.56</v>
      </c>
      <c r="I59" s="23">
        <f>'1b. liability'!I25</f>
        <v>1239643.31</v>
      </c>
      <c r="J59" s="23">
        <f>'1b. liability'!J25</f>
        <v>0</v>
      </c>
      <c r="K59" s="23">
        <f>'1b. liability'!K25</f>
        <v>0</v>
      </c>
    </row>
    <row r="60" spans="1:11" x14ac:dyDescent="0.2">
      <c r="A60" s="6">
        <f>'1a. physdam'!A77</f>
        <v>2014</v>
      </c>
      <c r="B60" s="23">
        <f>'1b. liability'!B26</f>
        <v>30806.2</v>
      </c>
      <c r="C60" s="23">
        <f>'1b. liability'!C26</f>
        <v>188657.27000000002</v>
      </c>
      <c r="D60" s="23">
        <f>'1b. liability'!D26</f>
        <v>383334.60000000003</v>
      </c>
      <c r="E60" s="23">
        <f>'1b. liability'!E26</f>
        <v>1763982.7800000005</v>
      </c>
      <c r="F60" s="23">
        <f>'1b. liability'!F26</f>
        <v>2278331.4400000004</v>
      </c>
      <c r="G60" s="23">
        <f>'1b. liability'!G26</f>
        <v>3160129.6300000004</v>
      </c>
      <c r="H60" s="23">
        <f>'1b. liability'!H26</f>
        <v>3321294.8400000003</v>
      </c>
      <c r="I60" s="23">
        <f>'1b. liability'!I26</f>
        <v>0</v>
      </c>
      <c r="J60" s="23">
        <f>'1b. liability'!J26</f>
        <v>0</v>
      </c>
      <c r="K60" s="23">
        <f>'1b. liability'!K26</f>
        <v>0</v>
      </c>
    </row>
    <row r="61" spans="1:11" x14ac:dyDescent="0.2">
      <c r="A61" s="6">
        <f>'1a. physdam'!A78</f>
        <v>2015</v>
      </c>
      <c r="B61" s="23">
        <f>'1b. liability'!B27</f>
        <v>16064.68</v>
      </c>
      <c r="C61" s="23">
        <f>'1b. liability'!C27</f>
        <v>4164365.5700000012</v>
      </c>
      <c r="D61" s="23">
        <f>'1b. liability'!D27</f>
        <v>4356535.4300000016</v>
      </c>
      <c r="E61" s="23">
        <f>'1b. liability'!E27</f>
        <v>5733143.1600000011</v>
      </c>
      <c r="F61" s="23">
        <f>'1b. liability'!F27</f>
        <v>5842553.790000001</v>
      </c>
      <c r="G61" s="23">
        <f>'1b. liability'!G27</f>
        <v>6013555.3500000006</v>
      </c>
      <c r="H61" s="23">
        <f>'1b. liability'!H27</f>
        <v>0</v>
      </c>
      <c r="I61" s="23">
        <f>'1b. liability'!I27</f>
        <v>0</v>
      </c>
      <c r="J61" s="23">
        <f>'1b. liability'!J27</f>
        <v>0</v>
      </c>
      <c r="K61" s="23">
        <f>'1b. liability'!K27</f>
        <v>0</v>
      </c>
    </row>
    <row r="62" spans="1:11" x14ac:dyDescent="0.2">
      <c r="A62" s="6">
        <f>'1a. physdam'!A79</f>
        <v>2016</v>
      </c>
      <c r="B62" s="23">
        <f>'1b. liability'!B28</f>
        <v>5843.4100000000008</v>
      </c>
      <c r="C62" s="23">
        <f>'1b. liability'!C28</f>
        <v>252629.9499999999</v>
      </c>
      <c r="D62" s="23">
        <f>'1b. liability'!D28</f>
        <v>834983.49</v>
      </c>
      <c r="E62" s="23">
        <f>'1b. liability'!E28</f>
        <v>1081059.8899999999</v>
      </c>
      <c r="F62" s="23">
        <f>'1b. liability'!F28</f>
        <v>1161912.6199999999</v>
      </c>
      <c r="G62" s="23">
        <f>'1b. liability'!G28</f>
        <v>0</v>
      </c>
      <c r="H62" s="23">
        <f>'1b. liability'!H28</f>
        <v>0</v>
      </c>
      <c r="I62" s="23">
        <f>'1b. liability'!I28</f>
        <v>0</v>
      </c>
      <c r="J62" s="23">
        <f>'1b. liability'!J28</f>
        <v>0</v>
      </c>
      <c r="K62" s="23">
        <f>'1b. liability'!K28</f>
        <v>0</v>
      </c>
    </row>
    <row r="63" spans="1:11" x14ac:dyDescent="0.2">
      <c r="A63" s="6">
        <f>'1a. physdam'!A80</f>
        <v>2017</v>
      </c>
      <c r="B63" s="23">
        <f>'1b. liability'!B29</f>
        <v>10615.869999999997</v>
      </c>
      <c r="C63" s="23">
        <f>'1b. liability'!C29</f>
        <v>2700072.5300000012</v>
      </c>
      <c r="D63" s="23">
        <f>'1b. liability'!D29</f>
        <v>2831486.3900000011</v>
      </c>
      <c r="E63" s="23">
        <f>'1b. liability'!E29</f>
        <v>3643099.7000000011</v>
      </c>
      <c r="F63" s="23">
        <f>'1b. liability'!F29</f>
        <v>0</v>
      </c>
      <c r="G63" s="23">
        <f>'1b. liability'!G29</f>
        <v>0</v>
      </c>
      <c r="H63" s="23">
        <f>'1b. liability'!H29</f>
        <v>0</v>
      </c>
      <c r="I63" s="23">
        <f>'1b. liability'!I29</f>
        <v>0</v>
      </c>
      <c r="J63" s="23">
        <f>'1b. liability'!J29</f>
        <v>0</v>
      </c>
      <c r="K63" s="23">
        <f>'1b. liability'!K29</f>
        <v>0</v>
      </c>
    </row>
    <row r="64" spans="1:11" x14ac:dyDescent="0.2">
      <c r="A64" s="6">
        <f>'1a. physdam'!A81</f>
        <v>2018</v>
      </c>
      <c r="B64" s="23">
        <f>'1b. liability'!B30</f>
        <v>2423.19</v>
      </c>
      <c r="C64" s="23">
        <f>'1b. liability'!C30</f>
        <v>269806.50000000006</v>
      </c>
      <c r="D64" s="23">
        <f>'1b. liability'!D30</f>
        <v>391766.00000000006</v>
      </c>
      <c r="E64" s="23">
        <f>'1b. liability'!E30</f>
        <v>0</v>
      </c>
      <c r="F64" s="23">
        <f>'1b. liability'!F30</f>
        <v>0</v>
      </c>
      <c r="G64" s="23">
        <f>'1b. liability'!G30</f>
        <v>0</v>
      </c>
      <c r="H64" s="23">
        <f>'1b. liability'!H30</f>
        <v>0</v>
      </c>
      <c r="I64" s="23">
        <f>'1b. liability'!I30</f>
        <v>0</v>
      </c>
      <c r="J64" s="23">
        <f>'1b. liability'!J30</f>
        <v>0</v>
      </c>
      <c r="K64" s="23">
        <f>'1b. liability'!K30</f>
        <v>0</v>
      </c>
    </row>
    <row r="65" spans="1:11" x14ac:dyDescent="0.2">
      <c r="A65" s="6">
        <f>'1a. physdam'!A82</f>
        <v>2019</v>
      </c>
      <c r="B65" s="23">
        <f>'1b. liability'!B31</f>
        <v>20833.46</v>
      </c>
      <c r="C65" s="23">
        <f>'1b. liability'!C31</f>
        <v>152406.14000000001</v>
      </c>
      <c r="D65" s="23">
        <f>'1b. liability'!D31</f>
        <v>0</v>
      </c>
      <c r="E65" s="23">
        <f>'1b. liability'!E31</f>
        <v>0</v>
      </c>
      <c r="F65" s="23">
        <f>'1b. liability'!F31</f>
        <v>0</v>
      </c>
      <c r="G65" s="23">
        <f>'1b. liability'!G31</f>
        <v>0</v>
      </c>
      <c r="H65" s="23">
        <f>'1b. liability'!H31</f>
        <v>0</v>
      </c>
      <c r="I65" s="23">
        <f>'1b. liability'!I31</f>
        <v>0</v>
      </c>
      <c r="J65" s="23">
        <f>'1b. liability'!J31</f>
        <v>0</v>
      </c>
      <c r="K65" s="23">
        <f>'1b. liability'!K31</f>
        <v>0</v>
      </c>
    </row>
    <row r="66" spans="1:11" x14ac:dyDescent="0.2">
      <c r="A66" s="6">
        <f>'1a. physdam'!A83</f>
        <v>2020</v>
      </c>
      <c r="B66" s="23">
        <f>'1b. liability'!B32</f>
        <v>13173.35</v>
      </c>
      <c r="C66" s="23">
        <f>'1b. liability'!C32</f>
        <v>0</v>
      </c>
      <c r="D66" s="23">
        <f>'1b. liability'!D32</f>
        <v>0</v>
      </c>
      <c r="E66" s="23">
        <f>'1b. liability'!E32</f>
        <v>0</v>
      </c>
      <c r="F66" s="23">
        <f>'1b. liability'!F32</f>
        <v>0</v>
      </c>
      <c r="G66" s="23">
        <f>'1b. liability'!G32</f>
        <v>0</v>
      </c>
      <c r="H66" s="23">
        <f>'1b. liability'!H32</f>
        <v>0</v>
      </c>
      <c r="I66" s="23">
        <f>'1b. liability'!I32</f>
        <v>0</v>
      </c>
      <c r="J66" s="23">
        <f>'1b. liability'!J32</f>
        <v>0</v>
      </c>
      <c r="K66" s="23">
        <f>'1b. liability'!K32</f>
        <v>0</v>
      </c>
    </row>
    <row r="67" spans="1:11" x14ac:dyDescent="0.2">
      <c r="B67" s="1"/>
      <c r="C67" s="1"/>
    </row>
    <row r="68" spans="1:11" x14ac:dyDescent="0.2">
      <c r="A68" s="149" t="s">
        <v>42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</row>
    <row r="69" spans="1:11" x14ac:dyDescent="0.2">
      <c r="A69" s="16" t="s">
        <v>1</v>
      </c>
      <c r="B69" s="151" t="s">
        <v>8</v>
      </c>
      <c r="C69" s="152"/>
      <c r="D69" s="152"/>
      <c r="E69" s="152"/>
      <c r="F69" s="152"/>
      <c r="G69" s="152"/>
      <c r="H69" s="152"/>
      <c r="I69" s="152"/>
      <c r="J69" s="152"/>
      <c r="K69" s="152"/>
    </row>
    <row r="70" spans="1:11" x14ac:dyDescent="0.2">
      <c r="A70" s="17" t="s">
        <v>3</v>
      </c>
      <c r="B70" s="41" t="s">
        <v>43</v>
      </c>
      <c r="C70" s="42" t="s">
        <v>44</v>
      </c>
      <c r="D70" s="42" t="s">
        <v>45</v>
      </c>
      <c r="E70" s="42" t="s">
        <v>46</v>
      </c>
      <c r="F70" s="42" t="s">
        <v>47</v>
      </c>
      <c r="G70" s="42" t="s">
        <v>48</v>
      </c>
      <c r="H70" s="42" t="s">
        <v>49</v>
      </c>
      <c r="I70" s="42" t="s">
        <v>50</v>
      </c>
      <c r="J70" s="42" t="s">
        <v>51</v>
      </c>
      <c r="K70" s="21"/>
    </row>
    <row r="71" spans="1:11" x14ac:dyDescent="0.2">
      <c r="A71" s="6">
        <f>A57</f>
        <v>2011</v>
      </c>
      <c r="B71" s="40">
        <f>C57/B57</f>
        <v>18.285968389829684</v>
      </c>
      <c r="C71" s="40">
        <f t="shared" ref="C71:J71" si="16">D57/C57</f>
        <v>1.1701459670262224</v>
      </c>
      <c r="D71" s="40">
        <f t="shared" si="16"/>
        <v>1.3535871858048114</v>
      </c>
      <c r="E71" s="40">
        <f t="shared" si="16"/>
        <v>1.0860677210145679</v>
      </c>
      <c r="F71" s="40">
        <f t="shared" si="16"/>
        <v>1.0334935833496066</v>
      </c>
      <c r="G71" s="40">
        <f t="shared" si="16"/>
        <v>1.0947662028174527</v>
      </c>
      <c r="H71" s="40">
        <f t="shared" si="16"/>
        <v>1.0046114202785692</v>
      </c>
      <c r="I71" s="40">
        <f t="shared" si="16"/>
        <v>1.0126712618199247</v>
      </c>
      <c r="J71" s="40">
        <f t="shared" si="16"/>
        <v>1.0012925062328679</v>
      </c>
      <c r="K71" s="43"/>
    </row>
    <row r="72" spans="1:11" x14ac:dyDescent="0.2">
      <c r="A72" s="6">
        <f t="shared" ref="A72:A79" si="17">A58</f>
        <v>2012</v>
      </c>
      <c r="B72" s="40">
        <f t="shared" ref="B72:I77" si="18">C58/B58</f>
        <v>5.1246958958090971</v>
      </c>
      <c r="C72" s="40">
        <f t="shared" si="18"/>
        <v>4.5187040420205458</v>
      </c>
      <c r="D72" s="40">
        <f t="shared" si="18"/>
        <v>1.2090801615331894</v>
      </c>
      <c r="E72" s="40">
        <f t="shared" si="18"/>
        <v>1.1249440630251253</v>
      </c>
      <c r="F72" s="40">
        <f t="shared" si="18"/>
        <v>1.100208541469273</v>
      </c>
      <c r="G72" s="40">
        <f t="shared" si="18"/>
        <v>1.0121676195579992</v>
      </c>
      <c r="H72" s="40">
        <f t="shared" si="18"/>
        <v>1.0501118130042673</v>
      </c>
      <c r="I72" s="40">
        <f t="shared" si="18"/>
        <v>1.0123629693501242</v>
      </c>
      <c r="J72" s="40"/>
      <c r="K72" s="40"/>
    </row>
    <row r="73" spans="1:11" x14ac:dyDescent="0.2">
      <c r="A73" s="6">
        <f t="shared" si="17"/>
        <v>2013</v>
      </c>
      <c r="B73" s="40">
        <f t="shared" si="18"/>
        <v>64.509606796693163</v>
      </c>
      <c r="C73" s="40">
        <f t="shared" si="18"/>
        <v>1.5549518336101791</v>
      </c>
      <c r="D73" s="40">
        <f t="shared" si="18"/>
        <v>1.245421185814511</v>
      </c>
      <c r="E73" s="40">
        <f t="shared" si="18"/>
        <v>1.1271956189337513</v>
      </c>
      <c r="F73" s="40">
        <f t="shared" si="18"/>
        <v>1.1296559283207852</v>
      </c>
      <c r="G73" s="40">
        <f t="shared" si="18"/>
        <v>1.033848305334286</v>
      </c>
      <c r="H73" s="40">
        <f t="shared" si="18"/>
        <v>1.1054548438186704</v>
      </c>
      <c r="I73" s="40"/>
      <c r="J73" s="40"/>
      <c r="K73" s="40"/>
    </row>
    <row r="74" spans="1:11" x14ac:dyDescent="0.2">
      <c r="A74" s="6">
        <f t="shared" si="17"/>
        <v>2014</v>
      </c>
      <c r="B74" s="40">
        <f t="shared" si="18"/>
        <v>6.1240032850530088</v>
      </c>
      <c r="C74" s="40">
        <f t="shared" si="18"/>
        <v>2.0319100345298118</v>
      </c>
      <c r="D74" s="40">
        <f t="shared" si="18"/>
        <v>4.6016790031476429</v>
      </c>
      <c r="E74" s="40">
        <f t="shared" si="18"/>
        <v>1.2915837194283721</v>
      </c>
      <c r="F74" s="40">
        <f t="shared" si="18"/>
        <v>1.3870368351674065</v>
      </c>
      <c r="G74" s="40">
        <f t="shared" si="18"/>
        <v>1.0509995566226187</v>
      </c>
      <c r="H74" s="40"/>
      <c r="I74" s="40"/>
      <c r="J74" s="40"/>
      <c r="K74" s="40"/>
    </row>
    <row r="75" spans="1:11" x14ac:dyDescent="0.2">
      <c r="A75" s="6">
        <f t="shared" si="17"/>
        <v>2015</v>
      </c>
      <c r="B75" s="40">
        <f t="shared" si="18"/>
        <v>259.22493134005788</v>
      </c>
      <c r="C75" s="40">
        <f t="shared" si="18"/>
        <v>1.0461462512763979</v>
      </c>
      <c r="D75" s="40">
        <f t="shared" si="18"/>
        <v>1.3159868092705949</v>
      </c>
      <c r="E75" s="40">
        <f t="shared" si="18"/>
        <v>1.0190838824265467</v>
      </c>
      <c r="F75" s="40">
        <f t="shared" si="18"/>
        <v>1.0292682902282702</v>
      </c>
      <c r="G75" s="40"/>
      <c r="H75" s="40"/>
      <c r="I75" s="40"/>
      <c r="J75" s="40"/>
      <c r="K75" s="40"/>
    </row>
    <row r="76" spans="1:11" x14ac:dyDescent="0.2">
      <c r="A76" s="6">
        <f t="shared" si="17"/>
        <v>2016</v>
      </c>
      <c r="B76" s="40">
        <f t="shared" si="18"/>
        <v>43.233308975409884</v>
      </c>
      <c r="C76" s="40">
        <f t="shared" si="18"/>
        <v>3.30516429267393</v>
      </c>
      <c r="D76" s="40">
        <f t="shared" si="18"/>
        <v>1.2947081025518239</v>
      </c>
      <c r="E76" s="40">
        <f t="shared" si="18"/>
        <v>1.0747902412696118</v>
      </c>
      <c r="F76" s="40"/>
      <c r="G76" s="40"/>
      <c r="H76" s="40"/>
      <c r="I76" s="40"/>
      <c r="J76" s="40"/>
      <c r="K76" s="40"/>
    </row>
    <row r="77" spans="1:11" x14ac:dyDescent="0.2">
      <c r="A77" s="6">
        <f t="shared" si="17"/>
        <v>2017</v>
      </c>
      <c r="B77" s="40">
        <f t="shared" si="18"/>
        <v>254.34302888034631</v>
      </c>
      <c r="C77" s="40">
        <f t="shared" si="18"/>
        <v>1.0486704925663608</v>
      </c>
      <c r="D77" s="40">
        <f t="shared" si="18"/>
        <v>1.286638605386339</v>
      </c>
      <c r="E77" s="40"/>
      <c r="F77" s="40"/>
      <c r="G77" s="40"/>
      <c r="H77" s="40"/>
      <c r="I77" s="40"/>
      <c r="J77" s="40"/>
      <c r="K77" s="40"/>
    </row>
    <row r="78" spans="1:11" x14ac:dyDescent="0.2">
      <c r="A78" s="6">
        <f t="shared" si="17"/>
        <v>2018</v>
      </c>
      <c r="B78" s="40">
        <f t="shared" ref="B78:C78" si="19">C64/B64</f>
        <v>111.34351825486242</v>
      </c>
      <c r="C78" s="40">
        <f t="shared" si="19"/>
        <v>1.4520258036778209</v>
      </c>
      <c r="D78" s="40"/>
      <c r="E78" s="40"/>
      <c r="F78" s="40"/>
      <c r="G78" s="40"/>
      <c r="H78" s="40"/>
      <c r="I78" s="40"/>
      <c r="J78" s="40"/>
      <c r="K78" s="40"/>
    </row>
    <row r="79" spans="1:11" x14ac:dyDescent="0.2">
      <c r="A79" s="6">
        <f t="shared" si="17"/>
        <v>2019</v>
      </c>
      <c r="B79" s="40">
        <f t="shared" ref="B79" si="20">C65/B65</f>
        <v>7.3154502420625294</v>
      </c>
      <c r="C79" s="40"/>
      <c r="D79" s="40"/>
      <c r="E79" s="40"/>
      <c r="F79" s="40"/>
      <c r="G79" s="40"/>
      <c r="H79" s="40"/>
      <c r="I79" s="40"/>
      <c r="J79" s="40"/>
      <c r="K79" s="40"/>
    </row>
    <row r="80" spans="1:11" x14ac:dyDescent="0.2">
      <c r="A80" s="44" t="s">
        <v>52</v>
      </c>
      <c r="B80" s="46">
        <f>AVERAGE(B71:B79)</f>
        <v>85.50050134001377</v>
      </c>
      <c r="C80" s="47">
        <f t="shared" ref="C80:H80" si="21">AVERAGE(C71:C79)</f>
        <v>2.0159648396726584</v>
      </c>
      <c r="D80" s="47">
        <f t="shared" si="21"/>
        <v>1.7581572933584158</v>
      </c>
      <c r="E80" s="47">
        <f t="shared" si="21"/>
        <v>1.1206108743496626</v>
      </c>
      <c r="F80" s="47">
        <f t="shared" si="21"/>
        <v>1.1359326357070683</v>
      </c>
      <c r="G80" s="47">
        <f t="shared" si="21"/>
        <v>1.0479454210830892</v>
      </c>
      <c r="H80" s="47">
        <f t="shared" si="21"/>
        <v>1.053392692367169</v>
      </c>
      <c r="I80" s="47">
        <f t="shared" ref="I80" si="22">AVERAGE(I71:I79)</f>
        <v>1.0125171155850246</v>
      </c>
      <c r="J80" s="47">
        <f t="shared" ref="J80" si="23">AVERAGE(J71:J79)</f>
        <v>1.0012925062328679</v>
      </c>
      <c r="K80" s="40"/>
    </row>
    <row r="81" spans="1:11" ht="4" customHeight="1" x14ac:dyDescent="0.2">
      <c r="B81" s="1"/>
      <c r="C81" s="1"/>
    </row>
    <row r="82" spans="1:11" x14ac:dyDescent="0.2">
      <c r="A82" s="49" t="s">
        <v>53</v>
      </c>
      <c r="B82" s="48">
        <f>B80</f>
        <v>85.50050134001377</v>
      </c>
      <c r="C82" s="48">
        <f t="shared" ref="C82:J82" si="24">C80</f>
        <v>2.0159648396726584</v>
      </c>
      <c r="D82" s="48">
        <f t="shared" si="24"/>
        <v>1.7581572933584158</v>
      </c>
      <c r="E82" s="48">
        <f t="shared" si="24"/>
        <v>1.1206108743496626</v>
      </c>
      <c r="F82" s="48">
        <f t="shared" si="24"/>
        <v>1.1359326357070683</v>
      </c>
      <c r="G82" s="48">
        <f t="shared" si="24"/>
        <v>1.0479454210830892</v>
      </c>
      <c r="H82" s="48">
        <f t="shared" si="24"/>
        <v>1.053392692367169</v>
      </c>
      <c r="I82" s="48">
        <f t="shared" si="24"/>
        <v>1.0125171155850246</v>
      </c>
      <c r="J82" s="48">
        <f t="shared" si="24"/>
        <v>1.0012925062328679</v>
      </c>
      <c r="K82" s="48">
        <v>1</v>
      </c>
    </row>
    <row r="83" spans="1:11" x14ac:dyDescent="0.2">
      <c r="A83" s="39" t="s">
        <v>54</v>
      </c>
      <c r="B83" s="50">
        <f>B82*C83</f>
        <v>431.72684643713194</v>
      </c>
      <c r="C83" s="50">
        <f t="shared" ref="C83:I83" si="25">C82*D83</f>
        <v>5.0494071925995376</v>
      </c>
      <c r="D83" s="50">
        <f t="shared" si="25"/>
        <v>2.5047099499113452</v>
      </c>
      <c r="E83" s="50">
        <f t="shared" si="25"/>
        <v>1.4246222220122702</v>
      </c>
      <c r="F83" s="50">
        <f t="shared" si="25"/>
        <v>1.2712907349208422</v>
      </c>
      <c r="G83" s="50">
        <f t="shared" si="25"/>
        <v>1.1191603225040889</v>
      </c>
      <c r="H83" s="50">
        <f t="shared" si="25"/>
        <v>1.0679566893354013</v>
      </c>
      <c r="I83" s="50">
        <f t="shared" si="25"/>
        <v>1.0138258002678036</v>
      </c>
      <c r="J83" s="51">
        <f>J82*K83</f>
        <v>1.0012925062328679</v>
      </c>
      <c r="K83" s="50">
        <f>PRODUCT(K82*$K82)</f>
        <v>1</v>
      </c>
    </row>
    <row r="84" spans="1:11" x14ac:dyDescent="0.2">
      <c r="B84" s="1"/>
      <c r="C84" s="1"/>
    </row>
    <row r="85" spans="1:11" x14ac:dyDescent="0.2">
      <c r="A85" s="52"/>
      <c r="B85" s="53"/>
      <c r="C85" s="53" t="s">
        <v>53</v>
      </c>
      <c r="D85" s="86" t="s">
        <v>55</v>
      </c>
      <c r="E85" s="53" t="s">
        <v>55</v>
      </c>
    </row>
    <row r="86" spans="1:11" x14ac:dyDescent="0.2">
      <c r="A86" s="52" t="s">
        <v>1</v>
      </c>
      <c r="B86" s="53" t="s">
        <v>56</v>
      </c>
      <c r="C86" s="53" t="s">
        <v>57</v>
      </c>
      <c r="D86" s="86" t="s">
        <v>58</v>
      </c>
      <c r="E86" s="54" t="s">
        <v>59</v>
      </c>
    </row>
    <row r="87" spans="1:11" ht="17" x14ac:dyDescent="0.2">
      <c r="A87" s="55" t="s">
        <v>3</v>
      </c>
      <c r="B87" s="56" t="s">
        <v>60</v>
      </c>
      <c r="C87" s="56" t="s">
        <v>61</v>
      </c>
      <c r="D87" s="87" t="s">
        <v>60</v>
      </c>
      <c r="E87" s="56" t="s">
        <v>62</v>
      </c>
    </row>
    <row r="88" spans="1:11" x14ac:dyDescent="0.2">
      <c r="B88" s="58" t="s">
        <v>63</v>
      </c>
      <c r="C88" s="58" t="s">
        <v>64</v>
      </c>
      <c r="D88" s="83" t="s">
        <v>65</v>
      </c>
      <c r="E88" s="58" t="s">
        <v>66</v>
      </c>
      <c r="G88" s="78"/>
    </row>
    <row r="89" spans="1:11" x14ac:dyDescent="0.2">
      <c r="A89" s="57">
        <f t="shared" ref="A89:A98" si="26">A57</f>
        <v>2011</v>
      </c>
      <c r="B89" s="59">
        <f>K57</f>
        <v>4071317.0400000014</v>
      </c>
      <c r="C89" s="72">
        <f>K83</f>
        <v>1</v>
      </c>
      <c r="D89" s="88">
        <f>B89*C89</f>
        <v>4071317.0400000014</v>
      </c>
      <c r="E89" s="77">
        <f>D89-B89</f>
        <v>0</v>
      </c>
    </row>
    <row r="90" spans="1:11" x14ac:dyDescent="0.2">
      <c r="A90" s="57">
        <f t="shared" si="26"/>
        <v>2012</v>
      </c>
      <c r="B90" s="59">
        <f>J58</f>
        <v>2511315.75</v>
      </c>
      <c r="C90" s="72">
        <f>J83</f>
        <v>1.0012925062328679</v>
      </c>
      <c r="D90" s="88">
        <f t="shared" ref="D90:D98" si="27">B90*C90</f>
        <v>2514561.6412595743</v>
      </c>
      <c r="E90" s="77">
        <f t="shared" ref="E90:E98" si="28">D90-B90</f>
        <v>3245.8912595743313</v>
      </c>
    </row>
    <row r="91" spans="1:11" x14ac:dyDescent="0.2">
      <c r="A91" s="57">
        <f t="shared" si="26"/>
        <v>2013</v>
      </c>
      <c r="B91" s="59">
        <f>I59</f>
        <v>1239643.31</v>
      </c>
      <c r="C91" s="72">
        <f>I83</f>
        <v>1.0138258002678036</v>
      </c>
      <c r="D91" s="88">
        <f t="shared" si="27"/>
        <v>1256782.370807379</v>
      </c>
      <c r="E91" s="77">
        <f t="shared" si="28"/>
        <v>17139.060807378963</v>
      </c>
    </row>
    <row r="92" spans="1:11" x14ac:dyDescent="0.2">
      <c r="A92" s="57">
        <f t="shared" si="26"/>
        <v>2014</v>
      </c>
      <c r="B92" s="59">
        <f>H60</f>
        <v>3321294.8400000003</v>
      </c>
      <c r="C92" s="72">
        <f>H83</f>
        <v>1.0679566893354013</v>
      </c>
      <c r="D92" s="88">
        <f t="shared" si="27"/>
        <v>3546999.0416331519</v>
      </c>
      <c r="E92" s="77">
        <f t="shared" si="28"/>
        <v>225704.20163315162</v>
      </c>
    </row>
    <row r="93" spans="1:11" x14ac:dyDescent="0.2">
      <c r="A93" s="57">
        <f t="shared" si="26"/>
        <v>2015</v>
      </c>
      <c r="B93" s="66">
        <f>G61</f>
        <v>6013555.3500000006</v>
      </c>
      <c r="C93" s="73">
        <f>G83</f>
        <v>1.1191603225040889</v>
      </c>
      <c r="D93" s="88">
        <f t="shared" si="27"/>
        <v>6730132.5449021896</v>
      </c>
      <c r="E93" s="77">
        <f t="shared" si="28"/>
        <v>716577.19490218908</v>
      </c>
    </row>
    <row r="94" spans="1:11" x14ac:dyDescent="0.2">
      <c r="A94" s="57">
        <f t="shared" si="26"/>
        <v>2016</v>
      </c>
      <c r="B94" s="66">
        <f>F62</f>
        <v>1161912.6199999999</v>
      </c>
      <c r="C94" s="74">
        <f>F83</f>
        <v>1.2712907349208422</v>
      </c>
      <c r="D94" s="88">
        <f t="shared" si="27"/>
        <v>1477128.7485936012</v>
      </c>
      <c r="E94" s="77">
        <f t="shared" si="28"/>
        <v>315216.12859360129</v>
      </c>
    </row>
    <row r="95" spans="1:11" x14ac:dyDescent="0.2">
      <c r="A95" s="57">
        <f t="shared" si="26"/>
        <v>2017</v>
      </c>
      <c r="B95" s="66">
        <f>E63</f>
        <v>3643099.7000000011</v>
      </c>
      <c r="C95" s="74">
        <f>E83</f>
        <v>1.4246222220122702</v>
      </c>
      <c r="D95" s="88">
        <f t="shared" si="27"/>
        <v>5190040.7896262361</v>
      </c>
      <c r="E95" s="77">
        <f t="shared" si="28"/>
        <v>1546941.089626235</v>
      </c>
    </row>
    <row r="96" spans="1:11" x14ac:dyDescent="0.2">
      <c r="A96" s="57">
        <f t="shared" si="26"/>
        <v>2018</v>
      </c>
      <c r="B96" s="66">
        <f>D64</f>
        <v>391766.00000000006</v>
      </c>
      <c r="C96" s="74">
        <f>D83</f>
        <v>2.5047099499113452</v>
      </c>
      <c r="D96" s="88">
        <f t="shared" si="27"/>
        <v>981260.19823696825</v>
      </c>
      <c r="E96" s="77">
        <f t="shared" si="28"/>
        <v>589494.19823696814</v>
      </c>
    </row>
    <row r="97" spans="1:11" x14ac:dyDescent="0.2">
      <c r="A97" s="57">
        <f t="shared" si="26"/>
        <v>2019</v>
      </c>
      <c r="B97" s="67">
        <f>C65</f>
        <v>152406.14000000001</v>
      </c>
      <c r="C97" s="75">
        <f>C83</f>
        <v>5.0494071925995376</v>
      </c>
      <c r="D97" s="88">
        <f t="shared" si="27"/>
        <v>769560.65951233217</v>
      </c>
      <c r="E97" s="77">
        <f t="shared" si="28"/>
        <v>617154.51951233216</v>
      </c>
      <c r="F97" s="63"/>
    </row>
    <row r="98" spans="1:11" x14ac:dyDescent="0.2">
      <c r="A98" s="57">
        <f t="shared" si="26"/>
        <v>2020</v>
      </c>
      <c r="B98" s="68">
        <f>B66</f>
        <v>13173.35</v>
      </c>
      <c r="C98" s="76">
        <f>B83</f>
        <v>431.72684643713194</v>
      </c>
      <c r="D98" s="88">
        <f t="shared" si="27"/>
        <v>5687288.8525125924</v>
      </c>
      <c r="E98" s="77">
        <f t="shared" si="28"/>
        <v>5674115.5025125928</v>
      </c>
    </row>
    <row r="99" spans="1:11" x14ac:dyDescent="0.2">
      <c r="A99" s="60" t="s">
        <v>59</v>
      </c>
      <c r="B99" s="61">
        <f>SUM(B89:B98)</f>
        <v>22519484.100000009</v>
      </c>
      <c r="C99" s="62"/>
      <c r="D99" s="89">
        <f>SUM(D89:D98)</f>
        <v>32225071.88708403</v>
      </c>
      <c r="E99" s="61">
        <f>SUM(E89:E98)</f>
        <v>9705587.7870840244</v>
      </c>
    </row>
    <row r="103" spans="1:11" ht="21" x14ac:dyDescent="0.25">
      <c r="A103" s="28" t="s">
        <v>6</v>
      </c>
    </row>
    <row r="105" spans="1:11" x14ac:dyDescent="0.2">
      <c r="A105" s="149" t="s">
        <v>7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</row>
    <row r="106" spans="1:11" x14ac:dyDescent="0.2">
      <c r="A106" s="16" t="s">
        <v>1</v>
      </c>
      <c r="B106" s="151" t="s">
        <v>8</v>
      </c>
      <c r="C106" s="152"/>
      <c r="D106" s="152"/>
      <c r="E106" s="152"/>
      <c r="F106" s="152"/>
      <c r="G106" s="152"/>
      <c r="H106" s="152"/>
      <c r="I106" s="152"/>
      <c r="J106" s="152"/>
      <c r="K106" s="152"/>
    </row>
    <row r="107" spans="1:11" x14ac:dyDescent="0.2">
      <c r="A107" s="17" t="s">
        <v>3</v>
      </c>
      <c r="B107" s="18">
        <v>0</v>
      </c>
      <c r="C107" s="18">
        <v>1</v>
      </c>
      <c r="D107" s="18">
        <v>2</v>
      </c>
      <c r="E107" s="18">
        <v>3</v>
      </c>
      <c r="F107" s="18">
        <v>4</v>
      </c>
      <c r="G107" s="18">
        <v>5</v>
      </c>
      <c r="H107" s="18">
        <v>6</v>
      </c>
      <c r="I107" s="18">
        <v>7</v>
      </c>
      <c r="J107" s="18">
        <v>8</v>
      </c>
      <c r="K107" s="18">
        <v>9</v>
      </c>
    </row>
    <row r="108" spans="1:11" x14ac:dyDescent="0.2">
      <c r="A108" s="6">
        <f>A6</f>
        <v>2011</v>
      </c>
      <c r="B108" s="23">
        <f>'1c. homeprop'!B23</f>
        <v>3678535.2500000005</v>
      </c>
      <c r="C108" s="23">
        <f>'1c. homeprop'!C23</f>
        <v>12777212.020000005</v>
      </c>
      <c r="D108" s="23">
        <f>'1c. homeprop'!D23</f>
        <v>18284383.750000004</v>
      </c>
      <c r="E108" s="23">
        <f>'1c. homeprop'!E23</f>
        <v>21390700.610000003</v>
      </c>
      <c r="F108" s="23">
        <f>'1c. homeprop'!F23</f>
        <v>24148581.870000005</v>
      </c>
      <c r="G108" s="23">
        <f>'1c. homeprop'!G23</f>
        <v>25652222.880000003</v>
      </c>
      <c r="H108" s="23">
        <f>'1c. homeprop'!H23</f>
        <v>26197530.220000003</v>
      </c>
      <c r="I108" s="23">
        <f>'1c. homeprop'!I23</f>
        <v>26352548.600000001</v>
      </c>
      <c r="J108" s="23">
        <f>'1c. homeprop'!J23</f>
        <v>26446722.010000002</v>
      </c>
      <c r="K108" s="23">
        <f>'1c. homeprop'!K23</f>
        <v>26458386.930000003</v>
      </c>
    </row>
    <row r="109" spans="1:11" x14ac:dyDescent="0.2">
      <c r="A109" s="6">
        <f t="shared" ref="A109:A117" si="29">A7</f>
        <v>2012</v>
      </c>
      <c r="B109" s="23">
        <f>'1c. homeprop'!B24</f>
        <v>3250429.3200000003</v>
      </c>
      <c r="C109" s="23">
        <f>'1c. homeprop'!C24</f>
        <v>13398582.750000006</v>
      </c>
      <c r="D109" s="23">
        <f>'1c. homeprop'!D24</f>
        <v>19428959.320000008</v>
      </c>
      <c r="E109" s="23">
        <f>'1c. homeprop'!E24</f>
        <v>23187268.160000008</v>
      </c>
      <c r="F109" s="23">
        <f>'1c. homeprop'!F24</f>
        <v>25425573.850000009</v>
      </c>
      <c r="G109" s="23">
        <f>'1c. homeprop'!G24</f>
        <v>27032396.170000009</v>
      </c>
      <c r="H109" s="23">
        <f>'1c. homeprop'!H24</f>
        <v>27465592.430000011</v>
      </c>
      <c r="I109" s="23">
        <f>'1c. homeprop'!I24</f>
        <v>27852486.04000001</v>
      </c>
      <c r="J109" s="23">
        <f>'1c. homeprop'!J24</f>
        <v>28051044.430000011</v>
      </c>
      <c r="K109" s="23">
        <f>'1c. homeprop'!K24</f>
        <v>0</v>
      </c>
    </row>
    <row r="110" spans="1:11" x14ac:dyDescent="0.2">
      <c r="A110" s="6">
        <f t="shared" si="29"/>
        <v>2013</v>
      </c>
      <c r="B110" s="23">
        <f>'1c. homeprop'!B25</f>
        <v>3642982.4599999986</v>
      </c>
      <c r="C110" s="23">
        <f>'1c. homeprop'!C25</f>
        <v>14582783.279999999</v>
      </c>
      <c r="D110" s="23">
        <f>'1c. homeprop'!D25</f>
        <v>20211130.309999999</v>
      </c>
      <c r="E110" s="23">
        <f>'1c. homeprop'!E25</f>
        <v>22413602.52</v>
      </c>
      <c r="F110" s="23">
        <f>'1c. homeprop'!F25</f>
        <v>24550999.07</v>
      </c>
      <c r="G110" s="23">
        <f>'1c. homeprop'!G25</f>
        <v>25564838.710000001</v>
      </c>
      <c r="H110" s="23">
        <f>'1c. homeprop'!H25</f>
        <v>25842807.370000001</v>
      </c>
      <c r="I110" s="23">
        <f>'1c. homeprop'!I25</f>
        <v>26038548.09</v>
      </c>
      <c r="J110" s="23">
        <f>'1c. homeprop'!J25</f>
        <v>0</v>
      </c>
      <c r="K110" s="23">
        <f>'1c. homeprop'!K25</f>
        <v>0</v>
      </c>
    </row>
    <row r="111" spans="1:11" x14ac:dyDescent="0.2">
      <c r="A111" s="6">
        <f t="shared" si="29"/>
        <v>2014</v>
      </c>
      <c r="B111" s="23">
        <f>'1c. homeprop'!B26</f>
        <v>4496134.2999999989</v>
      </c>
      <c r="C111" s="23">
        <f>'1c. homeprop'!C26</f>
        <v>13701629.350000003</v>
      </c>
      <c r="D111" s="23">
        <f>'1c. homeprop'!D26</f>
        <v>19896306.57</v>
      </c>
      <c r="E111" s="23">
        <f>'1c. homeprop'!E26</f>
        <v>22800664.969999999</v>
      </c>
      <c r="F111" s="23">
        <f>'1c. homeprop'!F26</f>
        <v>24100799.829999998</v>
      </c>
      <c r="G111" s="23">
        <f>'1c. homeprop'!G26</f>
        <v>24998259.629999999</v>
      </c>
      <c r="H111" s="23">
        <f>'1c. homeprop'!H26</f>
        <v>26372409.640000001</v>
      </c>
      <c r="I111" s="23">
        <f>'1c. homeprop'!I26</f>
        <v>0</v>
      </c>
      <c r="J111" s="23">
        <f>'1c. homeprop'!J26</f>
        <v>0</v>
      </c>
      <c r="K111" s="23">
        <f>'1c. homeprop'!K26</f>
        <v>0</v>
      </c>
    </row>
    <row r="112" spans="1:11" x14ac:dyDescent="0.2">
      <c r="A112" s="6">
        <f t="shared" si="29"/>
        <v>2015</v>
      </c>
      <c r="B112" s="23">
        <f>'1c. homeprop'!B27</f>
        <v>3811002.7500000005</v>
      </c>
      <c r="C112" s="23">
        <f>'1c. homeprop'!C27</f>
        <v>15821839.079999998</v>
      </c>
      <c r="D112" s="23">
        <f>'1c. homeprop'!D27</f>
        <v>22557887.18</v>
      </c>
      <c r="E112" s="23">
        <f>'1c. homeprop'!E27</f>
        <v>26757760.09</v>
      </c>
      <c r="F112" s="23">
        <f>'1c. homeprop'!F27</f>
        <v>28494658.039999999</v>
      </c>
      <c r="G112" s="23">
        <f>'1c. homeprop'!G27</f>
        <v>30548642.059999999</v>
      </c>
      <c r="H112" s="23">
        <f>'1c. homeprop'!H27</f>
        <v>0</v>
      </c>
      <c r="I112" s="23">
        <f>'1c. homeprop'!I27</f>
        <v>0</v>
      </c>
      <c r="J112" s="23">
        <f>'1c. homeprop'!J27</f>
        <v>0</v>
      </c>
      <c r="K112" s="23">
        <f>'1c. homeprop'!K27</f>
        <v>0</v>
      </c>
    </row>
    <row r="113" spans="1:11" x14ac:dyDescent="0.2">
      <c r="A113" s="6">
        <f t="shared" si="29"/>
        <v>2016</v>
      </c>
      <c r="B113" s="23">
        <f>'1c. homeprop'!B28</f>
        <v>3566074.15</v>
      </c>
      <c r="C113" s="23">
        <f>'1c. homeprop'!C28</f>
        <v>15476680.070000004</v>
      </c>
      <c r="D113" s="23">
        <f>'1c. homeprop'!D28</f>
        <v>24354208.040000003</v>
      </c>
      <c r="E113" s="23">
        <f>'1c. homeprop'!E28</f>
        <v>26760525.800000004</v>
      </c>
      <c r="F113" s="23">
        <f>'1c. homeprop'!F28</f>
        <v>28730253.260000005</v>
      </c>
      <c r="G113" s="23">
        <f>'1c. homeprop'!G28</f>
        <v>0</v>
      </c>
      <c r="H113" s="23">
        <f>'1c. homeprop'!H28</f>
        <v>0</v>
      </c>
      <c r="I113" s="23">
        <f>'1c. homeprop'!I28</f>
        <v>0</v>
      </c>
      <c r="J113" s="23">
        <f>'1c. homeprop'!J28</f>
        <v>0</v>
      </c>
      <c r="K113" s="23">
        <f>'1c. homeprop'!K28</f>
        <v>0</v>
      </c>
    </row>
    <row r="114" spans="1:11" x14ac:dyDescent="0.2">
      <c r="A114" s="6">
        <f t="shared" si="29"/>
        <v>2017</v>
      </c>
      <c r="B114" s="23">
        <f>'1c. homeprop'!B29</f>
        <v>6589317.6199999992</v>
      </c>
      <c r="C114" s="23">
        <f>'1c. homeprop'!C29</f>
        <v>20973545.920000009</v>
      </c>
      <c r="D114" s="23">
        <f>'1c. homeprop'!D29</f>
        <v>29293150.800000012</v>
      </c>
      <c r="E114" s="23">
        <f>'1c. homeprop'!E29</f>
        <v>33827393.030000016</v>
      </c>
      <c r="F114" s="23">
        <f>'1c. homeprop'!F29</f>
        <v>0</v>
      </c>
      <c r="G114" s="23">
        <f>'1c. homeprop'!G29</f>
        <v>0</v>
      </c>
      <c r="H114" s="23">
        <f>'1c. homeprop'!H29</f>
        <v>0</v>
      </c>
      <c r="I114" s="23">
        <f>'1c. homeprop'!I29</f>
        <v>0</v>
      </c>
      <c r="J114" s="23">
        <f>'1c. homeprop'!J29</f>
        <v>0</v>
      </c>
      <c r="K114" s="23">
        <f>'1c. homeprop'!K29</f>
        <v>0</v>
      </c>
    </row>
    <row r="115" spans="1:11" x14ac:dyDescent="0.2">
      <c r="A115" s="6">
        <f t="shared" si="29"/>
        <v>2018</v>
      </c>
      <c r="B115" s="23">
        <f>'1c. homeprop'!B30</f>
        <v>4705341.6800000006</v>
      </c>
      <c r="C115" s="23">
        <f>'1c. homeprop'!C30</f>
        <v>16672551.630000003</v>
      </c>
      <c r="D115" s="23">
        <f>'1c. homeprop'!D30</f>
        <v>23463090.110000007</v>
      </c>
      <c r="E115" s="23">
        <f>'1c. homeprop'!E30</f>
        <v>0</v>
      </c>
      <c r="F115" s="23">
        <f>'1c. homeprop'!F30</f>
        <v>0</v>
      </c>
      <c r="G115" s="23">
        <f>'1c. homeprop'!G30</f>
        <v>0</v>
      </c>
      <c r="H115" s="23">
        <f>'1c. homeprop'!H30</f>
        <v>0</v>
      </c>
      <c r="I115" s="23">
        <f>'1c. homeprop'!I30</f>
        <v>0</v>
      </c>
      <c r="J115" s="23">
        <f>'1c. homeprop'!J30</f>
        <v>0</v>
      </c>
      <c r="K115" s="23">
        <f>'1c. homeprop'!K30</f>
        <v>0</v>
      </c>
    </row>
    <row r="116" spans="1:11" x14ac:dyDescent="0.2">
      <c r="A116" s="6">
        <f t="shared" si="29"/>
        <v>2019</v>
      </c>
      <c r="B116" s="23">
        <f>'1c. homeprop'!B31</f>
        <v>4137991.870000002</v>
      </c>
      <c r="C116" s="23">
        <f>'1c. homeprop'!C31</f>
        <v>20527497.900000006</v>
      </c>
      <c r="D116" s="23">
        <f>'1c. homeprop'!D31</f>
        <v>0</v>
      </c>
      <c r="E116" s="23">
        <f>'1c. homeprop'!E31</f>
        <v>0</v>
      </c>
      <c r="F116" s="23">
        <f>'1c. homeprop'!F31</f>
        <v>0</v>
      </c>
      <c r="G116" s="23">
        <f>'1c. homeprop'!G31</f>
        <v>0</v>
      </c>
      <c r="H116" s="23">
        <f>'1c. homeprop'!H31</f>
        <v>0</v>
      </c>
      <c r="I116" s="23">
        <f>'1c. homeprop'!I31</f>
        <v>0</v>
      </c>
      <c r="J116" s="23">
        <f>'1c. homeprop'!J31</f>
        <v>0</v>
      </c>
      <c r="K116" s="23">
        <f>'1c. homeprop'!K31</f>
        <v>0</v>
      </c>
    </row>
    <row r="117" spans="1:11" x14ac:dyDescent="0.2">
      <c r="A117" s="6">
        <f t="shared" si="29"/>
        <v>2020</v>
      </c>
      <c r="B117" s="23">
        <f>'1c. homeprop'!B32</f>
        <v>6058639.9299999997</v>
      </c>
      <c r="C117" s="23">
        <f>'1c. homeprop'!C32</f>
        <v>0</v>
      </c>
      <c r="D117" s="23">
        <f>'1c. homeprop'!D32</f>
        <v>0</v>
      </c>
      <c r="E117" s="23">
        <f>'1c. homeprop'!E32</f>
        <v>0</v>
      </c>
      <c r="F117" s="23">
        <f>'1c. homeprop'!F32</f>
        <v>0</v>
      </c>
      <c r="G117" s="23">
        <f>'1c. homeprop'!G32</f>
        <v>0</v>
      </c>
      <c r="H117" s="23">
        <f>'1c. homeprop'!H32</f>
        <v>0</v>
      </c>
      <c r="I117" s="23">
        <f>'1c. homeprop'!I32</f>
        <v>0</v>
      </c>
      <c r="J117" s="23">
        <f>'1c. homeprop'!J32</f>
        <v>0</v>
      </c>
      <c r="K117" s="23">
        <f>'1c. homeprop'!K32</f>
        <v>0</v>
      </c>
    </row>
    <row r="118" spans="1:11" x14ac:dyDescent="0.2">
      <c r="B118" s="1"/>
      <c r="C118" s="1"/>
    </row>
    <row r="119" spans="1:11" x14ac:dyDescent="0.2">
      <c r="A119" s="149" t="s">
        <v>42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</row>
    <row r="120" spans="1:11" x14ac:dyDescent="0.2">
      <c r="A120" s="16" t="s">
        <v>1</v>
      </c>
      <c r="B120" s="151" t="s">
        <v>8</v>
      </c>
      <c r="C120" s="152"/>
      <c r="D120" s="152"/>
      <c r="E120" s="152"/>
      <c r="F120" s="152"/>
      <c r="G120" s="152"/>
      <c r="H120" s="152"/>
      <c r="I120" s="152"/>
      <c r="J120" s="152"/>
      <c r="K120" s="152"/>
    </row>
    <row r="121" spans="1:11" x14ac:dyDescent="0.2">
      <c r="A121" s="17" t="s">
        <v>3</v>
      </c>
      <c r="B121" s="41" t="s">
        <v>43</v>
      </c>
      <c r="C121" s="42" t="s">
        <v>44</v>
      </c>
      <c r="D121" s="42" t="s">
        <v>45</v>
      </c>
      <c r="E121" s="42" t="s">
        <v>46</v>
      </c>
      <c r="F121" s="42" t="s">
        <v>47</v>
      </c>
      <c r="G121" s="42" t="s">
        <v>48</v>
      </c>
      <c r="H121" s="42" t="s">
        <v>49</v>
      </c>
      <c r="I121" s="42" t="s">
        <v>50</v>
      </c>
      <c r="J121" s="42" t="s">
        <v>51</v>
      </c>
      <c r="K121" s="21"/>
    </row>
    <row r="122" spans="1:11" x14ac:dyDescent="0.2">
      <c r="A122" s="6">
        <f>A108</f>
        <v>2011</v>
      </c>
      <c r="B122" s="40">
        <f>C108/B108</f>
        <v>3.4734510210280041</v>
      </c>
      <c r="C122" s="40">
        <f t="shared" ref="C122:J122" si="30">D108/C108</f>
        <v>1.4310151323606193</v>
      </c>
      <c r="D122" s="40">
        <f t="shared" si="30"/>
        <v>1.1698890650334333</v>
      </c>
      <c r="E122" s="40">
        <f t="shared" si="30"/>
        <v>1.1289289822845125</v>
      </c>
      <c r="F122" s="40">
        <f t="shared" si="30"/>
        <v>1.0622662240828304</v>
      </c>
      <c r="G122" s="40">
        <f t="shared" si="30"/>
        <v>1.0212577031842787</v>
      </c>
      <c r="H122" s="40">
        <f t="shared" si="30"/>
        <v>1.005917289862754</v>
      </c>
      <c r="I122" s="40">
        <f t="shared" si="30"/>
        <v>1.0035735978113327</v>
      </c>
      <c r="J122" s="40">
        <f t="shared" si="30"/>
        <v>1.0004410724321748</v>
      </c>
      <c r="K122" s="43"/>
    </row>
    <row r="123" spans="1:11" x14ac:dyDescent="0.2">
      <c r="A123" s="6">
        <f t="shared" ref="A123:A130" si="31">A109</f>
        <v>2012</v>
      </c>
      <c r="B123" s="40">
        <f t="shared" ref="B123:I130" si="32">C109/B109</f>
        <v>4.1220963235711903</v>
      </c>
      <c r="C123" s="40">
        <f t="shared" si="32"/>
        <v>1.4500757044621007</v>
      </c>
      <c r="D123" s="40">
        <f t="shared" si="32"/>
        <v>1.1934385047649583</v>
      </c>
      <c r="E123" s="40">
        <f t="shared" si="32"/>
        <v>1.0965316687828395</v>
      </c>
      <c r="F123" s="40">
        <f t="shared" si="32"/>
        <v>1.0631970916164788</v>
      </c>
      <c r="G123" s="40">
        <f t="shared" si="32"/>
        <v>1.0160250781053866</v>
      </c>
      <c r="H123" s="40">
        <f t="shared" si="32"/>
        <v>1.0140864833331396</v>
      </c>
      <c r="I123" s="40">
        <f t="shared" si="32"/>
        <v>1.0071289288042311</v>
      </c>
      <c r="J123" s="40"/>
      <c r="K123" s="40"/>
    </row>
    <row r="124" spans="1:11" x14ac:dyDescent="0.2">
      <c r="A124" s="6">
        <f t="shared" si="31"/>
        <v>2013</v>
      </c>
      <c r="B124" s="40">
        <f t="shared" si="32"/>
        <v>4.0029792731969414</v>
      </c>
      <c r="C124" s="40">
        <f t="shared" si="32"/>
        <v>1.3859583538979947</v>
      </c>
      <c r="D124" s="40">
        <f t="shared" si="32"/>
        <v>1.108973232878038</v>
      </c>
      <c r="E124" s="40">
        <f t="shared" si="32"/>
        <v>1.0953615800089598</v>
      </c>
      <c r="F124" s="40">
        <f t="shared" si="32"/>
        <v>1.0412952498230046</v>
      </c>
      <c r="G124" s="40">
        <f t="shared" si="32"/>
        <v>1.0108730848315999</v>
      </c>
      <c r="H124" s="40">
        <f t="shared" si="32"/>
        <v>1.0075742823601752</v>
      </c>
      <c r="I124" s="40"/>
      <c r="J124" s="40"/>
      <c r="K124" s="40"/>
    </row>
    <row r="125" spans="1:11" x14ac:dyDescent="0.2">
      <c r="A125" s="6">
        <f t="shared" si="31"/>
        <v>2014</v>
      </c>
      <c r="B125" s="40">
        <f t="shared" si="32"/>
        <v>3.0474243952188007</v>
      </c>
      <c r="C125" s="40">
        <f t="shared" si="32"/>
        <v>1.4521124504072207</v>
      </c>
      <c r="D125" s="40">
        <f t="shared" si="32"/>
        <v>1.1459747511319132</v>
      </c>
      <c r="E125" s="40">
        <f t="shared" si="32"/>
        <v>1.0570217957112502</v>
      </c>
      <c r="F125" s="40">
        <f t="shared" si="32"/>
        <v>1.0372377600050795</v>
      </c>
      <c r="G125" s="40">
        <f t="shared" si="32"/>
        <v>1.0549698271135206</v>
      </c>
      <c r="H125" s="40"/>
      <c r="I125" s="40"/>
      <c r="J125" s="40"/>
      <c r="K125" s="40"/>
    </row>
    <row r="126" spans="1:11" x14ac:dyDescent="0.2">
      <c r="A126" s="6">
        <f t="shared" si="31"/>
        <v>2015</v>
      </c>
      <c r="B126" s="40">
        <f t="shared" si="32"/>
        <v>4.1516210084078251</v>
      </c>
      <c r="C126" s="40">
        <f t="shared" si="32"/>
        <v>1.4257436866814601</v>
      </c>
      <c r="D126" s="40">
        <f t="shared" si="32"/>
        <v>1.1861820159169711</v>
      </c>
      <c r="E126" s="40">
        <f t="shared" si="32"/>
        <v>1.0649119337402655</v>
      </c>
      <c r="F126" s="40">
        <f t="shared" si="32"/>
        <v>1.0720831257956027</v>
      </c>
      <c r="G126" s="40"/>
      <c r="H126" s="40"/>
      <c r="I126" s="40"/>
      <c r="J126" s="40"/>
      <c r="K126" s="40"/>
    </row>
    <row r="127" spans="1:11" x14ac:dyDescent="0.2">
      <c r="A127" s="6">
        <f t="shared" si="31"/>
        <v>2016</v>
      </c>
      <c r="B127" s="40">
        <f t="shared" si="32"/>
        <v>4.3399770781546998</v>
      </c>
      <c r="C127" s="40">
        <f t="shared" si="32"/>
        <v>1.5736067379985581</v>
      </c>
      <c r="D127" s="40">
        <f t="shared" si="32"/>
        <v>1.0988050096331525</v>
      </c>
      <c r="E127" s="40">
        <f t="shared" si="32"/>
        <v>1.0736057084498691</v>
      </c>
      <c r="F127" s="40"/>
      <c r="G127" s="40"/>
      <c r="H127" s="40"/>
      <c r="I127" s="40"/>
      <c r="J127" s="40"/>
      <c r="K127" s="40"/>
    </row>
    <row r="128" spans="1:11" x14ac:dyDescent="0.2">
      <c r="A128" s="6">
        <f t="shared" si="31"/>
        <v>2017</v>
      </c>
      <c r="B128" s="40">
        <f t="shared" si="32"/>
        <v>3.1829617465002409</v>
      </c>
      <c r="C128" s="40">
        <f t="shared" si="32"/>
        <v>1.3966713550361827</v>
      </c>
      <c r="D128" s="40">
        <f t="shared" si="32"/>
        <v>1.1547884780629334</v>
      </c>
      <c r="E128" s="40"/>
      <c r="F128" s="40"/>
      <c r="G128" s="40"/>
      <c r="H128" s="40"/>
      <c r="I128" s="40"/>
      <c r="J128" s="40"/>
      <c r="K128" s="40"/>
    </row>
    <row r="129" spans="1:11" x14ac:dyDescent="0.2">
      <c r="A129" s="6">
        <f t="shared" si="31"/>
        <v>2018</v>
      </c>
      <c r="B129" s="40">
        <f t="shared" si="32"/>
        <v>3.5433243245366191</v>
      </c>
      <c r="C129" s="40">
        <f t="shared" si="32"/>
        <v>1.4072884961280521</v>
      </c>
      <c r="D129" s="40"/>
      <c r="E129" s="40"/>
      <c r="F129" s="40"/>
      <c r="G129" s="40"/>
      <c r="H129" s="40"/>
      <c r="I129" s="40"/>
      <c r="J129" s="40"/>
      <c r="K129" s="40"/>
    </row>
    <row r="130" spans="1:11" x14ac:dyDescent="0.2">
      <c r="A130" s="6">
        <f t="shared" si="31"/>
        <v>2019</v>
      </c>
      <c r="B130" s="40">
        <f t="shared" si="32"/>
        <v>4.9607390601277324</v>
      </c>
      <c r="C130" s="40"/>
      <c r="D130" s="40"/>
      <c r="E130" s="40"/>
      <c r="F130" s="40"/>
      <c r="G130" s="40"/>
      <c r="H130" s="40"/>
      <c r="I130" s="40"/>
      <c r="J130" s="40"/>
      <c r="K130" s="40"/>
    </row>
    <row r="131" spans="1:11" x14ac:dyDescent="0.2">
      <c r="A131" s="44" t="s">
        <v>52</v>
      </c>
      <c r="B131" s="46">
        <f>AVERAGE(B122:B130)</f>
        <v>3.8693971367491176</v>
      </c>
      <c r="C131" s="47">
        <f t="shared" ref="C131:J131" si="33">AVERAGE(C122:C130)</f>
        <v>1.4403089896215235</v>
      </c>
      <c r="D131" s="47">
        <f t="shared" si="33"/>
        <v>1.1511501510602</v>
      </c>
      <c r="E131" s="47">
        <f t="shared" si="33"/>
        <v>1.0860602781629496</v>
      </c>
      <c r="F131" s="47">
        <f t="shared" si="33"/>
        <v>1.0552158902645992</v>
      </c>
      <c r="G131" s="47">
        <f t="shared" si="33"/>
        <v>1.0257814233086964</v>
      </c>
      <c r="H131" s="47">
        <f t="shared" si="33"/>
        <v>1.0091926851853563</v>
      </c>
      <c r="I131" s="47">
        <f t="shared" si="33"/>
        <v>1.0053512633077819</v>
      </c>
      <c r="J131" s="47">
        <f t="shared" si="33"/>
        <v>1.0004410724321748</v>
      </c>
      <c r="K131" s="40"/>
    </row>
    <row r="132" spans="1:11" ht="4" customHeight="1" x14ac:dyDescent="0.2">
      <c r="B132" s="1"/>
      <c r="C132" s="1"/>
    </row>
    <row r="133" spans="1:11" x14ac:dyDescent="0.2">
      <c r="A133" s="49" t="s">
        <v>53</v>
      </c>
      <c r="B133" s="48">
        <f>B131</f>
        <v>3.8693971367491176</v>
      </c>
      <c r="C133" s="48">
        <f t="shared" ref="C133:J133" si="34">C131</f>
        <v>1.4403089896215235</v>
      </c>
      <c r="D133" s="48">
        <f t="shared" si="34"/>
        <v>1.1511501510602</v>
      </c>
      <c r="E133" s="48">
        <f t="shared" si="34"/>
        <v>1.0860602781629496</v>
      </c>
      <c r="F133" s="48">
        <f t="shared" si="34"/>
        <v>1.0552158902645992</v>
      </c>
      <c r="G133" s="48">
        <f t="shared" si="34"/>
        <v>1.0257814233086964</v>
      </c>
      <c r="H133" s="48">
        <f t="shared" si="34"/>
        <v>1.0091926851853563</v>
      </c>
      <c r="I133" s="48">
        <f t="shared" si="34"/>
        <v>1.0053512633077819</v>
      </c>
      <c r="J133" s="48">
        <f t="shared" si="34"/>
        <v>1.0004410724321748</v>
      </c>
      <c r="K133" s="48">
        <v>1</v>
      </c>
    </row>
    <row r="134" spans="1:11" x14ac:dyDescent="0.2">
      <c r="A134" s="39" t="s">
        <v>54</v>
      </c>
      <c r="B134" s="50">
        <f>B133*C134</f>
        <v>7.6553397454739462</v>
      </c>
      <c r="C134" s="50">
        <f t="shared" ref="C134:I134" si="35">C133*D134</f>
        <v>1.9784321626664552</v>
      </c>
      <c r="D134" s="50">
        <f t="shared" si="35"/>
        <v>1.3736164787712231</v>
      </c>
      <c r="E134" s="50">
        <f t="shared" si="35"/>
        <v>1.1932556995333174</v>
      </c>
      <c r="F134" s="50">
        <f t="shared" si="35"/>
        <v>1.0987011711280767</v>
      </c>
      <c r="G134" s="50">
        <f t="shared" si="35"/>
        <v>1.0412098427105505</v>
      </c>
      <c r="H134" s="50">
        <f t="shared" si="35"/>
        <v>1.0150406500364271</v>
      </c>
      <c r="I134" s="50">
        <f t="shared" si="35"/>
        <v>1.0057946960346791</v>
      </c>
      <c r="J134" s="51">
        <f>J133*K134</f>
        <v>1.0004410724321748</v>
      </c>
      <c r="K134" s="50">
        <f>PRODUCT(K133*$K133)</f>
        <v>1</v>
      </c>
    </row>
    <row r="135" spans="1:11" x14ac:dyDescent="0.2">
      <c r="B135" s="1"/>
      <c r="C135" s="1"/>
    </row>
    <row r="136" spans="1:11" x14ac:dyDescent="0.2">
      <c r="A136" s="52"/>
      <c r="B136" s="53"/>
      <c r="C136" s="53" t="s">
        <v>53</v>
      </c>
      <c r="D136" s="86" t="s">
        <v>55</v>
      </c>
      <c r="E136" s="53" t="s">
        <v>55</v>
      </c>
    </row>
    <row r="137" spans="1:11" x14ac:dyDescent="0.2">
      <c r="A137" s="52" t="s">
        <v>1</v>
      </c>
      <c r="B137" s="53" t="s">
        <v>56</v>
      </c>
      <c r="C137" s="53" t="s">
        <v>57</v>
      </c>
      <c r="D137" s="86" t="s">
        <v>58</v>
      </c>
      <c r="E137" s="54" t="s">
        <v>59</v>
      </c>
    </row>
    <row r="138" spans="1:11" ht="17" x14ac:dyDescent="0.2">
      <c r="A138" s="55" t="s">
        <v>3</v>
      </c>
      <c r="B138" s="56" t="s">
        <v>60</v>
      </c>
      <c r="C138" s="56" t="s">
        <v>61</v>
      </c>
      <c r="D138" s="87" t="s">
        <v>60</v>
      </c>
      <c r="E138" s="56" t="s">
        <v>62</v>
      </c>
    </row>
    <row r="139" spans="1:11" x14ac:dyDescent="0.2">
      <c r="B139" s="58" t="s">
        <v>63</v>
      </c>
      <c r="C139" s="58" t="s">
        <v>64</v>
      </c>
      <c r="D139" s="83" t="s">
        <v>65</v>
      </c>
      <c r="E139" s="58" t="s">
        <v>66</v>
      </c>
      <c r="G139" s="78"/>
    </row>
    <row r="140" spans="1:11" x14ac:dyDescent="0.2">
      <c r="A140" s="57">
        <f t="shared" ref="A140:A149" si="36">A108</f>
        <v>2011</v>
      </c>
      <c r="B140" s="59">
        <f>K108</f>
        <v>26458386.930000003</v>
      </c>
      <c r="C140" s="72">
        <f>K134</f>
        <v>1</v>
      </c>
      <c r="D140" s="88">
        <f>B140*C140</f>
        <v>26458386.930000003</v>
      </c>
      <c r="E140" s="77">
        <f>D140-B140</f>
        <v>0</v>
      </c>
    </row>
    <row r="141" spans="1:11" x14ac:dyDescent="0.2">
      <c r="A141" s="57">
        <f t="shared" si="36"/>
        <v>2012</v>
      </c>
      <c r="B141" s="59">
        <f>J109</f>
        <v>28051044.430000011</v>
      </c>
      <c r="C141" s="72">
        <f>J134</f>
        <v>1.0004410724321748</v>
      </c>
      <c r="D141" s="88">
        <f t="shared" ref="D141:D149" si="37">B141*C141</f>
        <v>28063416.972391795</v>
      </c>
      <c r="E141" s="77">
        <f t="shared" ref="E141:E149" si="38">D141-B141</f>
        <v>12372.542391784489</v>
      </c>
    </row>
    <row r="142" spans="1:11" x14ac:dyDescent="0.2">
      <c r="A142" s="57">
        <f t="shared" si="36"/>
        <v>2013</v>
      </c>
      <c r="B142" s="59">
        <f>I110</f>
        <v>26038548.09</v>
      </c>
      <c r="C142" s="72">
        <f>I134</f>
        <v>1.0057946960346791</v>
      </c>
      <c r="D142" s="88">
        <f t="shared" si="37"/>
        <v>26189433.561365925</v>
      </c>
      <c r="E142" s="77">
        <f t="shared" si="38"/>
        <v>150885.47136592492</v>
      </c>
    </row>
    <row r="143" spans="1:11" x14ac:dyDescent="0.2">
      <c r="A143" s="57">
        <f t="shared" si="36"/>
        <v>2014</v>
      </c>
      <c r="B143" s="59">
        <f>H111</f>
        <v>26372409.640000001</v>
      </c>
      <c r="C143" s="72">
        <f>H134</f>
        <v>1.0150406500364271</v>
      </c>
      <c r="D143" s="88">
        <f t="shared" si="37"/>
        <v>26769067.824012537</v>
      </c>
      <c r="E143" s="77">
        <f t="shared" si="38"/>
        <v>396658.18401253596</v>
      </c>
    </row>
    <row r="144" spans="1:11" x14ac:dyDescent="0.2">
      <c r="A144" s="57">
        <f t="shared" si="36"/>
        <v>2015</v>
      </c>
      <c r="B144" s="66">
        <f>G112</f>
        <v>30548642.059999999</v>
      </c>
      <c r="C144" s="73">
        <f>G134</f>
        <v>1.0412098427105505</v>
      </c>
      <c r="D144" s="88">
        <f t="shared" si="37"/>
        <v>31807546.794313505</v>
      </c>
      <c r="E144" s="77">
        <f t="shared" si="38"/>
        <v>1258904.7343135066</v>
      </c>
    </row>
    <row r="145" spans="1:6" x14ac:dyDescent="0.2">
      <c r="A145" s="57">
        <f t="shared" si="36"/>
        <v>2016</v>
      </c>
      <c r="B145" s="66">
        <f>F113</f>
        <v>28730253.260000005</v>
      </c>
      <c r="C145" s="74">
        <f>F134</f>
        <v>1.0987011711280767</v>
      </c>
      <c r="D145" s="88">
        <f t="shared" si="37"/>
        <v>31565962.903568249</v>
      </c>
      <c r="E145" s="77">
        <f t="shared" si="38"/>
        <v>2835709.6435682438</v>
      </c>
    </row>
    <row r="146" spans="1:6" x14ac:dyDescent="0.2">
      <c r="A146" s="57">
        <f t="shared" si="36"/>
        <v>2017</v>
      </c>
      <c r="B146" s="66">
        <f>E114</f>
        <v>33827393.030000016</v>
      </c>
      <c r="C146" s="74">
        <f>E134</f>
        <v>1.1932556995333174</v>
      </c>
      <c r="D146" s="88">
        <f t="shared" si="37"/>
        <v>40364729.533401139</v>
      </c>
      <c r="E146" s="77">
        <f t="shared" si="38"/>
        <v>6537336.503401123</v>
      </c>
    </row>
    <row r="147" spans="1:6" x14ac:dyDescent="0.2">
      <c r="A147" s="57">
        <f t="shared" si="36"/>
        <v>2018</v>
      </c>
      <c r="B147" s="66">
        <f>D115</f>
        <v>23463090.110000007</v>
      </c>
      <c r="C147" s="74">
        <f>D134</f>
        <v>1.3736164787712231</v>
      </c>
      <c r="D147" s="88">
        <f t="shared" si="37"/>
        <v>32229287.217990119</v>
      </c>
      <c r="E147" s="77">
        <f t="shared" si="38"/>
        <v>8766197.1079901122</v>
      </c>
    </row>
    <row r="148" spans="1:6" x14ac:dyDescent="0.2">
      <c r="A148" s="57">
        <f t="shared" si="36"/>
        <v>2019</v>
      </c>
      <c r="B148" s="67">
        <f>C116</f>
        <v>20527497.900000006</v>
      </c>
      <c r="C148" s="75">
        <f>C134</f>
        <v>1.9784321626664552</v>
      </c>
      <c r="D148" s="88">
        <f t="shared" si="37"/>
        <v>40612262.064428128</v>
      </c>
      <c r="E148" s="77">
        <f t="shared" si="38"/>
        <v>20084764.164428122</v>
      </c>
      <c r="F148" s="63"/>
    </row>
    <row r="149" spans="1:6" x14ac:dyDescent="0.2">
      <c r="A149" s="57">
        <f t="shared" si="36"/>
        <v>2020</v>
      </c>
      <c r="B149" s="68">
        <f>B117</f>
        <v>6058639.9299999997</v>
      </c>
      <c r="C149" s="76">
        <f>B134</f>
        <v>7.6553397454739462</v>
      </c>
      <c r="D149" s="88">
        <f t="shared" si="37"/>
        <v>46380947.059644483</v>
      </c>
      <c r="E149" s="77">
        <f t="shared" si="38"/>
        <v>40322307.129644483</v>
      </c>
    </row>
    <row r="150" spans="1:6" x14ac:dyDescent="0.2">
      <c r="A150" s="60" t="s">
        <v>59</v>
      </c>
      <c r="B150" s="61">
        <f>SUM(B140:B149)</f>
        <v>250075905.38000008</v>
      </c>
      <c r="C150" s="62"/>
      <c r="D150" s="89">
        <f>SUM(D140:D149)</f>
        <v>330441040.86111587</v>
      </c>
      <c r="E150" s="61">
        <f>SUM(E140:E149)</f>
        <v>80365135.481115833</v>
      </c>
    </row>
  </sheetData>
  <mergeCells count="12">
    <mergeCell ref="B120:K120"/>
    <mergeCell ref="A3:K3"/>
    <mergeCell ref="B4:K4"/>
    <mergeCell ref="A17:K17"/>
    <mergeCell ref="B18:K18"/>
    <mergeCell ref="A54:K54"/>
    <mergeCell ref="B55:K55"/>
    <mergeCell ref="A68:K68"/>
    <mergeCell ref="B69:K69"/>
    <mergeCell ref="A105:K105"/>
    <mergeCell ref="B106:K106"/>
    <mergeCell ref="A119:K119"/>
  </mergeCells>
  <pageMargins left="0.7" right="0.7" top="0.75" bottom="0.75" header="0.3" footer="0.3"/>
  <ignoredErrors>
    <ignoredError sqref="B19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5AD6-6E1E-4E47-BD52-B8CD79EFC7D9}">
  <dimension ref="A1:K150"/>
  <sheetViews>
    <sheetView zoomScale="67" workbookViewId="0">
      <selection activeCell="L157" sqref="L157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11.5" bestFit="1" customWidth="1"/>
    <col min="4" max="4" width="13.33203125" bestFit="1" customWidth="1"/>
    <col min="5" max="5" width="12.33203125" bestFit="1" customWidth="1"/>
    <col min="6" max="11" width="11.5" bestFit="1" customWidth="1"/>
  </cols>
  <sheetData>
    <row r="1" spans="1:11" ht="21" x14ac:dyDescent="0.25">
      <c r="A1" s="27" t="s">
        <v>4</v>
      </c>
    </row>
    <row r="2" spans="1:11" x14ac:dyDescent="0.2">
      <c r="B2" s="1"/>
      <c r="C2" s="1"/>
    </row>
    <row r="3" spans="1:11" x14ac:dyDescent="0.2">
      <c r="A3" s="149" t="s">
        <v>20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2">
      <c r="A4" s="16" t="s">
        <v>1</v>
      </c>
      <c r="B4" s="151" t="s">
        <v>8</v>
      </c>
      <c r="C4" s="152"/>
      <c r="D4" s="152"/>
      <c r="E4" s="152"/>
      <c r="F4" s="152"/>
      <c r="G4" s="152"/>
      <c r="H4" s="152"/>
      <c r="I4" s="152"/>
      <c r="J4" s="152"/>
      <c r="K4" s="152"/>
    </row>
    <row r="5" spans="1:11" x14ac:dyDescent="0.2">
      <c r="A5" s="17" t="s">
        <v>3</v>
      </c>
      <c r="B5" s="18">
        <v>0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</row>
    <row r="6" spans="1:11" x14ac:dyDescent="0.2">
      <c r="A6" s="6">
        <f>'1a. physdam'!A23</f>
        <v>2011</v>
      </c>
      <c r="B6" s="23">
        <f>'1a. physdam'!O23</f>
        <v>4237893.9467704073</v>
      </c>
      <c r="C6" s="23">
        <f>'1a. physdam'!P23</f>
        <v>5920753.4899999974</v>
      </c>
      <c r="D6" s="23">
        <f>'1a. physdam'!Q23</f>
        <v>12585471.639391186</v>
      </c>
      <c r="E6" s="23">
        <f>'1a. physdam'!R23</f>
        <v>12597422.078027263</v>
      </c>
      <c r="F6" s="23">
        <f>'1a. physdam'!S23</f>
        <v>12597422.078027263</v>
      </c>
      <c r="G6" s="23">
        <f>'1a. physdam'!T23</f>
        <v>12597422.078027263</v>
      </c>
      <c r="H6" s="23">
        <f>'1a. physdam'!U23</f>
        <v>12597422.078027263</v>
      </c>
      <c r="I6" s="23">
        <f>'1a. physdam'!V23</f>
        <v>12597422.078027263</v>
      </c>
      <c r="J6" s="23">
        <f>'1a. physdam'!W23</f>
        <v>12597422.078027263</v>
      </c>
      <c r="K6" s="23">
        <f>'1a. physdam'!X23</f>
        <v>12597422.078027263</v>
      </c>
    </row>
    <row r="7" spans="1:11" x14ac:dyDescent="0.2">
      <c r="A7" s="6">
        <f>'1a. physdam'!A24</f>
        <v>2012</v>
      </c>
      <c r="B7" s="23">
        <f>'1a. physdam'!O24</f>
        <v>4776134.5360587016</v>
      </c>
      <c r="C7" s="23">
        <f>'1a. physdam'!P24</f>
        <v>12943028.475326907</v>
      </c>
      <c r="D7" s="23">
        <f>'1a. physdam'!Q24</f>
        <v>13014336.880772587</v>
      </c>
      <c r="E7" s="23">
        <f>'1a. physdam'!R24</f>
        <v>13014336.880772587</v>
      </c>
      <c r="F7" s="23">
        <f>'1a. physdam'!S24</f>
        <v>13014336.880772587</v>
      </c>
      <c r="G7" s="23">
        <f>'1a. physdam'!T24</f>
        <v>13014336.880772587</v>
      </c>
      <c r="H7" s="23">
        <f>'1a. physdam'!U24</f>
        <v>13014336.880772587</v>
      </c>
      <c r="I7" s="23">
        <f>'1a. physdam'!V24</f>
        <v>13014336.880772587</v>
      </c>
      <c r="J7" s="23">
        <f>'1a. physdam'!W24</f>
        <v>13014336.880772587</v>
      </c>
      <c r="K7" s="23">
        <f>'1a. physdam'!X24</f>
        <v>0</v>
      </c>
    </row>
    <row r="8" spans="1:11" x14ac:dyDescent="0.2">
      <c r="A8" s="6">
        <f>'1a. physdam'!A25</f>
        <v>2013</v>
      </c>
      <c r="B8" s="23">
        <f>'1a. physdam'!O25</f>
        <v>3987692.7623794908</v>
      </c>
      <c r="C8" s="23">
        <f>'1a. physdam'!P25</f>
        <v>11570243.393594807</v>
      </c>
      <c r="D8" s="23">
        <f>'1a. physdam'!Q25</f>
        <v>11663981.048052464</v>
      </c>
      <c r="E8" s="23">
        <f>'1a. physdam'!R25</f>
        <v>11663981.048052464</v>
      </c>
      <c r="F8" s="23">
        <f>'1a. physdam'!S25</f>
        <v>11663981.048052464</v>
      </c>
      <c r="G8" s="23">
        <f>'1a. physdam'!T25</f>
        <v>11663981.048052464</v>
      </c>
      <c r="H8" s="23">
        <f>'1a. physdam'!U25</f>
        <v>11663981.048052464</v>
      </c>
      <c r="I8" s="23">
        <f>'1a. physdam'!V25</f>
        <v>11663981.048052464</v>
      </c>
      <c r="J8" s="23">
        <f>'1a. physdam'!W25</f>
        <v>0</v>
      </c>
      <c r="K8" s="23">
        <f>'1a. physdam'!X25</f>
        <v>0</v>
      </c>
    </row>
    <row r="9" spans="1:11" x14ac:dyDescent="0.2">
      <c r="A9" s="6">
        <f>'1a. physdam'!A26</f>
        <v>2014</v>
      </c>
      <c r="B9" s="23">
        <f>'1a. physdam'!O26</f>
        <v>4200593.0967776822</v>
      </c>
      <c r="C9" s="23">
        <f>'1a. physdam'!P26</f>
        <v>11758671.639885452</v>
      </c>
      <c r="D9" s="23">
        <f>'1a. physdam'!Q26</f>
        <v>11881403.801274909</v>
      </c>
      <c r="E9" s="23">
        <f>'1a. physdam'!R26</f>
        <v>11881403.801274909</v>
      </c>
      <c r="F9" s="23">
        <f>'1a. physdam'!S26</f>
        <v>11881403.801274909</v>
      </c>
      <c r="G9" s="23">
        <f>'1a. physdam'!T26</f>
        <v>11881403.801274909</v>
      </c>
      <c r="H9" s="23">
        <f>'1a. physdam'!U26</f>
        <v>11881403.801274909</v>
      </c>
      <c r="I9" s="23">
        <f>'1a. physdam'!V26</f>
        <v>0</v>
      </c>
      <c r="J9" s="23">
        <f>'1a. physdam'!W26</f>
        <v>0</v>
      </c>
      <c r="K9" s="23">
        <f>'1a. physdam'!X26</f>
        <v>0</v>
      </c>
    </row>
    <row r="10" spans="1:11" x14ac:dyDescent="0.2">
      <c r="A10" s="6">
        <f>'1a. physdam'!A27</f>
        <v>2015</v>
      </c>
      <c r="B10" s="23">
        <f>'1a. physdam'!O27</f>
        <v>4108022.0533454251</v>
      </c>
      <c r="C10" s="23">
        <f>'1a. physdam'!P27</f>
        <v>11404821.178310864</v>
      </c>
      <c r="D10" s="23">
        <f>'1a. physdam'!Q27</f>
        <v>11548655.626008647</v>
      </c>
      <c r="E10" s="23">
        <f>'1a. physdam'!R27</f>
        <v>11554824.776762042</v>
      </c>
      <c r="F10" s="23">
        <f>'1a. physdam'!S27</f>
        <v>11554824.776762042</v>
      </c>
      <c r="G10" s="23">
        <f>'1a. physdam'!T27</f>
        <v>11554824.776762042</v>
      </c>
      <c r="H10" s="23">
        <f>'1a. physdam'!U27</f>
        <v>0</v>
      </c>
      <c r="I10" s="23">
        <f>'1a. physdam'!V27</f>
        <v>0</v>
      </c>
      <c r="J10" s="23">
        <f>'1a. physdam'!W27</f>
        <v>0</v>
      </c>
      <c r="K10" s="23">
        <f>'1a. physdam'!X27</f>
        <v>0</v>
      </c>
    </row>
    <row r="11" spans="1:11" x14ac:dyDescent="0.2">
      <c r="A11" s="6">
        <f>'1a. physdam'!A28</f>
        <v>2016</v>
      </c>
      <c r="B11" s="23">
        <f>'1a. physdam'!O28</f>
        <v>4485790.1490248377</v>
      </c>
      <c r="C11" s="23">
        <f>'1a. physdam'!P28</f>
        <v>12551331.88296153</v>
      </c>
      <c r="D11" s="23">
        <f>'1a. physdam'!Q28</f>
        <v>12652835.715654247</v>
      </c>
      <c r="E11" s="23">
        <f>'1a. physdam'!R28</f>
        <v>12652835.715654247</v>
      </c>
      <c r="F11" s="23">
        <f>'1a. physdam'!S28</f>
        <v>12652835.715654247</v>
      </c>
      <c r="G11" s="23">
        <f>'1a. physdam'!T28</f>
        <v>0</v>
      </c>
      <c r="H11" s="23">
        <f>'1a. physdam'!U28</f>
        <v>0</v>
      </c>
      <c r="I11" s="23">
        <f>'1a. physdam'!V28</f>
        <v>0</v>
      </c>
      <c r="J11" s="23">
        <f>'1a. physdam'!W28</f>
        <v>0</v>
      </c>
      <c r="K11" s="23">
        <f>'1a. physdam'!X28</f>
        <v>0</v>
      </c>
    </row>
    <row r="12" spans="1:11" x14ac:dyDescent="0.2">
      <c r="A12" s="6">
        <f>'1a. physdam'!A29</f>
        <v>2017</v>
      </c>
      <c r="B12" s="23">
        <f>'1a. physdam'!O29</f>
        <v>4728971.1736743273</v>
      </c>
      <c r="C12" s="23">
        <f>'1a. physdam'!P29</f>
        <v>13415269.017129883</v>
      </c>
      <c r="D12" s="23">
        <f>'1a. physdam'!Q29</f>
        <v>13569195.663545093</v>
      </c>
      <c r="E12" s="23">
        <f>'1a. physdam'!R29</f>
        <v>13569195.663545093</v>
      </c>
      <c r="F12" s="23">
        <f>'1a. physdam'!S29</f>
        <v>0</v>
      </c>
      <c r="G12" s="23">
        <f>'1a. physdam'!T29</f>
        <v>0</v>
      </c>
      <c r="H12" s="23">
        <f>'1a. physdam'!U29</f>
        <v>0</v>
      </c>
      <c r="I12" s="23">
        <f>'1a. physdam'!V29</f>
        <v>0</v>
      </c>
      <c r="J12" s="23">
        <f>'1a. physdam'!W29</f>
        <v>0</v>
      </c>
      <c r="K12" s="23">
        <f>'1a. physdam'!X29</f>
        <v>0</v>
      </c>
    </row>
    <row r="13" spans="1:11" x14ac:dyDescent="0.2">
      <c r="A13" s="6">
        <f>'1a. physdam'!A30</f>
        <v>2018</v>
      </c>
      <c r="B13" s="23">
        <f>'1a. physdam'!O30</f>
        <v>4485165.8074717447</v>
      </c>
      <c r="C13" s="23">
        <f>'1a. physdam'!P30</f>
        <v>12299247.793525517</v>
      </c>
      <c r="D13" s="23">
        <f>'1a. physdam'!Q30</f>
        <v>12352804.658224704</v>
      </c>
      <c r="E13" s="23">
        <f>'1a. physdam'!R30</f>
        <v>0</v>
      </c>
      <c r="F13" s="23">
        <f>'1a. physdam'!S30</f>
        <v>0</v>
      </c>
      <c r="G13" s="23">
        <f>'1a. physdam'!T30</f>
        <v>0</v>
      </c>
      <c r="H13" s="23">
        <f>'1a. physdam'!U30</f>
        <v>0</v>
      </c>
      <c r="I13" s="23">
        <f>'1a. physdam'!V30</f>
        <v>0</v>
      </c>
      <c r="J13" s="23">
        <f>'1a. physdam'!W30</f>
        <v>0</v>
      </c>
      <c r="K13" s="23">
        <f>'1a. physdam'!X30</f>
        <v>0</v>
      </c>
    </row>
    <row r="14" spans="1:11" x14ac:dyDescent="0.2">
      <c r="A14" s="6">
        <f>'1a. physdam'!A31</f>
        <v>2019</v>
      </c>
      <c r="B14" s="23">
        <f>'1a. physdam'!O31</f>
        <v>4711816.2994604167</v>
      </c>
      <c r="C14" s="23">
        <f>'1a. physdam'!P31</f>
        <v>12841881.675295005</v>
      </c>
      <c r="D14" s="23">
        <f>'1a. physdam'!Q31</f>
        <v>0</v>
      </c>
      <c r="E14" s="23">
        <f>'1a. physdam'!R31</f>
        <v>0</v>
      </c>
      <c r="F14" s="23">
        <f>'1a. physdam'!S31</f>
        <v>0</v>
      </c>
      <c r="G14" s="23">
        <f>'1a. physdam'!T31</f>
        <v>0</v>
      </c>
      <c r="H14" s="23">
        <f>'1a. physdam'!U31</f>
        <v>0</v>
      </c>
      <c r="I14" s="23">
        <f>'1a. physdam'!V31</f>
        <v>0</v>
      </c>
      <c r="J14" s="23">
        <f>'1a. physdam'!W31</f>
        <v>0</v>
      </c>
      <c r="K14" s="23">
        <f>'1a. physdam'!X31</f>
        <v>0</v>
      </c>
    </row>
    <row r="15" spans="1:11" x14ac:dyDescent="0.2">
      <c r="A15" s="6">
        <f>'1a. physdam'!A32</f>
        <v>2020</v>
      </c>
      <c r="B15" s="23">
        <f>'1a. physdam'!O32</f>
        <v>5026344.8559526373</v>
      </c>
      <c r="C15" s="23">
        <f>'1a. physdam'!P32</f>
        <v>0</v>
      </c>
      <c r="D15" s="23">
        <f>'1a. physdam'!Q32</f>
        <v>0</v>
      </c>
      <c r="E15" s="23">
        <f>'1a. physdam'!R32</f>
        <v>0</v>
      </c>
      <c r="F15" s="23">
        <f>'1a. physdam'!S32</f>
        <v>0</v>
      </c>
      <c r="G15" s="23">
        <f>'1a. physdam'!T32</f>
        <v>0</v>
      </c>
      <c r="H15" s="23">
        <f>'1a. physdam'!U32</f>
        <v>0</v>
      </c>
      <c r="I15" s="23">
        <f>'1a. physdam'!V32</f>
        <v>0</v>
      </c>
      <c r="J15" s="23">
        <f>'1a. physdam'!W32</f>
        <v>0</v>
      </c>
      <c r="K15" s="23">
        <f>'1a. physdam'!X32</f>
        <v>0</v>
      </c>
    </row>
    <row r="16" spans="1:11" x14ac:dyDescent="0.2">
      <c r="B16" s="1"/>
      <c r="C16" s="1"/>
    </row>
    <row r="17" spans="1:11" x14ac:dyDescent="0.2">
      <c r="A17" s="149" t="s">
        <v>67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</row>
    <row r="18" spans="1:11" x14ac:dyDescent="0.2">
      <c r="A18" s="16" t="s">
        <v>1</v>
      </c>
      <c r="B18" s="151" t="s">
        <v>8</v>
      </c>
      <c r="C18" s="152"/>
      <c r="D18" s="152"/>
      <c r="E18" s="152"/>
      <c r="F18" s="152"/>
      <c r="G18" s="152"/>
      <c r="H18" s="152"/>
      <c r="I18" s="152"/>
      <c r="J18" s="152"/>
      <c r="K18" s="152"/>
    </row>
    <row r="19" spans="1:11" x14ac:dyDescent="0.2">
      <c r="A19" s="17" t="s">
        <v>3</v>
      </c>
      <c r="B19" s="41" t="s">
        <v>43</v>
      </c>
      <c r="C19" s="42" t="s">
        <v>44</v>
      </c>
      <c r="D19" s="42" t="s">
        <v>45</v>
      </c>
      <c r="E19" s="42" t="s">
        <v>46</v>
      </c>
      <c r="F19" s="42" t="s">
        <v>47</v>
      </c>
      <c r="G19" s="42" t="s">
        <v>48</v>
      </c>
      <c r="H19" s="42" t="s">
        <v>49</v>
      </c>
      <c r="I19" s="42" t="s">
        <v>50</v>
      </c>
      <c r="J19" s="42" t="s">
        <v>51</v>
      </c>
      <c r="K19" s="21"/>
    </row>
    <row r="20" spans="1:11" x14ac:dyDescent="0.2">
      <c r="A20" s="6">
        <f>A6</f>
        <v>2011</v>
      </c>
      <c r="B20" s="40">
        <f>C6/B6</f>
        <v>1.3970980785189435</v>
      </c>
      <c r="C20" s="40">
        <f t="shared" ref="C20:J20" si="0">D6/C6</f>
        <v>2.1256537129349717</v>
      </c>
      <c r="D20" s="40">
        <f t="shared" si="0"/>
        <v>1.0009495423754065</v>
      </c>
      <c r="E20" s="40">
        <f t="shared" si="0"/>
        <v>1</v>
      </c>
      <c r="F20" s="40">
        <f t="shared" si="0"/>
        <v>1</v>
      </c>
      <c r="G20" s="40">
        <f t="shared" si="0"/>
        <v>1</v>
      </c>
      <c r="H20" s="40">
        <f t="shared" si="0"/>
        <v>1</v>
      </c>
      <c r="I20" s="40">
        <f t="shared" si="0"/>
        <v>1</v>
      </c>
      <c r="J20" s="40">
        <f t="shared" si="0"/>
        <v>1</v>
      </c>
      <c r="K20" s="43"/>
    </row>
    <row r="21" spans="1:11" x14ac:dyDescent="0.2">
      <c r="A21" s="6">
        <f t="shared" ref="A21:A28" si="1">A7</f>
        <v>2012</v>
      </c>
      <c r="B21" s="40">
        <f t="shared" ref="B21:I28" si="2">C7/B7</f>
        <v>2.7099380006174578</v>
      </c>
      <c r="C21" s="40">
        <f t="shared" si="2"/>
        <v>1.0055094065180814</v>
      </c>
      <c r="D21" s="40">
        <f t="shared" si="2"/>
        <v>1</v>
      </c>
      <c r="E21" s="40">
        <f t="shared" si="2"/>
        <v>1</v>
      </c>
      <c r="F21" s="40">
        <f t="shared" si="2"/>
        <v>1</v>
      </c>
      <c r="G21" s="40">
        <f t="shared" si="2"/>
        <v>1</v>
      </c>
      <c r="H21" s="40">
        <f t="shared" si="2"/>
        <v>1</v>
      </c>
      <c r="I21" s="40">
        <f t="shared" si="2"/>
        <v>1</v>
      </c>
      <c r="J21" s="40"/>
      <c r="K21" s="40"/>
    </row>
    <row r="22" spans="1:11" x14ac:dyDescent="0.2">
      <c r="A22" s="6">
        <f t="shared" si="1"/>
        <v>2013</v>
      </c>
      <c r="B22" s="40">
        <f t="shared" si="2"/>
        <v>2.901488174502878</v>
      </c>
      <c r="C22" s="40">
        <f t="shared" si="2"/>
        <v>1.0081016147430009</v>
      </c>
      <c r="D22" s="40">
        <f t="shared" si="2"/>
        <v>1</v>
      </c>
      <c r="E22" s="40">
        <f t="shared" si="2"/>
        <v>1</v>
      </c>
      <c r="F22" s="40">
        <f t="shared" si="2"/>
        <v>1</v>
      </c>
      <c r="G22" s="40">
        <f t="shared" si="2"/>
        <v>1</v>
      </c>
      <c r="H22" s="40">
        <f t="shared" si="2"/>
        <v>1</v>
      </c>
      <c r="I22" s="40"/>
      <c r="J22" s="40"/>
      <c r="K22" s="40"/>
    </row>
    <row r="23" spans="1:11" x14ac:dyDescent="0.2">
      <c r="A23" s="6">
        <f t="shared" si="1"/>
        <v>2014</v>
      </c>
      <c r="B23" s="40">
        <f t="shared" si="2"/>
        <v>2.7992884264142721</v>
      </c>
      <c r="C23" s="40">
        <f t="shared" si="2"/>
        <v>1.0104375872673532</v>
      </c>
      <c r="D23" s="40">
        <f t="shared" si="2"/>
        <v>1</v>
      </c>
      <c r="E23" s="40">
        <f t="shared" si="2"/>
        <v>1</v>
      </c>
      <c r="F23" s="40">
        <f t="shared" si="2"/>
        <v>1</v>
      </c>
      <c r="G23" s="40">
        <f t="shared" si="2"/>
        <v>1</v>
      </c>
      <c r="H23" s="40"/>
      <c r="I23" s="40"/>
      <c r="J23" s="40"/>
      <c r="K23" s="40"/>
    </row>
    <row r="24" spans="1:11" x14ac:dyDescent="0.2">
      <c r="A24" s="6">
        <f t="shared" si="1"/>
        <v>2015</v>
      </c>
      <c r="B24" s="40">
        <f t="shared" si="2"/>
        <v>2.7762317315271443</v>
      </c>
      <c r="C24" s="40">
        <f t="shared" si="2"/>
        <v>1.0126117231869729</v>
      </c>
      <c r="D24" s="40">
        <f t="shared" si="2"/>
        <v>1.0005341877836846</v>
      </c>
      <c r="E24" s="40">
        <f t="shared" si="2"/>
        <v>1</v>
      </c>
      <c r="F24" s="40">
        <f t="shared" si="2"/>
        <v>1</v>
      </c>
      <c r="G24" s="40"/>
      <c r="H24" s="40"/>
      <c r="I24" s="40"/>
      <c r="J24" s="40"/>
      <c r="K24" s="40"/>
    </row>
    <row r="25" spans="1:11" x14ac:dyDescent="0.2">
      <c r="A25" s="6">
        <f t="shared" si="1"/>
        <v>2016</v>
      </c>
      <c r="B25" s="40">
        <f t="shared" si="2"/>
        <v>2.7980202965335002</v>
      </c>
      <c r="C25" s="40">
        <f t="shared" si="2"/>
        <v>1.0080870965439539</v>
      </c>
      <c r="D25" s="40">
        <f t="shared" si="2"/>
        <v>1</v>
      </c>
      <c r="E25" s="40">
        <f t="shared" si="2"/>
        <v>1</v>
      </c>
      <c r="F25" s="40"/>
      <c r="G25" s="40"/>
      <c r="H25" s="40"/>
      <c r="I25" s="40"/>
      <c r="J25" s="40"/>
      <c r="K25" s="40"/>
    </row>
    <row r="26" spans="1:11" x14ac:dyDescent="0.2">
      <c r="A26" s="6">
        <f t="shared" si="1"/>
        <v>2017</v>
      </c>
      <c r="B26" s="40">
        <f t="shared" si="2"/>
        <v>2.8368261349976587</v>
      </c>
      <c r="C26" s="40">
        <f t="shared" si="2"/>
        <v>1.0114739887972921</v>
      </c>
      <c r="D26" s="40">
        <f t="shared" si="2"/>
        <v>1</v>
      </c>
      <c r="E26" s="40"/>
      <c r="F26" s="40"/>
      <c r="G26" s="40"/>
      <c r="H26" s="40"/>
      <c r="I26" s="40"/>
      <c r="J26" s="40"/>
      <c r="K26" s="40"/>
    </row>
    <row r="27" spans="1:11" x14ac:dyDescent="0.2">
      <c r="A27" s="6">
        <f t="shared" si="1"/>
        <v>2018</v>
      </c>
      <c r="B27" s="40">
        <f t="shared" si="2"/>
        <v>2.7422058228118247</v>
      </c>
      <c r="C27" s="40">
        <f t="shared" si="2"/>
        <v>1.0043544829406055</v>
      </c>
      <c r="D27" s="40"/>
      <c r="E27" s="40"/>
      <c r="F27" s="40"/>
      <c r="G27" s="40"/>
      <c r="H27" s="40"/>
      <c r="I27" s="40"/>
      <c r="J27" s="40"/>
      <c r="K27" s="40"/>
    </row>
    <row r="28" spans="1:11" x14ac:dyDescent="0.2">
      <c r="A28" s="6">
        <f t="shared" si="1"/>
        <v>2019</v>
      </c>
      <c r="B28" s="40">
        <f t="shared" si="2"/>
        <v>2.7254631460835217</v>
      </c>
      <c r="C28" s="40"/>
      <c r="D28" s="40"/>
      <c r="E28" s="40"/>
      <c r="F28" s="40"/>
      <c r="G28" s="40"/>
      <c r="H28" s="40"/>
      <c r="I28" s="40"/>
      <c r="J28" s="40"/>
      <c r="K28" s="40"/>
    </row>
    <row r="29" spans="1:11" x14ac:dyDescent="0.2">
      <c r="A29" s="44" t="s">
        <v>52</v>
      </c>
      <c r="B29" s="46">
        <f>AVERAGE(B20:B28)</f>
        <v>2.6318399791119114</v>
      </c>
      <c r="C29" s="47">
        <f t="shared" ref="C29:J29" si="3">AVERAGE(C20:C28)</f>
        <v>1.148278701616529</v>
      </c>
      <c r="D29" s="47">
        <f t="shared" si="3"/>
        <v>1.0002119614512988</v>
      </c>
      <c r="E29" s="47">
        <f t="shared" si="3"/>
        <v>1</v>
      </c>
      <c r="F29" s="47">
        <f t="shared" si="3"/>
        <v>1</v>
      </c>
      <c r="G29" s="47">
        <f t="shared" si="3"/>
        <v>1</v>
      </c>
      <c r="H29" s="47">
        <f t="shared" si="3"/>
        <v>1</v>
      </c>
      <c r="I29" s="47">
        <f t="shared" si="3"/>
        <v>1</v>
      </c>
      <c r="J29" s="47">
        <f t="shared" si="3"/>
        <v>1</v>
      </c>
      <c r="K29" s="40"/>
    </row>
    <row r="30" spans="1:11" ht="4" customHeight="1" x14ac:dyDescent="0.2">
      <c r="B30" s="1"/>
      <c r="C30" s="1"/>
    </row>
    <row r="31" spans="1:11" x14ac:dyDescent="0.2">
      <c r="A31" s="49" t="s">
        <v>53</v>
      </c>
      <c r="B31" s="48">
        <f>B29</f>
        <v>2.6318399791119114</v>
      </c>
      <c r="C31" s="48">
        <f t="shared" ref="C31:J31" si="4">C29</f>
        <v>1.148278701616529</v>
      </c>
      <c r="D31" s="48">
        <f t="shared" si="4"/>
        <v>1.0002119614512988</v>
      </c>
      <c r="E31" s="48">
        <f t="shared" si="4"/>
        <v>1</v>
      </c>
      <c r="F31" s="48">
        <f t="shared" si="4"/>
        <v>1</v>
      </c>
      <c r="G31" s="48">
        <f t="shared" si="4"/>
        <v>1</v>
      </c>
      <c r="H31" s="48">
        <f t="shared" si="4"/>
        <v>1</v>
      </c>
      <c r="I31" s="48">
        <f t="shared" si="4"/>
        <v>1</v>
      </c>
      <c r="J31" s="48">
        <f t="shared" si="4"/>
        <v>1</v>
      </c>
      <c r="K31" s="48">
        <v>1</v>
      </c>
    </row>
    <row r="32" spans="1:11" x14ac:dyDescent="0.2">
      <c r="A32" s="39" t="s">
        <v>54</v>
      </c>
      <c r="B32" s="50">
        <f>B31*C32</f>
        <v>3.0227263597679603</v>
      </c>
      <c r="C32" s="50">
        <f t="shared" ref="C32:I32" si="5">C31*D32</f>
        <v>1.1485220924366191</v>
      </c>
      <c r="D32" s="50">
        <f t="shared" si="5"/>
        <v>1.0002119614512988</v>
      </c>
      <c r="E32" s="50">
        <f t="shared" si="5"/>
        <v>1</v>
      </c>
      <c r="F32" s="50">
        <f t="shared" si="5"/>
        <v>1</v>
      </c>
      <c r="G32" s="50">
        <f t="shared" si="5"/>
        <v>1</v>
      </c>
      <c r="H32" s="50">
        <f t="shared" si="5"/>
        <v>1</v>
      </c>
      <c r="I32" s="50">
        <f t="shared" si="5"/>
        <v>1</v>
      </c>
      <c r="J32" s="51">
        <f>J31*K32</f>
        <v>1</v>
      </c>
      <c r="K32" s="50">
        <f>PRODUCT(K31*$K31)</f>
        <v>1</v>
      </c>
    </row>
    <row r="33" spans="1:7" x14ac:dyDescent="0.2">
      <c r="B33" s="1"/>
      <c r="C33" s="1"/>
    </row>
    <row r="34" spans="1:7" x14ac:dyDescent="0.2">
      <c r="A34" s="52"/>
      <c r="B34" s="53"/>
      <c r="C34" s="53" t="s">
        <v>53</v>
      </c>
      <c r="D34" s="86" t="s">
        <v>55</v>
      </c>
      <c r="E34" s="53" t="s">
        <v>55</v>
      </c>
    </row>
    <row r="35" spans="1:7" x14ac:dyDescent="0.2">
      <c r="A35" s="52" t="s">
        <v>1</v>
      </c>
      <c r="B35" s="53" t="s">
        <v>56</v>
      </c>
      <c r="C35" s="53" t="s">
        <v>57</v>
      </c>
      <c r="D35" s="86" t="s">
        <v>58</v>
      </c>
      <c r="E35" s="54" t="s">
        <v>59</v>
      </c>
    </row>
    <row r="36" spans="1:7" ht="17" x14ac:dyDescent="0.2">
      <c r="A36" s="55" t="s">
        <v>3</v>
      </c>
      <c r="B36" s="56" t="s">
        <v>60</v>
      </c>
      <c r="C36" s="56" t="s">
        <v>61</v>
      </c>
      <c r="D36" s="87" t="s">
        <v>60</v>
      </c>
      <c r="E36" s="56" t="s">
        <v>62</v>
      </c>
    </row>
    <row r="37" spans="1:7" x14ac:dyDescent="0.2">
      <c r="B37" s="58" t="s">
        <v>63</v>
      </c>
      <c r="C37" s="58" t="s">
        <v>64</v>
      </c>
      <c r="D37" s="83" t="s">
        <v>65</v>
      </c>
      <c r="E37" s="58" t="s">
        <v>66</v>
      </c>
      <c r="G37" s="78"/>
    </row>
    <row r="38" spans="1:7" x14ac:dyDescent="0.2">
      <c r="A38" s="57">
        <f t="shared" ref="A38:A47" si="6">A6</f>
        <v>2011</v>
      </c>
      <c r="B38" s="59">
        <f>K6</f>
        <v>12597422.078027263</v>
      </c>
      <c r="C38" s="72">
        <f>K32</f>
        <v>1</v>
      </c>
      <c r="D38" s="88">
        <f>B38*C38</f>
        <v>12597422.078027263</v>
      </c>
      <c r="E38" s="77">
        <f>D38-B38</f>
        <v>0</v>
      </c>
    </row>
    <row r="39" spans="1:7" x14ac:dyDescent="0.2">
      <c r="A39" s="57">
        <f t="shared" si="6"/>
        <v>2012</v>
      </c>
      <c r="B39" s="59">
        <f>J7</f>
        <v>13014336.880772587</v>
      </c>
      <c r="C39" s="72">
        <f>J32</f>
        <v>1</v>
      </c>
      <c r="D39" s="88">
        <f t="shared" ref="D39:D47" si="7">B39*C39</f>
        <v>13014336.880772587</v>
      </c>
      <c r="E39" s="77">
        <f t="shared" ref="E39:E47" si="8">D39-B39</f>
        <v>0</v>
      </c>
    </row>
    <row r="40" spans="1:7" x14ac:dyDescent="0.2">
      <c r="A40" s="57">
        <f t="shared" si="6"/>
        <v>2013</v>
      </c>
      <c r="B40" s="59">
        <f>I8</f>
        <v>11663981.048052464</v>
      </c>
      <c r="C40" s="72">
        <f>I32</f>
        <v>1</v>
      </c>
      <c r="D40" s="88">
        <f t="shared" si="7"/>
        <v>11663981.048052464</v>
      </c>
      <c r="E40" s="77">
        <f t="shared" si="8"/>
        <v>0</v>
      </c>
    </row>
    <row r="41" spans="1:7" x14ac:dyDescent="0.2">
      <c r="A41" s="57">
        <f t="shared" si="6"/>
        <v>2014</v>
      </c>
      <c r="B41" s="59">
        <f>H9</f>
        <v>11881403.801274909</v>
      </c>
      <c r="C41" s="72">
        <f>H32</f>
        <v>1</v>
      </c>
      <c r="D41" s="88">
        <f t="shared" si="7"/>
        <v>11881403.801274909</v>
      </c>
      <c r="E41" s="77">
        <f t="shared" si="8"/>
        <v>0</v>
      </c>
    </row>
    <row r="42" spans="1:7" x14ac:dyDescent="0.2">
      <c r="A42" s="57">
        <f t="shared" si="6"/>
        <v>2015</v>
      </c>
      <c r="B42" s="66">
        <f>G10</f>
        <v>11554824.776762042</v>
      </c>
      <c r="C42" s="73">
        <f>G32</f>
        <v>1</v>
      </c>
      <c r="D42" s="88">
        <f t="shared" si="7"/>
        <v>11554824.776762042</v>
      </c>
      <c r="E42" s="77">
        <f t="shared" si="8"/>
        <v>0</v>
      </c>
    </row>
    <row r="43" spans="1:7" x14ac:dyDescent="0.2">
      <c r="A43" s="57">
        <f t="shared" si="6"/>
        <v>2016</v>
      </c>
      <c r="B43" s="66">
        <f>F11</f>
        <v>12652835.715654247</v>
      </c>
      <c r="C43" s="74">
        <f>F32</f>
        <v>1</v>
      </c>
      <c r="D43" s="88">
        <f t="shared" si="7"/>
        <v>12652835.715654247</v>
      </c>
      <c r="E43" s="77">
        <f t="shared" si="8"/>
        <v>0</v>
      </c>
    </row>
    <row r="44" spans="1:7" x14ac:dyDescent="0.2">
      <c r="A44" s="57">
        <f t="shared" si="6"/>
        <v>2017</v>
      </c>
      <c r="B44" s="66">
        <f>E12</f>
        <v>13569195.663545093</v>
      </c>
      <c r="C44" s="74">
        <f>E32</f>
        <v>1</v>
      </c>
      <c r="D44" s="88">
        <f t="shared" si="7"/>
        <v>13569195.663545093</v>
      </c>
      <c r="E44" s="77">
        <f t="shared" si="8"/>
        <v>0</v>
      </c>
    </row>
    <row r="45" spans="1:7" x14ac:dyDescent="0.2">
      <c r="A45" s="57">
        <f t="shared" si="6"/>
        <v>2018</v>
      </c>
      <c r="B45" s="66">
        <f>D13</f>
        <v>12352804.658224704</v>
      </c>
      <c r="C45" s="74">
        <f>D32</f>
        <v>1.0002119614512988</v>
      </c>
      <c r="D45" s="88">
        <f t="shared" si="7"/>
        <v>12355422.97662767</v>
      </c>
      <c r="E45" s="77">
        <f t="shared" si="8"/>
        <v>2618.3184029664844</v>
      </c>
    </row>
    <row r="46" spans="1:7" x14ac:dyDescent="0.2">
      <c r="A46" s="57">
        <f t="shared" si="6"/>
        <v>2019</v>
      </c>
      <c r="B46" s="67">
        <f>C14</f>
        <v>12841881.675295005</v>
      </c>
      <c r="C46" s="75">
        <f>C32</f>
        <v>1.1485220924366191</v>
      </c>
      <c r="D46" s="88">
        <f t="shared" si="7"/>
        <v>14749184.812533293</v>
      </c>
      <c r="E46" s="77">
        <f t="shared" si="8"/>
        <v>1907303.1372382883</v>
      </c>
      <c r="F46" s="63"/>
    </row>
    <row r="47" spans="1:7" x14ac:dyDescent="0.2">
      <c r="A47" s="57">
        <f t="shared" si="6"/>
        <v>2020</v>
      </c>
      <c r="B47" s="68">
        <f>B15</f>
        <v>5026344.8559526373</v>
      </c>
      <c r="C47" s="76">
        <f>B32</f>
        <v>3.0227263597679603</v>
      </c>
      <c r="D47" s="88">
        <f t="shared" si="7"/>
        <v>15193265.089372128</v>
      </c>
      <c r="E47" s="77">
        <f t="shared" si="8"/>
        <v>10166920.233419491</v>
      </c>
    </row>
    <row r="48" spans="1:7" x14ac:dyDescent="0.2">
      <c r="A48" s="60" t="s">
        <v>59</v>
      </c>
      <c r="B48" s="61">
        <f>SUM(B38:B47)</f>
        <v>117155031.15356095</v>
      </c>
      <c r="C48" s="62"/>
      <c r="D48" s="89">
        <f>SUM(D38:D47)</f>
        <v>129231872.84262168</v>
      </c>
      <c r="E48" s="61">
        <f>SUM(E38:E47)</f>
        <v>12076841.689060746</v>
      </c>
    </row>
    <row r="50" spans="1:11" x14ac:dyDescent="0.2">
      <c r="A50" s="79"/>
    </row>
    <row r="51" spans="1:11" x14ac:dyDescent="0.2">
      <c r="A51" s="79"/>
    </row>
    <row r="52" spans="1:11" ht="21" x14ac:dyDescent="0.25">
      <c r="A52" s="27" t="s">
        <v>5</v>
      </c>
    </row>
    <row r="54" spans="1:11" x14ac:dyDescent="0.2">
      <c r="A54" s="149" t="s">
        <v>20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</row>
    <row r="55" spans="1:11" x14ac:dyDescent="0.2">
      <c r="A55" s="16" t="s">
        <v>1</v>
      </c>
      <c r="B55" s="151" t="s">
        <v>8</v>
      </c>
      <c r="C55" s="152"/>
      <c r="D55" s="152"/>
      <c r="E55" s="152"/>
      <c r="F55" s="152"/>
      <c r="G55" s="152"/>
      <c r="H55" s="152"/>
      <c r="I55" s="152"/>
      <c r="J55" s="152"/>
      <c r="K55" s="152"/>
    </row>
    <row r="56" spans="1:11" x14ac:dyDescent="0.2">
      <c r="A56" s="17" t="s">
        <v>3</v>
      </c>
      <c r="B56" s="18">
        <v>0</v>
      </c>
      <c r="C56" s="18">
        <v>1</v>
      </c>
      <c r="D56" s="18">
        <v>2</v>
      </c>
      <c r="E56" s="18">
        <v>3</v>
      </c>
      <c r="F56" s="18">
        <v>4</v>
      </c>
      <c r="G56" s="18">
        <v>5</v>
      </c>
      <c r="H56" s="18">
        <v>6</v>
      </c>
      <c r="I56" s="18">
        <v>7</v>
      </c>
      <c r="J56" s="18">
        <v>8</v>
      </c>
      <c r="K56" s="18">
        <v>9</v>
      </c>
    </row>
    <row r="57" spans="1:11" x14ac:dyDescent="0.2">
      <c r="A57" s="6">
        <f>'1a. physdam'!A74</f>
        <v>2011</v>
      </c>
      <c r="B57" s="23">
        <f>'1b. liability'!O23</f>
        <v>2280969.8980063288</v>
      </c>
      <c r="C57" s="23">
        <f>'1b. liability'!P23</f>
        <v>2053501.4500000009</v>
      </c>
      <c r="D57" s="23">
        <f>'1b. liability'!Q23</f>
        <v>7633236.7498578895</v>
      </c>
      <c r="E57" s="23">
        <f>'1b. liability'!R23</f>
        <v>7651536.2338317493</v>
      </c>
      <c r="F57" s="23">
        <f>'1b. liability'!S23</f>
        <v>7830780.664526213</v>
      </c>
      <c r="G57" s="23">
        <f>'1b. liability'!T23</f>
        <v>7837792.0465558628</v>
      </c>
      <c r="H57" s="23">
        <f>'1b. liability'!U23</f>
        <v>7885715.4789365828</v>
      </c>
      <c r="I57" s="23">
        <f>'1b. liability'!V23</f>
        <v>7885728.9506192598</v>
      </c>
      <c r="J57" s="23">
        <f>'1b. liability'!W23</f>
        <v>7885728.9506192598</v>
      </c>
      <c r="K57" s="23">
        <f>'1b. liability'!X23</f>
        <v>7885728.9506192598</v>
      </c>
    </row>
    <row r="58" spans="1:11" x14ac:dyDescent="0.2">
      <c r="A58" s="6">
        <f>'1a. physdam'!A75</f>
        <v>2012</v>
      </c>
      <c r="B58" s="23">
        <f>'1b. liability'!O24</f>
        <v>882959.58751574031</v>
      </c>
      <c r="C58" s="23">
        <f>'1b. liability'!P24</f>
        <v>4564484.7527089156</v>
      </c>
      <c r="D58" s="23">
        <f>'1b. liability'!Q24</f>
        <v>4869042.801316482</v>
      </c>
      <c r="E58" s="23">
        <f>'1b. liability'!R24</f>
        <v>4931655.9323535878</v>
      </c>
      <c r="F58" s="23">
        <f>'1b. liability'!S24</f>
        <v>4970608.8971363725</v>
      </c>
      <c r="G58" s="23">
        <f>'1b. liability'!T24</f>
        <v>5008382.8277560743</v>
      </c>
      <c r="H58" s="23">
        <f>'1b. liability'!U24</f>
        <v>5009729.7985931281</v>
      </c>
      <c r="I58" s="23">
        <f>'1b. liability'!V24</f>
        <v>5009729.7985931281</v>
      </c>
      <c r="J58" s="23">
        <f>'1b. liability'!W24</f>
        <v>5009729.7985931281</v>
      </c>
      <c r="K58" s="23">
        <f>'1b. liability'!X24</f>
        <v>0</v>
      </c>
    </row>
    <row r="59" spans="1:11" x14ac:dyDescent="0.2">
      <c r="A59" s="6">
        <f>'1a. physdam'!A76</f>
        <v>2013</v>
      </c>
      <c r="B59" s="23">
        <f>'1b. liability'!O25</f>
        <v>71742.435218008293</v>
      </c>
      <c r="C59" s="23">
        <f>'1b. liability'!P25</f>
        <v>2009719.0975238937</v>
      </c>
      <c r="D59" s="23">
        <f>'1b. liability'!Q25</f>
        <v>2155584.0847455082</v>
      </c>
      <c r="E59" s="23">
        <f>'1b. liability'!R25</f>
        <v>2193470.8097003889</v>
      </c>
      <c r="F59" s="23">
        <f>'1b. liability'!S25</f>
        <v>2957944.8210337483</v>
      </c>
      <c r="G59" s="23">
        <f>'1b. liability'!T25</f>
        <v>3069762.859155247</v>
      </c>
      <c r="H59" s="23">
        <f>'1b. liability'!U25</f>
        <v>3088316.9460887304</v>
      </c>
      <c r="I59" s="23">
        <f>'1b. liability'!V25</f>
        <v>3089224.8569915732</v>
      </c>
      <c r="J59" s="23">
        <f>'1b. liability'!W25</f>
        <v>0</v>
      </c>
      <c r="K59" s="23">
        <f>'1b. liability'!X25</f>
        <v>0</v>
      </c>
    </row>
    <row r="60" spans="1:11" x14ac:dyDescent="0.2">
      <c r="A60" s="6">
        <f>'1a. physdam'!A77</f>
        <v>2014</v>
      </c>
      <c r="B60" s="23">
        <f>'1b. liability'!O26</f>
        <v>748013.39669666172</v>
      </c>
      <c r="C60" s="23">
        <f>'1b. liability'!P26</f>
        <v>5719984.5700729899</v>
      </c>
      <c r="D60" s="23">
        <f>'1b. liability'!Q26</f>
        <v>6205730.9341319203</v>
      </c>
      <c r="E60" s="23">
        <f>'1b. liability'!R26</f>
        <v>6858793.9381697997</v>
      </c>
      <c r="F60" s="23">
        <f>'1b. liability'!S26</f>
        <v>6865693.098704787</v>
      </c>
      <c r="G60" s="23">
        <f>'1b. liability'!T26</f>
        <v>6894990.9754074309</v>
      </c>
      <c r="H60" s="23">
        <f>'1b. liability'!U26</f>
        <v>6938393.097343538</v>
      </c>
      <c r="I60" s="23">
        <f>'1b. liability'!V26</f>
        <v>0</v>
      </c>
      <c r="J60" s="23">
        <f>'1b. liability'!W26</f>
        <v>0</v>
      </c>
      <c r="K60" s="23">
        <f>'1b. liability'!X26</f>
        <v>0</v>
      </c>
    </row>
    <row r="61" spans="1:11" x14ac:dyDescent="0.2">
      <c r="A61" s="6">
        <f>'1a. physdam'!A78</f>
        <v>2015</v>
      </c>
      <c r="B61" s="23">
        <f>'1b. liability'!O27</f>
        <v>4480577.1044750782</v>
      </c>
      <c r="C61" s="23">
        <f>'1b. liability'!P27</f>
        <v>10935886.592306379</v>
      </c>
      <c r="D61" s="23">
        <f>'1b. liability'!Q27</f>
        <v>11105187.713186443</v>
      </c>
      <c r="E61" s="23">
        <f>'1b. liability'!R27</f>
        <v>11280014.4974309</v>
      </c>
      <c r="F61" s="23">
        <f>'1b. liability'!S27</f>
        <v>11310816.657457802</v>
      </c>
      <c r="G61" s="23">
        <f>'1b. liability'!T27</f>
        <v>11319220.339158334</v>
      </c>
      <c r="H61" s="23">
        <f>'1b. liability'!U27</f>
        <v>0</v>
      </c>
      <c r="I61" s="23">
        <f>'1b. liability'!V27</f>
        <v>0</v>
      </c>
      <c r="J61" s="23">
        <f>'1b. liability'!W27</f>
        <v>0</v>
      </c>
      <c r="K61" s="23">
        <f>'1b. liability'!X27</f>
        <v>0</v>
      </c>
    </row>
    <row r="62" spans="1:11" x14ac:dyDescent="0.2">
      <c r="A62" s="6">
        <f>'1a. physdam'!A79</f>
        <v>2016</v>
      </c>
      <c r="B62" s="23">
        <f>'1b. liability'!O28</f>
        <v>322475.28479484329</v>
      </c>
      <c r="C62" s="23">
        <f>'1b. liability'!P28</f>
        <v>2119160.7390386257</v>
      </c>
      <c r="D62" s="23">
        <f>'1b. liability'!Q28</f>
        <v>2363611.7828018689</v>
      </c>
      <c r="E62" s="23">
        <f>'1b. liability'!R28</f>
        <v>2620422.6061010784</v>
      </c>
      <c r="F62" s="23">
        <f>'1b. liability'!S28</f>
        <v>2654324.7689665989</v>
      </c>
      <c r="G62" s="23">
        <f>'1b. liability'!T28</f>
        <v>0</v>
      </c>
      <c r="H62" s="23">
        <f>'1b. liability'!U28</f>
        <v>0</v>
      </c>
      <c r="I62" s="23">
        <f>'1b. liability'!V28</f>
        <v>0</v>
      </c>
      <c r="J62" s="23">
        <f>'1b. liability'!W28</f>
        <v>0</v>
      </c>
      <c r="K62" s="23">
        <f>'1b. liability'!X28</f>
        <v>0</v>
      </c>
    </row>
    <row r="63" spans="1:11" x14ac:dyDescent="0.2">
      <c r="A63" s="6">
        <f>'1a. physdam'!A80</f>
        <v>2017</v>
      </c>
      <c r="B63" s="23">
        <f>'1b. liability'!O29</f>
        <v>1256288.4271634377</v>
      </c>
      <c r="C63" s="23">
        <f>'1b. liability'!P29</f>
        <v>6911402.3419104796</v>
      </c>
      <c r="D63" s="23">
        <f>'1b. liability'!Q29</f>
        <v>7336264.7598325685</v>
      </c>
      <c r="E63" s="23">
        <f>'1b. liability'!R29</f>
        <v>7464204.0119307917</v>
      </c>
      <c r="F63" s="23">
        <f>'1b. liability'!S29</f>
        <v>0</v>
      </c>
      <c r="G63" s="23">
        <f>'1b. liability'!T29</f>
        <v>0</v>
      </c>
      <c r="H63" s="23">
        <f>'1b. liability'!U29</f>
        <v>0</v>
      </c>
      <c r="I63" s="23">
        <f>'1b. liability'!V29</f>
        <v>0</v>
      </c>
      <c r="J63" s="23">
        <f>'1b. liability'!W29</f>
        <v>0</v>
      </c>
      <c r="K63" s="23">
        <f>'1b. liability'!X29</f>
        <v>0</v>
      </c>
    </row>
    <row r="64" spans="1:11" x14ac:dyDescent="0.2">
      <c r="A64" s="6">
        <f>'1a. physdam'!A81</f>
        <v>2018</v>
      </c>
      <c r="B64" s="23">
        <f>'1b. liability'!O30</f>
        <v>217834.08183095409</v>
      </c>
      <c r="C64" s="23">
        <f>'1b. liability'!P30</f>
        <v>1223870.2102287787</v>
      </c>
      <c r="D64" s="23">
        <f>'1b. liability'!Q30</f>
        <v>1597689.7242879998</v>
      </c>
      <c r="E64" s="23">
        <f>'1b. liability'!R30</f>
        <v>0</v>
      </c>
      <c r="F64" s="23">
        <f>'1b. liability'!S30</f>
        <v>0</v>
      </c>
      <c r="G64" s="23">
        <f>'1b. liability'!T30</f>
        <v>0</v>
      </c>
      <c r="H64" s="23">
        <f>'1b. liability'!U30</f>
        <v>0</v>
      </c>
      <c r="I64" s="23">
        <f>'1b. liability'!V30</f>
        <v>0</v>
      </c>
      <c r="J64" s="23">
        <f>'1b. liability'!W30</f>
        <v>0</v>
      </c>
      <c r="K64" s="23">
        <f>'1b. liability'!X30</f>
        <v>0</v>
      </c>
    </row>
    <row r="65" spans="1:11" x14ac:dyDescent="0.2">
      <c r="A65" s="6">
        <f>'1a. physdam'!A82</f>
        <v>2019</v>
      </c>
      <c r="B65" s="23">
        <f>'1b. liability'!O31</f>
        <v>407169.5066600471</v>
      </c>
      <c r="C65" s="23">
        <f>'1b. liability'!P31</f>
        <v>1194672.5750182231</v>
      </c>
      <c r="D65" s="23">
        <f>'1b. liability'!Q31</f>
        <v>0</v>
      </c>
      <c r="E65" s="23">
        <f>'1b. liability'!R31</f>
        <v>0</v>
      </c>
      <c r="F65" s="23">
        <f>'1b. liability'!S31</f>
        <v>0</v>
      </c>
      <c r="G65" s="23">
        <f>'1b. liability'!T31</f>
        <v>0</v>
      </c>
      <c r="H65" s="23">
        <f>'1b. liability'!U31</f>
        <v>0</v>
      </c>
      <c r="I65" s="23">
        <f>'1b. liability'!V31</f>
        <v>0</v>
      </c>
      <c r="J65" s="23">
        <f>'1b. liability'!W31</f>
        <v>0</v>
      </c>
      <c r="K65" s="23">
        <f>'1b. liability'!X31</f>
        <v>0</v>
      </c>
    </row>
    <row r="66" spans="1:11" x14ac:dyDescent="0.2">
      <c r="A66" s="6">
        <f>'1a. physdam'!A83</f>
        <v>2020</v>
      </c>
      <c r="B66" s="23">
        <f>'1b. liability'!O32</f>
        <v>339734.98086987005</v>
      </c>
      <c r="C66" s="23">
        <f>'1b. liability'!P32</f>
        <v>0</v>
      </c>
      <c r="D66" s="23">
        <f>'1b. liability'!Q32</f>
        <v>0</v>
      </c>
      <c r="E66" s="23">
        <f>'1b. liability'!R32</f>
        <v>0</v>
      </c>
      <c r="F66" s="23">
        <f>'1b. liability'!S32</f>
        <v>0</v>
      </c>
      <c r="G66" s="23">
        <f>'1b. liability'!T32</f>
        <v>0</v>
      </c>
      <c r="H66" s="23">
        <f>'1b. liability'!U32</f>
        <v>0</v>
      </c>
      <c r="I66" s="23">
        <f>'1b. liability'!V32</f>
        <v>0</v>
      </c>
      <c r="J66" s="23">
        <f>'1b. liability'!W32</f>
        <v>0</v>
      </c>
      <c r="K66" s="23">
        <f>'1b. liability'!X32</f>
        <v>0</v>
      </c>
    </row>
    <row r="67" spans="1:11" x14ac:dyDescent="0.2">
      <c r="B67" s="1"/>
      <c r="C67" s="1"/>
    </row>
    <row r="68" spans="1:11" x14ac:dyDescent="0.2">
      <c r="A68" s="149" t="s">
        <v>67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</row>
    <row r="69" spans="1:11" x14ac:dyDescent="0.2">
      <c r="A69" s="16" t="s">
        <v>1</v>
      </c>
      <c r="B69" s="151" t="s">
        <v>8</v>
      </c>
      <c r="C69" s="152"/>
      <c r="D69" s="152"/>
      <c r="E69" s="152"/>
      <c r="F69" s="152"/>
      <c r="G69" s="152"/>
      <c r="H69" s="152"/>
      <c r="I69" s="152"/>
      <c r="J69" s="152"/>
      <c r="K69" s="152"/>
    </row>
    <row r="70" spans="1:11" x14ac:dyDescent="0.2">
      <c r="A70" s="17" t="s">
        <v>3</v>
      </c>
      <c r="B70" s="41" t="s">
        <v>43</v>
      </c>
      <c r="C70" s="42" t="s">
        <v>44</v>
      </c>
      <c r="D70" s="42" t="s">
        <v>45</v>
      </c>
      <c r="E70" s="42" t="s">
        <v>46</v>
      </c>
      <c r="F70" s="42" t="s">
        <v>47</v>
      </c>
      <c r="G70" s="42" t="s">
        <v>48</v>
      </c>
      <c r="H70" s="42" t="s">
        <v>49</v>
      </c>
      <c r="I70" s="42" t="s">
        <v>50</v>
      </c>
      <c r="J70" s="42" t="s">
        <v>51</v>
      </c>
      <c r="K70" s="21"/>
    </row>
    <row r="71" spans="1:11" x14ac:dyDescent="0.2">
      <c r="A71" s="6">
        <f>A57</f>
        <v>2011</v>
      </c>
      <c r="B71" s="40">
        <f>C57/B57</f>
        <v>0.9002755590044631</v>
      </c>
      <c r="C71" s="40">
        <f t="shared" ref="C71:J72" si="9">D57/C57</f>
        <v>3.7171810859241838</v>
      </c>
      <c r="D71" s="40">
        <f t="shared" si="9"/>
        <v>1.0023973426442199</v>
      </c>
      <c r="E71" s="40">
        <f t="shared" si="9"/>
        <v>1.0234259402578429</v>
      </c>
      <c r="F71" s="40">
        <f t="shared" si="9"/>
        <v>1.0008953618202348</v>
      </c>
      <c r="G71" s="40">
        <f t="shared" si="9"/>
        <v>1.006114404681326</v>
      </c>
      <c r="H71" s="40">
        <f t="shared" si="9"/>
        <v>1.0000017083652983</v>
      </c>
      <c r="I71" s="40">
        <f t="shared" si="9"/>
        <v>1</v>
      </c>
      <c r="J71" s="40">
        <f t="shared" si="9"/>
        <v>1</v>
      </c>
      <c r="K71" s="43"/>
    </row>
    <row r="72" spans="1:11" x14ac:dyDescent="0.2">
      <c r="A72" s="6">
        <f t="shared" ref="A72:A79" si="10">A58</f>
        <v>2012</v>
      </c>
      <c r="B72" s="40">
        <f t="shared" ref="B72:H72" si="11">C58/B58</f>
        <v>5.169528500790582</v>
      </c>
      <c r="C72" s="40">
        <f t="shared" si="11"/>
        <v>1.0667234233670773</v>
      </c>
      <c r="D72" s="40">
        <f t="shared" si="11"/>
        <v>1.0128594332792016</v>
      </c>
      <c r="E72" s="40">
        <f t="shared" si="11"/>
        <v>1.007898556857391</v>
      </c>
      <c r="F72" s="40">
        <f t="shared" si="11"/>
        <v>1.0075994574108342</v>
      </c>
      <c r="G72" s="40">
        <f t="shared" si="11"/>
        <v>1.0002689432663951</v>
      </c>
      <c r="H72" s="40">
        <f t="shared" si="11"/>
        <v>1</v>
      </c>
      <c r="I72" s="40">
        <f t="shared" si="9"/>
        <v>1</v>
      </c>
      <c r="J72" s="40"/>
      <c r="K72" s="40"/>
    </row>
    <row r="73" spans="1:11" x14ac:dyDescent="0.2">
      <c r="A73" s="6">
        <f t="shared" si="10"/>
        <v>2013</v>
      </c>
      <c r="B73" s="40">
        <f t="shared" ref="B73:H73" si="12">C59/B59</f>
        <v>28.012975743251992</v>
      </c>
      <c r="C73" s="40">
        <f t="shared" si="12"/>
        <v>1.0725797885890271</v>
      </c>
      <c r="D73" s="40">
        <f t="shared" si="12"/>
        <v>1.0175760830778975</v>
      </c>
      <c r="E73" s="40">
        <f t="shared" si="12"/>
        <v>1.3485225369549279</v>
      </c>
      <c r="F73" s="40">
        <f t="shared" si="12"/>
        <v>1.0378026112341137</v>
      </c>
      <c r="G73" s="40">
        <f t="shared" si="12"/>
        <v>1.006044143402852</v>
      </c>
      <c r="H73" s="40">
        <f t="shared" si="12"/>
        <v>1.000293982424308</v>
      </c>
      <c r="I73" s="40"/>
      <c r="J73" s="40"/>
      <c r="K73" s="40"/>
    </row>
    <row r="74" spans="1:11" x14ac:dyDescent="0.2">
      <c r="A74" s="6">
        <f t="shared" si="10"/>
        <v>2014</v>
      </c>
      <c r="B74" s="40">
        <f t="shared" ref="B74:G74" si="13">C60/B60</f>
        <v>7.6469012391132187</v>
      </c>
      <c r="C74" s="40">
        <f t="shared" si="13"/>
        <v>1.0849209220948532</v>
      </c>
      <c r="D74" s="40">
        <f t="shared" si="13"/>
        <v>1.1052354687899841</v>
      </c>
      <c r="E74" s="40">
        <f t="shared" si="13"/>
        <v>1.0010058853782722</v>
      </c>
      <c r="F74" s="40">
        <f t="shared" si="13"/>
        <v>1.004267286096457</v>
      </c>
      <c r="G74" s="40">
        <f t="shared" si="13"/>
        <v>1.0062947322325599</v>
      </c>
      <c r="H74" s="40"/>
      <c r="I74" s="40"/>
      <c r="J74" s="40"/>
      <c r="K74" s="40"/>
    </row>
    <row r="75" spans="1:11" x14ac:dyDescent="0.2">
      <c r="A75" s="6">
        <f t="shared" si="10"/>
        <v>2015</v>
      </c>
      <c r="B75" s="40">
        <f t="shared" ref="B75:F75" si="14">C61/B61</f>
        <v>2.4407317042672725</v>
      </c>
      <c r="C75" s="40">
        <f t="shared" si="14"/>
        <v>1.0154812432856766</v>
      </c>
      <c r="D75" s="40">
        <f t="shared" si="14"/>
        <v>1.0157428031618831</v>
      </c>
      <c r="E75" s="40">
        <f t="shared" si="14"/>
        <v>1.002730684436081</v>
      </c>
      <c r="F75" s="40">
        <f t="shared" si="14"/>
        <v>1.0007429774484931</v>
      </c>
      <c r="G75" s="40"/>
      <c r="H75" s="40"/>
      <c r="I75" s="40"/>
      <c r="J75" s="40"/>
      <c r="K75" s="40"/>
    </row>
    <row r="76" spans="1:11" x14ac:dyDescent="0.2">
      <c r="A76" s="6">
        <f t="shared" si="10"/>
        <v>2016</v>
      </c>
      <c r="B76" s="40">
        <f t="shared" ref="B76:E76" si="15">C62/B62</f>
        <v>6.5715446701188966</v>
      </c>
      <c r="C76" s="40">
        <f t="shared" si="15"/>
        <v>1.1153527617136492</v>
      </c>
      <c r="D76" s="40">
        <f t="shared" si="15"/>
        <v>1.1086518628684365</v>
      </c>
      <c r="E76" s="40">
        <f t="shared" si="15"/>
        <v>1.0129376699722352</v>
      </c>
      <c r="F76" s="40"/>
      <c r="G76" s="40"/>
      <c r="H76" s="40"/>
      <c r="I76" s="40"/>
      <c r="J76" s="40"/>
      <c r="K76" s="40"/>
    </row>
    <row r="77" spans="1:11" x14ac:dyDescent="0.2">
      <c r="A77" s="6">
        <f t="shared" si="10"/>
        <v>2017</v>
      </c>
      <c r="B77" s="40">
        <f>C63/B63</f>
        <v>5.5014455219616032</v>
      </c>
      <c r="C77" s="40">
        <f t="shared" ref="C77:D77" si="16">D63/C63</f>
        <v>1.0614726790460076</v>
      </c>
      <c r="D77" s="40">
        <f t="shared" si="16"/>
        <v>1.0174392904681842</v>
      </c>
      <c r="E77" s="40"/>
      <c r="F77" s="40"/>
      <c r="G77" s="40"/>
      <c r="H77" s="40"/>
      <c r="I77" s="40"/>
      <c r="J77" s="40"/>
      <c r="K77" s="40"/>
    </row>
    <row r="78" spans="1:11" x14ac:dyDescent="0.2">
      <c r="A78" s="6">
        <f t="shared" si="10"/>
        <v>2018</v>
      </c>
      <c r="B78" s="40">
        <f t="shared" ref="B78:C78" si="17">C64/B64</f>
        <v>5.6183596246364207</v>
      </c>
      <c r="C78" s="40">
        <f t="shared" si="17"/>
        <v>1.3054404878351789</v>
      </c>
      <c r="D78" s="40"/>
      <c r="E78" s="40"/>
      <c r="F78" s="40"/>
      <c r="G78" s="40"/>
      <c r="H78" s="40"/>
      <c r="I78" s="40"/>
      <c r="J78" s="40"/>
      <c r="K78" s="40"/>
    </row>
    <row r="79" spans="1:11" x14ac:dyDescent="0.2">
      <c r="A79" s="6">
        <f t="shared" si="10"/>
        <v>2019</v>
      </c>
      <c r="B79" s="40">
        <f t="shared" ref="B79" si="18">C65/B65</f>
        <v>2.9340914667651576</v>
      </c>
      <c r="C79" s="40"/>
      <c r="D79" s="40"/>
      <c r="E79" s="40"/>
      <c r="F79" s="40"/>
      <c r="G79" s="40"/>
      <c r="H79" s="40"/>
      <c r="I79" s="40"/>
      <c r="J79" s="40"/>
      <c r="K79" s="40"/>
    </row>
    <row r="80" spans="1:11" x14ac:dyDescent="0.2">
      <c r="A80" s="44" t="s">
        <v>52</v>
      </c>
      <c r="B80" s="46">
        <f>AVERAGE(B71:B79)</f>
        <v>7.1995393366566232</v>
      </c>
      <c r="C80" s="47">
        <f t="shared" ref="C80" si="19">AVERAGE(C71:C79)</f>
        <v>1.4298940489819567</v>
      </c>
      <c r="D80" s="47">
        <f t="shared" ref="D80" si="20">AVERAGE(D71:D79)</f>
        <v>1.0399860406128296</v>
      </c>
      <c r="E80" s="47">
        <f t="shared" ref="E80" si="21">AVERAGE(E71:E79)</f>
        <v>1.0660868789761249</v>
      </c>
      <c r="F80" s="47">
        <f t="shared" ref="F80" si="22">AVERAGE(F71:F79)</f>
        <v>1.0102615388020264</v>
      </c>
      <c r="G80" s="47">
        <f t="shared" ref="G80" si="23">AVERAGE(G71:G79)</f>
        <v>1.0046805558957832</v>
      </c>
      <c r="H80" s="47">
        <f t="shared" ref="H80" si="24">AVERAGE(H71:H79)</f>
        <v>1.0000985635965354</v>
      </c>
      <c r="I80" s="47">
        <f t="shared" ref="I80" si="25">AVERAGE(I71:I79)</f>
        <v>1</v>
      </c>
      <c r="J80" s="47">
        <f t="shared" ref="J80" si="26">AVERAGE(J71:J79)</f>
        <v>1</v>
      </c>
      <c r="K80" s="40"/>
    </row>
    <row r="81" spans="1:11" ht="4" customHeight="1" x14ac:dyDescent="0.2">
      <c r="B81" s="1"/>
      <c r="C81" s="1"/>
    </row>
    <row r="82" spans="1:11" x14ac:dyDescent="0.2">
      <c r="A82" s="49" t="s">
        <v>53</v>
      </c>
      <c r="B82" s="48">
        <f>B80</f>
        <v>7.1995393366566232</v>
      </c>
      <c r="C82" s="48">
        <f t="shared" ref="C82:J82" si="27">C80</f>
        <v>1.4298940489819567</v>
      </c>
      <c r="D82" s="48">
        <f t="shared" si="27"/>
        <v>1.0399860406128296</v>
      </c>
      <c r="E82" s="48">
        <f t="shared" si="27"/>
        <v>1.0660868789761249</v>
      </c>
      <c r="F82" s="48">
        <f t="shared" si="27"/>
        <v>1.0102615388020264</v>
      </c>
      <c r="G82" s="48">
        <f t="shared" si="27"/>
        <v>1.0046805558957832</v>
      </c>
      <c r="H82" s="48">
        <f t="shared" si="27"/>
        <v>1.0000985635965354</v>
      </c>
      <c r="I82" s="48">
        <f t="shared" si="27"/>
        <v>1</v>
      </c>
      <c r="J82" s="48">
        <f t="shared" si="27"/>
        <v>1</v>
      </c>
      <c r="K82" s="48">
        <v>1</v>
      </c>
    </row>
    <row r="83" spans="1:11" x14ac:dyDescent="0.2">
      <c r="A83" s="39" t="s">
        <v>54</v>
      </c>
      <c r="B83" s="50">
        <f>B82*C83</f>
        <v>11.585993913840207</v>
      </c>
      <c r="C83" s="50">
        <f t="shared" ref="C83" si="28">C82*D83</f>
        <v>1.6092687840248123</v>
      </c>
      <c r="D83" s="50">
        <f t="shared" ref="D83" si="29">D82*E83</f>
        <v>1.1254461721625915</v>
      </c>
      <c r="E83" s="50">
        <f t="shared" ref="E83" si="30">E82*F83</f>
        <v>1.0821743063968465</v>
      </c>
      <c r="F83" s="50">
        <f t="shared" ref="F83" si="31">F82*G83</f>
        <v>1.0150901654808584</v>
      </c>
      <c r="G83" s="50">
        <f t="shared" ref="G83" si="32">G82*H83</f>
        <v>1.0047795808247415</v>
      </c>
      <c r="H83" s="50">
        <f t="shared" ref="H83" si="33">H82*I83</f>
        <v>1.0000985635965354</v>
      </c>
      <c r="I83" s="50">
        <f t="shared" ref="I83" si="34">I82*J83</f>
        <v>1</v>
      </c>
      <c r="J83" s="51">
        <f>J82*K83</f>
        <v>1</v>
      </c>
      <c r="K83" s="50">
        <f>PRODUCT(K82*$K82)</f>
        <v>1</v>
      </c>
    </row>
    <row r="84" spans="1:11" x14ac:dyDescent="0.2">
      <c r="B84" s="1"/>
      <c r="C84" s="1"/>
    </row>
    <row r="85" spans="1:11" x14ac:dyDescent="0.2">
      <c r="A85" s="52"/>
      <c r="B85" s="53"/>
      <c r="C85" s="53" t="s">
        <v>53</v>
      </c>
      <c r="D85" s="81" t="s">
        <v>55</v>
      </c>
      <c r="E85" s="53" t="s">
        <v>55</v>
      </c>
    </row>
    <row r="86" spans="1:11" x14ac:dyDescent="0.2">
      <c r="A86" s="52" t="s">
        <v>1</v>
      </c>
      <c r="B86" s="53" t="s">
        <v>56</v>
      </c>
      <c r="C86" s="53" t="s">
        <v>57</v>
      </c>
      <c r="D86" s="81" t="s">
        <v>58</v>
      </c>
      <c r="E86" s="54" t="s">
        <v>59</v>
      </c>
    </row>
    <row r="87" spans="1:11" ht="17" x14ac:dyDescent="0.2">
      <c r="A87" s="55" t="s">
        <v>3</v>
      </c>
      <c r="B87" s="56" t="s">
        <v>60</v>
      </c>
      <c r="C87" s="56" t="s">
        <v>61</v>
      </c>
      <c r="D87" s="82" t="s">
        <v>60</v>
      </c>
      <c r="E87" s="56" t="s">
        <v>62</v>
      </c>
    </row>
    <row r="88" spans="1:11" x14ac:dyDescent="0.2">
      <c r="B88" s="58" t="s">
        <v>63</v>
      </c>
      <c r="C88" s="58" t="s">
        <v>64</v>
      </c>
      <c r="D88" s="83" t="s">
        <v>65</v>
      </c>
      <c r="E88" s="58" t="s">
        <v>66</v>
      </c>
      <c r="G88" s="78"/>
    </row>
    <row r="89" spans="1:11" x14ac:dyDescent="0.2">
      <c r="A89" s="57">
        <f t="shared" ref="A89:A98" si="35">A57</f>
        <v>2011</v>
      </c>
      <c r="B89" s="59">
        <f>K57</f>
        <v>7885728.9506192598</v>
      </c>
      <c r="C89" s="72">
        <f>K83</f>
        <v>1</v>
      </c>
      <c r="D89" s="84">
        <f>B89*C89</f>
        <v>7885728.9506192598</v>
      </c>
      <c r="E89" s="77">
        <f>D89-B89</f>
        <v>0</v>
      </c>
    </row>
    <row r="90" spans="1:11" x14ac:dyDescent="0.2">
      <c r="A90" s="57">
        <f t="shared" si="35"/>
        <v>2012</v>
      </c>
      <c r="B90" s="59">
        <f>J58</f>
        <v>5009729.7985931281</v>
      </c>
      <c r="C90" s="72">
        <f>J83</f>
        <v>1</v>
      </c>
      <c r="D90" s="84">
        <f t="shared" ref="D90:D98" si="36">B90*C90</f>
        <v>5009729.7985931281</v>
      </c>
      <c r="E90" s="77">
        <f t="shared" ref="E90:E98" si="37">D90-B90</f>
        <v>0</v>
      </c>
    </row>
    <row r="91" spans="1:11" x14ac:dyDescent="0.2">
      <c r="A91" s="57">
        <f t="shared" si="35"/>
        <v>2013</v>
      </c>
      <c r="B91" s="59">
        <f>I59</f>
        <v>3089224.8569915732</v>
      </c>
      <c r="C91" s="72">
        <f>I83</f>
        <v>1</v>
      </c>
      <c r="D91" s="84">
        <f t="shared" si="36"/>
        <v>3089224.8569915732</v>
      </c>
      <c r="E91" s="77">
        <f t="shared" si="37"/>
        <v>0</v>
      </c>
    </row>
    <row r="92" spans="1:11" x14ac:dyDescent="0.2">
      <c r="A92" s="57">
        <f t="shared" si="35"/>
        <v>2014</v>
      </c>
      <c r="B92" s="59">
        <f>H60</f>
        <v>6938393.097343538</v>
      </c>
      <c r="C92" s="72">
        <f>H83</f>
        <v>1.0000985635965354</v>
      </c>
      <c r="D92" s="84">
        <f t="shared" si="36"/>
        <v>6939076.970321388</v>
      </c>
      <c r="E92" s="77">
        <f t="shared" si="37"/>
        <v>683.87297785002738</v>
      </c>
    </row>
    <row r="93" spans="1:11" x14ac:dyDescent="0.2">
      <c r="A93" s="57">
        <f t="shared" si="35"/>
        <v>2015</v>
      </c>
      <c r="B93" s="66">
        <f>G61</f>
        <v>11319220.339158334</v>
      </c>
      <c r="C93" s="73">
        <f>G83</f>
        <v>1.0047795808247415</v>
      </c>
      <c r="D93" s="84">
        <f t="shared" si="36"/>
        <v>11373321.467642399</v>
      </c>
      <c r="E93" s="77">
        <f t="shared" si="37"/>
        <v>54101.128484064713</v>
      </c>
    </row>
    <row r="94" spans="1:11" x14ac:dyDescent="0.2">
      <c r="A94" s="57">
        <f t="shared" si="35"/>
        <v>2016</v>
      </c>
      <c r="B94" s="66">
        <f>F62</f>
        <v>2654324.7689665989</v>
      </c>
      <c r="C94" s="74">
        <f>F83</f>
        <v>1.0150901654808584</v>
      </c>
      <c r="D94" s="84">
        <f t="shared" si="36"/>
        <v>2694378.9689702461</v>
      </c>
      <c r="E94" s="77">
        <f t="shared" si="37"/>
        <v>40054.200003647245</v>
      </c>
    </row>
    <row r="95" spans="1:11" x14ac:dyDescent="0.2">
      <c r="A95" s="57">
        <f t="shared" si="35"/>
        <v>2017</v>
      </c>
      <c r="B95" s="66">
        <f>E63</f>
        <v>7464204.0119307917</v>
      </c>
      <c r="C95" s="74">
        <f>E83</f>
        <v>1.0821743063968465</v>
      </c>
      <c r="D95" s="84">
        <f t="shared" si="36"/>
        <v>8077569.7994157635</v>
      </c>
      <c r="E95" s="77">
        <f t="shared" si="37"/>
        <v>613365.78748497181</v>
      </c>
    </row>
    <row r="96" spans="1:11" x14ac:dyDescent="0.2">
      <c r="A96" s="57">
        <f t="shared" si="35"/>
        <v>2018</v>
      </c>
      <c r="B96" s="66">
        <f>D64</f>
        <v>1597689.7242879998</v>
      </c>
      <c r="C96" s="74">
        <f>D83</f>
        <v>1.1254461721625915</v>
      </c>
      <c r="D96" s="84">
        <f t="shared" si="36"/>
        <v>1798113.7845034355</v>
      </c>
      <c r="E96" s="77">
        <f t="shared" si="37"/>
        <v>200424.06021543569</v>
      </c>
    </row>
    <row r="97" spans="1:11" x14ac:dyDescent="0.2">
      <c r="A97" s="57">
        <f t="shared" si="35"/>
        <v>2019</v>
      </c>
      <c r="B97" s="67">
        <f>C65</f>
        <v>1194672.5750182231</v>
      </c>
      <c r="C97" s="75">
        <f>C83</f>
        <v>1.6092687840248123</v>
      </c>
      <c r="D97" s="84">
        <f t="shared" si="36"/>
        <v>1922549.2821073674</v>
      </c>
      <c r="E97" s="77">
        <f t="shared" si="37"/>
        <v>727876.70708914427</v>
      </c>
      <c r="F97" s="63"/>
    </row>
    <row r="98" spans="1:11" x14ac:dyDescent="0.2">
      <c r="A98" s="57">
        <f t="shared" si="35"/>
        <v>2020</v>
      </c>
      <c r="B98" s="68">
        <f>B66</f>
        <v>339734.98086987005</v>
      </c>
      <c r="C98" s="76">
        <f>B83</f>
        <v>11.585993913840207</v>
      </c>
      <c r="D98" s="84">
        <f t="shared" si="36"/>
        <v>3936167.4206769336</v>
      </c>
      <c r="E98" s="77">
        <f t="shared" si="37"/>
        <v>3596432.4398070634</v>
      </c>
    </row>
    <row r="99" spans="1:11" x14ac:dyDescent="0.2">
      <c r="A99" s="60" t="s">
        <v>59</v>
      </c>
      <c r="B99" s="61">
        <f>SUM(B89:B98)</f>
        <v>47492923.103779316</v>
      </c>
      <c r="C99" s="62"/>
      <c r="D99" s="85">
        <f>SUM(D89:D98)</f>
        <v>52725861.299841501</v>
      </c>
      <c r="E99" s="61">
        <f>SUM(E89:E98)</f>
        <v>5232938.1960621774</v>
      </c>
    </row>
    <row r="103" spans="1:11" ht="21" x14ac:dyDescent="0.25">
      <c r="A103" s="28" t="s">
        <v>6</v>
      </c>
    </row>
    <row r="105" spans="1:11" x14ac:dyDescent="0.2">
      <c r="A105" s="149" t="s">
        <v>20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</row>
    <row r="106" spans="1:11" x14ac:dyDescent="0.2">
      <c r="A106" s="16" t="s">
        <v>1</v>
      </c>
      <c r="B106" s="151" t="s">
        <v>8</v>
      </c>
      <c r="C106" s="152"/>
      <c r="D106" s="152"/>
      <c r="E106" s="152"/>
      <c r="F106" s="152"/>
      <c r="G106" s="152"/>
      <c r="H106" s="152"/>
      <c r="I106" s="152"/>
      <c r="J106" s="152"/>
      <c r="K106" s="152"/>
    </row>
    <row r="107" spans="1:11" x14ac:dyDescent="0.2">
      <c r="A107" s="17" t="s">
        <v>3</v>
      </c>
      <c r="B107" s="18">
        <v>0</v>
      </c>
      <c r="C107" s="18">
        <v>1</v>
      </c>
      <c r="D107" s="18">
        <v>2</v>
      </c>
      <c r="E107" s="18">
        <v>3</v>
      </c>
      <c r="F107" s="18">
        <v>4</v>
      </c>
      <c r="G107" s="18">
        <v>5</v>
      </c>
      <c r="H107" s="18">
        <v>6</v>
      </c>
      <c r="I107" s="18">
        <v>7</v>
      </c>
      <c r="J107" s="18">
        <v>8</v>
      </c>
      <c r="K107" s="18">
        <v>9</v>
      </c>
    </row>
    <row r="108" spans="1:11" x14ac:dyDescent="0.2">
      <c r="A108" s="6">
        <f>A6</f>
        <v>2011</v>
      </c>
      <c r="B108" s="23">
        <f>'1c. homeprop'!O23</f>
        <v>13112744.584389146</v>
      </c>
      <c r="C108" s="23">
        <f>'1c. homeprop'!P23</f>
        <v>12777212.020000005</v>
      </c>
      <c r="D108" s="23">
        <f>'1c. homeprop'!Q23</f>
        <v>49275280.300734207</v>
      </c>
      <c r="E108" s="23">
        <f>'1c. homeprop'!R23</f>
        <v>49369258.065864787</v>
      </c>
      <c r="F108" s="23">
        <f>'1c. homeprop'!S23</f>
        <v>49473249.393741742</v>
      </c>
      <c r="G108" s="23">
        <f>'1c. homeprop'!T23</f>
        <v>49473249.393741742</v>
      </c>
      <c r="H108" s="23">
        <f>'1c. homeprop'!U23</f>
        <v>49473249.393741742</v>
      </c>
      <c r="I108" s="23">
        <f>'1c. homeprop'!V23</f>
        <v>49473249.393741742</v>
      </c>
      <c r="J108" s="23">
        <f>'1c. homeprop'!W23</f>
        <v>49473249.393741742</v>
      </c>
      <c r="K108" s="23">
        <f>'1c. homeprop'!X23</f>
        <v>49473249.393741742</v>
      </c>
    </row>
    <row r="109" spans="1:11" x14ac:dyDescent="0.2">
      <c r="A109" s="6">
        <f t="shared" ref="A109:A117" si="38">A7</f>
        <v>2012</v>
      </c>
      <c r="B109" s="23">
        <f>'1c. homeprop'!O24</f>
        <v>12206793.612936197</v>
      </c>
      <c r="C109" s="23">
        <f>'1c. homeprop'!P24</f>
        <v>50021240.088458732</v>
      </c>
      <c r="D109" s="23">
        <f>'1c. homeprop'!Q24</f>
        <v>51056421.596705168</v>
      </c>
      <c r="E109" s="23">
        <f>'1c. homeprop'!R24</f>
        <v>51322340.381531619</v>
      </c>
      <c r="F109" s="23">
        <f>'1c. homeprop'!S24</f>
        <v>51322340.381531619</v>
      </c>
      <c r="G109" s="23">
        <f>'1c. homeprop'!T24</f>
        <v>51322340.381531619</v>
      </c>
      <c r="H109" s="23">
        <f>'1c. homeprop'!U24</f>
        <v>51322340.381531619</v>
      </c>
      <c r="I109" s="23">
        <f>'1c. homeprop'!V24</f>
        <v>51322340.381531619</v>
      </c>
      <c r="J109" s="23">
        <f>'1c. homeprop'!W24</f>
        <v>51322340.381531619</v>
      </c>
      <c r="K109" s="23">
        <f>'1c. homeprop'!X24</f>
        <v>0</v>
      </c>
    </row>
    <row r="110" spans="1:11" x14ac:dyDescent="0.2">
      <c r="A110" s="6">
        <f t="shared" si="38"/>
        <v>2013</v>
      </c>
      <c r="B110" s="23">
        <f>'1c. homeprop'!O25</f>
        <v>12612061.211818615</v>
      </c>
      <c r="C110" s="23">
        <f>'1c. homeprop'!P25</f>
        <v>47772237.176427484</v>
      </c>
      <c r="D110" s="23">
        <f>'1c. homeprop'!Q25</f>
        <v>48583811.374814399</v>
      </c>
      <c r="E110" s="23">
        <f>'1c. homeprop'!R25</f>
        <v>48768680.143424749</v>
      </c>
      <c r="F110" s="23">
        <f>'1c. homeprop'!S25</f>
        <v>48789887.438974105</v>
      </c>
      <c r="G110" s="23">
        <f>'1c. homeprop'!T25</f>
        <v>48789887.438974105</v>
      </c>
      <c r="H110" s="23">
        <f>'1c. homeprop'!U25</f>
        <v>48789887.438974105</v>
      </c>
      <c r="I110" s="23">
        <f>'1c. homeprop'!V25</f>
        <v>48789887.438974105</v>
      </c>
      <c r="J110" s="23">
        <f>'1c. homeprop'!W25</f>
        <v>0</v>
      </c>
      <c r="K110" s="23">
        <f>'1c. homeprop'!X25</f>
        <v>0</v>
      </c>
    </row>
    <row r="111" spans="1:11" x14ac:dyDescent="0.2">
      <c r="A111" s="6">
        <f t="shared" si="38"/>
        <v>2014</v>
      </c>
      <c r="B111" s="23">
        <f>'1c. homeprop'!O26</f>
        <v>13955154.556565568</v>
      </c>
      <c r="C111" s="23">
        <f>'1c. homeprop'!P26</f>
        <v>49548430.466106772</v>
      </c>
      <c r="D111" s="23">
        <f>'1c. homeprop'!Q26</f>
        <v>50575209.568823546</v>
      </c>
      <c r="E111" s="23">
        <f>'1c. homeprop'!R26</f>
        <v>50894522.461028837</v>
      </c>
      <c r="F111" s="23">
        <f>'1c. homeprop'!S26</f>
        <v>50894522.461028837</v>
      </c>
      <c r="G111" s="23">
        <f>'1c. homeprop'!T26</f>
        <v>50894522.461028837</v>
      </c>
      <c r="H111" s="23">
        <f>'1c. homeprop'!U26</f>
        <v>50894522.461028837</v>
      </c>
      <c r="I111" s="23">
        <f>'1c. homeprop'!V26</f>
        <v>0</v>
      </c>
      <c r="J111" s="23">
        <f>'1c. homeprop'!W26</f>
        <v>0</v>
      </c>
      <c r="K111" s="23">
        <f>'1c. homeprop'!X26</f>
        <v>0</v>
      </c>
    </row>
    <row r="112" spans="1:11" x14ac:dyDescent="0.2">
      <c r="A112" s="6">
        <f t="shared" si="38"/>
        <v>2015</v>
      </c>
      <c r="B112" s="23">
        <f>'1c. homeprop'!O27</f>
        <v>15070992.765936486</v>
      </c>
      <c r="C112" s="23">
        <f>'1c. homeprop'!P27</f>
        <v>56495047.215726249</v>
      </c>
      <c r="D112" s="23">
        <f>'1c. homeprop'!Q27</f>
        <v>57611958.33772976</v>
      </c>
      <c r="E112" s="23">
        <f>'1c. homeprop'!R27</f>
        <v>58097498.540142931</v>
      </c>
      <c r="F112" s="23">
        <f>'1c. homeprop'!S27</f>
        <v>58185941.793137401</v>
      </c>
      <c r="G112" s="23">
        <f>'1c. homeprop'!T27</f>
        <v>58185941.793137401</v>
      </c>
      <c r="H112" s="23">
        <f>'1c. homeprop'!U27</f>
        <v>0</v>
      </c>
      <c r="I112" s="23">
        <f>'1c. homeprop'!V27</f>
        <v>0</v>
      </c>
      <c r="J112" s="23">
        <f>'1c. homeprop'!W27</f>
        <v>0</v>
      </c>
      <c r="K112" s="23">
        <f>'1c. homeprop'!X27</f>
        <v>0</v>
      </c>
    </row>
    <row r="113" spans="1:11" x14ac:dyDescent="0.2">
      <c r="A113" s="6">
        <f t="shared" si="38"/>
        <v>2016</v>
      </c>
      <c r="B113" s="23">
        <f>'1c. homeprop'!O28</f>
        <v>7812783.4085263629</v>
      </c>
      <c r="C113" s="23">
        <f>'1c. homeprop'!P28</f>
        <v>41794636.083470836</v>
      </c>
      <c r="D113" s="23">
        <f>'1c. homeprop'!Q28</f>
        <v>42482695.739398651</v>
      </c>
      <c r="E113" s="23">
        <f>'1c. homeprop'!R28</f>
        <v>42593655.628741287</v>
      </c>
      <c r="F113" s="23">
        <f>'1c. homeprop'!S28</f>
        <v>42655784.257871106</v>
      </c>
      <c r="G113" s="23">
        <f>'1c. homeprop'!T28</f>
        <v>0</v>
      </c>
      <c r="H113" s="23">
        <f>'1c. homeprop'!U28</f>
        <v>0</v>
      </c>
      <c r="I113" s="23">
        <f>'1c. homeprop'!V28</f>
        <v>0</v>
      </c>
      <c r="J113" s="23">
        <f>'1c. homeprop'!W28</f>
        <v>0</v>
      </c>
      <c r="K113" s="23">
        <f>'1c. homeprop'!X28</f>
        <v>0</v>
      </c>
    </row>
    <row r="114" spans="1:11" x14ac:dyDescent="0.2">
      <c r="A114" s="6">
        <f t="shared" si="38"/>
        <v>2017</v>
      </c>
      <c r="B114" s="23">
        <f>'1c. homeprop'!O29</f>
        <v>9388271.4808366094</v>
      </c>
      <c r="C114" s="23">
        <f>'1c. homeprop'!P29</f>
        <v>49106471.48703903</v>
      </c>
      <c r="D114" s="23">
        <f>'1c. homeprop'!Q29</f>
        <v>50057909.83247184</v>
      </c>
      <c r="E114" s="23">
        <f>'1c. homeprop'!R29</f>
        <v>50200502.180015028</v>
      </c>
      <c r="F114" s="23">
        <f>'1c. homeprop'!S29</f>
        <v>0</v>
      </c>
      <c r="G114" s="23">
        <f>'1c. homeprop'!T29</f>
        <v>0</v>
      </c>
      <c r="H114" s="23">
        <f>'1c. homeprop'!U29</f>
        <v>0</v>
      </c>
      <c r="I114" s="23">
        <f>'1c. homeprop'!V29</f>
        <v>0</v>
      </c>
      <c r="J114" s="23">
        <f>'1c. homeprop'!W29</f>
        <v>0</v>
      </c>
      <c r="K114" s="23">
        <f>'1c. homeprop'!X29</f>
        <v>0</v>
      </c>
    </row>
    <row r="115" spans="1:11" x14ac:dyDescent="0.2">
      <c r="A115" s="6">
        <f t="shared" si="38"/>
        <v>2018</v>
      </c>
      <c r="B115" s="23">
        <f>'1c. homeprop'!O30</f>
        <v>7949685.8323717713</v>
      </c>
      <c r="C115" s="23">
        <f>'1c. homeprop'!P30</f>
        <v>37113079.992260948</v>
      </c>
      <c r="D115" s="23">
        <f>'1c. homeprop'!Q30</f>
        <v>38194881.385117523</v>
      </c>
      <c r="E115" s="23">
        <f>'1c. homeprop'!R30</f>
        <v>0</v>
      </c>
      <c r="F115" s="23">
        <f>'1c. homeprop'!S30</f>
        <v>0</v>
      </c>
      <c r="G115" s="23">
        <f>'1c. homeprop'!T30</f>
        <v>0</v>
      </c>
      <c r="H115" s="23">
        <f>'1c. homeprop'!U30</f>
        <v>0</v>
      </c>
      <c r="I115" s="23">
        <f>'1c. homeprop'!V30</f>
        <v>0</v>
      </c>
      <c r="J115" s="23">
        <f>'1c. homeprop'!W30</f>
        <v>0</v>
      </c>
      <c r="K115" s="23">
        <f>'1c. homeprop'!X30</f>
        <v>0</v>
      </c>
    </row>
    <row r="116" spans="1:11" x14ac:dyDescent="0.2">
      <c r="A116" s="6">
        <f t="shared" si="38"/>
        <v>2019</v>
      </c>
      <c r="B116" s="23">
        <f>'1c. homeprop'!O31</f>
        <v>9281087.5475109108</v>
      </c>
      <c r="C116" s="23">
        <f>'1c. homeprop'!P31</f>
        <v>37046880.902441561</v>
      </c>
      <c r="D116" s="23">
        <f>'1c. homeprop'!Q31</f>
        <v>0</v>
      </c>
      <c r="E116" s="23">
        <f>'1c. homeprop'!R31</f>
        <v>0</v>
      </c>
      <c r="F116" s="23">
        <f>'1c. homeprop'!S31</f>
        <v>0</v>
      </c>
      <c r="G116" s="23">
        <f>'1c. homeprop'!T31</f>
        <v>0</v>
      </c>
      <c r="H116" s="23">
        <f>'1c. homeprop'!U31</f>
        <v>0</v>
      </c>
      <c r="I116" s="23">
        <f>'1c. homeprop'!V31</f>
        <v>0</v>
      </c>
      <c r="J116" s="23">
        <f>'1c. homeprop'!W31</f>
        <v>0</v>
      </c>
      <c r="K116" s="23">
        <f>'1c. homeprop'!X31</f>
        <v>0</v>
      </c>
    </row>
    <row r="117" spans="1:11" x14ac:dyDescent="0.2">
      <c r="A117" s="6">
        <f t="shared" si="38"/>
        <v>2020</v>
      </c>
      <c r="B117" s="23">
        <f>'1c. homeprop'!O32</f>
        <v>10261344.507763611</v>
      </c>
      <c r="C117" s="23">
        <f>'1c. homeprop'!P32</f>
        <v>0</v>
      </c>
      <c r="D117" s="23">
        <f>'1c. homeprop'!Q32</f>
        <v>0</v>
      </c>
      <c r="E117" s="23">
        <f>'1c. homeprop'!R32</f>
        <v>0</v>
      </c>
      <c r="F117" s="23">
        <f>'1c. homeprop'!S32</f>
        <v>0</v>
      </c>
      <c r="G117" s="23">
        <f>'1c. homeprop'!T32</f>
        <v>0</v>
      </c>
      <c r="H117" s="23">
        <f>'1c. homeprop'!U32</f>
        <v>0</v>
      </c>
      <c r="I117" s="23">
        <f>'1c. homeprop'!V32</f>
        <v>0</v>
      </c>
      <c r="J117" s="23">
        <f>'1c. homeprop'!W32</f>
        <v>0</v>
      </c>
      <c r="K117" s="23">
        <f>'1c. homeprop'!X32</f>
        <v>0</v>
      </c>
    </row>
    <row r="118" spans="1:11" x14ac:dyDescent="0.2">
      <c r="B118" s="1"/>
      <c r="C118" s="1"/>
    </row>
    <row r="119" spans="1:11" x14ac:dyDescent="0.2">
      <c r="A119" s="149" t="s">
        <v>67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</row>
    <row r="120" spans="1:11" x14ac:dyDescent="0.2">
      <c r="A120" s="16" t="s">
        <v>1</v>
      </c>
      <c r="B120" s="151" t="s">
        <v>8</v>
      </c>
      <c r="C120" s="152"/>
      <c r="D120" s="152"/>
      <c r="E120" s="152"/>
      <c r="F120" s="152"/>
      <c r="G120" s="152"/>
      <c r="H120" s="152"/>
      <c r="I120" s="152"/>
      <c r="J120" s="152"/>
      <c r="K120" s="152"/>
    </row>
    <row r="121" spans="1:11" x14ac:dyDescent="0.2">
      <c r="A121" s="17" t="s">
        <v>3</v>
      </c>
      <c r="B121" s="41" t="s">
        <v>43</v>
      </c>
      <c r="C121" s="42" t="s">
        <v>44</v>
      </c>
      <c r="D121" s="42" t="s">
        <v>45</v>
      </c>
      <c r="E121" s="42" t="s">
        <v>46</v>
      </c>
      <c r="F121" s="42" t="s">
        <v>47</v>
      </c>
      <c r="G121" s="42" t="s">
        <v>48</v>
      </c>
      <c r="H121" s="42" t="s">
        <v>49</v>
      </c>
      <c r="I121" s="42" t="s">
        <v>50</v>
      </c>
      <c r="J121" s="42" t="s">
        <v>51</v>
      </c>
      <c r="K121" s="21"/>
    </row>
    <row r="122" spans="1:11" x14ac:dyDescent="0.2">
      <c r="A122" s="6">
        <f>A108</f>
        <v>2011</v>
      </c>
      <c r="B122" s="40">
        <f>C108/B108</f>
        <v>0.97441172119004005</v>
      </c>
      <c r="C122" s="40">
        <f t="shared" ref="C122:J122" si="39">D108/C108</f>
        <v>3.8564970373508904</v>
      </c>
      <c r="D122" s="40">
        <f t="shared" si="39"/>
        <v>1.001907198996272</v>
      </c>
      <c r="E122" s="40">
        <f t="shared" si="39"/>
        <v>1.0021063984339853</v>
      </c>
      <c r="F122" s="40">
        <f t="shared" si="39"/>
        <v>1</v>
      </c>
      <c r="G122" s="40">
        <f t="shared" si="39"/>
        <v>1</v>
      </c>
      <c r="H122" s="40">
        <f t="shared" si="39"/>
        <v>1</v>
      </c>
      <c r="I122" s="40">
        <f t="shared" si="39"/>
        <v>1</v>
      </c>
      <c r="J122" s="40">
        <f t="shared" si="39"/>
        <v>1</v>
      </c>
      <c r="K122" s="43"/>
    </row>
    <row r="123" spans="1:11" x14ac:dyDescent="0.2">
      <c r="A123" s="6">
        <f t="shared" ref="A123:A130" si="40">A109</f>
        <v>2012</v>
      </c>
      <c r="B123" s="40">
        <f t="shared" ref="B123:I123" si="41">C109/B109</f>
        <v>4.0978197612392275</v>
      </c>
      <c r="C123" s="40">
        <f t="shared" si="41"/>
        <v>1.0206948389607253</v>
      </c>
      <c r="D123" s="40">
        <f t="shared" si="41"/>
        <v>1.0052083318123417</v>
      </c>
      <c r="E123" s="40">
        <f t="shared" si="41"/>
        <v>1</v>
      </c>
      <c r="F123" s="40">
        <f t="shared" si="41"/>
        <v>1</v>
      </c>
      <c r="G123" s="40">
        <f t="shared" si="41"/>
        <v>1</v>
      </c>
      <c r="H123" s="40">
        <f t="shared" si="41"/>
        <v>1</v>
      </c>
      <c r="I123" s="40">
        <f t="shared" si="41"/>
        <v>1</v>
      </c>
      <c r="J123" s="40"/>
      <c r="K123" s="40"/>
    </row>
    <row r="124" spans="1:11" x14ac:dyDescent="0.2">
      <c r="A124" s="6">
        <f t="shared" si="40"/>
        <v>2013</v>
      </c>
      <c r="B124" s="40">
        <f t="shared" ref="B124:H124" si="42">C110/B110</f>
        <v>3.7878215443214529</v>
      </c>
      <c r="C124" s="40">
        <f t="shared" si="42"/>
        <v>1.0169884067892758</v>
      </c>
      <c r="D124" s="40">
        <f t="shared" si="42"/>
        <v>1.0038051516210642</v>
      </c>
      <c r="E124" s="40">
        <f t="shared" si="42"/>
        <v>1.0004348548184405</v>
      </c>
      <c r="F124" s="40">
        <f t="shared" si="42"/>
        <v>1</v>
      </c>
      <c r="G124" s="40">
        <f t="shared" si="42"/>
        <v>1</v>
      </c>
      <c r="H124" s="40">
        <f t="shared" si="42"/>
        <v>1</v>
      </c>
      <c r="I124" s="40"/>
      <c r="J124" s="40"/>
      <c r="K124" s="40"/>
    </row>
    <row r="125" spans="1:11" x14ac:dyDescent="0.2">
      <c r="A125" s="6">
        <f t="shared" si="40"/>
        <v>2014</v>
      </c>
      <c r="B125" s="40">
        <f t="shared" ref="B125:G125" si="43">C111/B111</f>
        <v>3.5505468796685893</v>
      </c>
      <c r="C125" s="40">
        <f t="shared" si="43"/>
        <v>1.0207227371898113</v>
      </c>
      <c r="D125" s="40">
        <f t="shared" si="43"/>
        <v>1.0063136246973088</v>
      </c>
      <c r="E125" s="40">
        <f t="shared" si="43"/>
        <v>1</v>
      </c>
      <c r="F125" s="40">
        <f t="shared" si="43"/>
        <v>1</v>
      </c>
      <c r="G125" s="40">
        <f t="shared" si="43"/>
        <v>1</v>
      </c>
      <c r="H125" s="40"/>
      <c r="I125" s="40"/>
      <c r="J125" s="40"/>
      <c r="K125" s="40"/>
    </row>
    <row r="126" spans="1:11" x14ac:dyDescent="0.2">
      <c r="A126" s="6">
        <f t="shared" si="40"/>
        <v>2015</v>
      </c>
      <c r="B126" s="40">
        <f t="shared" ref="B126:F126" si="44">C112/B112</f>
        <v>3.7485949395063454</v>
      </c>
      <c r="C126" s="40">
        <f t="shared" si="44"/>
        <v>1.0197700714850026</v>
      </c>
      <c r="D126" s="40">
        <f t="shared" si="44"/>
        <v>1.0084277677138982</v>
      </c>
      <c r="E126" s="40">
        <f t="shared" si="44"/>
        <v>1.0015223246304377</v>
      </c>
      <c r="F126" s="40">
        <f t="shared" si="44"/>
        <v>1</v>
      </c>
      <c r="G126" s="40"/>
      <c r="H126" s="40"/>
      <c r="I126" s="40"/>
      <c r="J126" s="40"/>
      <c r="K126" s="40"/>
    </row>
    <row r="127" spans="1:11" x14ac:dyDescent="0.2">
      <c r="A127" s="6">
        <f t="shared" si="40"/>
        <v>2016</v>
      </c>
      <c r="B127" s="40">
        <f t="shared" ref="B127:E127" si="45">C113/B113</f>
        <v>5.3495193579613245</v>
      </c>
      <c r="C127" s="40">
        <f t="shared" si="45"/>
        <v>1.0164628698896587</v>
      </c>
      <c r="D127" s="40">
        <f t="shared" si="45"/>
        <v>1.0026118843781311</v>
      </c>
      <c r="E127" s="40">
        <f t="shared" si="45"/>
        <v>1.0014586357571971</v>
      </c>
      <c r="F127" s="40"/>
      <c r="G127" s="40"/>
      <c r="H127" s="40"/>
      <c r="I127" s="40"/>
      <c r="J127" s="40"/>
      <c r="K127" s="40"/>
    </row>
    <row r="128" spans="1:11" x14ac:dyDescent="0.2">
      <c r="A128" s="6">
        <f t="shared" si="40"/>
        <v>2017</v>
      </c>
      <c r="B128" s="40">
        <f t="shared" ref="B128:D128" si="46">C114/B114</f>
        <v>5.2306190321909014</v>
      </c>
      <c r="C128" s="40">
        <f t="shared" si="46"/>
        <v>1.0193750093749645</v>
      </c>
      <c r="D128" s="40">
        <f t="shared" si="46"/>
        <v>1.0028485477723781</v>
      </c>
      <c r="E128" s="40"/>
      <c r="F128" s="40"/>
      <c r="G128" s="40"/>
      <c r="H128" s="40"/>
      <c r="I128" s="40"/>
      <c r="J128" s="40"/>
      <c r="K128" s="40"/>
    </row>
    <row r="129" spans="1:11" x14ac:dyDescent="0.2">
      <c r="A129" s="6">
        <f t="shared" si="40"/>
        <v>2018</v>
      </c>
      <c r="B129" s="40">
        <f t="shared" ref="B129:C129" si="47">C115/B115</f>
        <v>4.6684964380772698</v>
      </c>
      <c r="C129" s="40">
        <f t="shared" si="47"/>
        <v>1.0291487904825511</v>
      </c>
      <c r="D129" s="40"/>
      <c r="E129" s="40"/>
      <c r="F129" s="40"/>
      <c r="G129" s="40"/>
      <c r="H129" s="40"/>
      <c r="I129" s="40"/>
      <c r="J129" s="40"/>
      <c r="K129" s="40"/>
    </row>
    <row r="130" spans="1:11" x14ac:dyDescent="0.2">
      <c r="A130" s="6">
        <f t="shared" si="40"/>
        <v>2019</v>
      </c>
      <c r="B130" s="40">
        <f t="shared" ref="B130" si="48">C116/B116</f>
        <v>3.9916529946296158</v>
      </c>
      <c r="C130" s="40"/>
      <c r="D130" s="40"/>
      <c r="E130" s="40"/>
      <c r="F130" s="40"/>
      <c r="G130" s="40"/>
      <c r="H130" s="40"/>
      <c r="I130" s="40"/>
      <c r="J130" s="40"/>
      <c r="K130" s="40"/>
    </row>
    <row r="131" spans="1:11" x14ac:dyDescent="0.2">
      <c r="A131" s="44" t="s">
        <v>52</v>
      </c>
      <c r="B131" s="46">
        <f>AVERAGE(B122:B130)</f>
        <v>3.933275852087196</v>
      </c>
      <c r="C131" s="47">
        <f t="shared" ref="C131" si="49">AVERAGE(C122:C130)</f>
        <v>1.3749574701903602</v>
      </c>
      <c r="D131" s="47">
        <f t="shared" ref="D131" si="50">AVERAGE(D122:D130)</f>
        <v>1.0044460724273419</v>
      </c>
      <c r="E131" s="47">
        <f t="shared" ref="E131" si="51">AVERAGE(E122:E130)</f>
        <v>1.0009203689400101</v>
      </c>
      <c r="F131" s="47">
        <f t="shared" ref="F131" si="52">AVERAGE(F122:F130)</f>
        <v>1</v>
      </c>
      <c r="G131" s="47">
        <f t="shared" ref="G131" si="53">AVERAGE(G122:G130)</f>
        <v>1</v>
      </c>
      <c r="H131" s="47">
        <f t="shared" ref="H131" si="54">AVERAGE(H122:H130)</f>
        <v>1</v>
      </c>
      <c r="I131" s="47">
        <f t="shared" ref="I131" si="55">AVERAGE(I122:I130)</f>
        <v>1</v>
      </c>
      <c r="J131" s="47">
        <f t="shared" ref="J131" si="56">AVERAGE(J122:J130)</f>
        <v>1</v>
      </c>
      <c r="K131" s="40"/>
    </row>
    <row r="132" spans="1:11" ht="4" customHeight="1" x14ac:dyDescent="0.2">
      <c r="B132" s="1"/>
      <c r="C132" s="1"/>
    </row>
    <row r="133" spans="1:11" x14ac:dyDescent="0.2">
      <c r="A133" s="49" t="s">
        <v>53</v>
      </c>
      <c r="B133" s="48">
        <f>B131</f>
        <v>3.933275852087196</v>
      </c>
      <c r="C133" s="48">
        <f t="shared" ref="C133:J133" si="57">C131</f>
        <v>1.3749574701903602</v>
      </c>
      <c r="D133" s="48">
        <f t="shared" si="57"/>
        <v>1.0044460724273419</v>
      </c>
      <c r="E133" s="48">
        <f t="shared" si="57"/>
        <v>1.0009203689400101</v>
      </c>
      <c r="F133" s="48">
        <f t="shared" si="57"/>
        <v>1</v>
      </c>
      <c r="G133" s="48">
        <f t="shared" si="57"/>
        <v>1</v>
      </c>
      <c r="H133" s="48">
        <f t="shared" si="57"/>
        <v>1</v>
      </c>
      <c r="I133" s="48">
        <f t="shared" si="57"/>
        <v>1</v>
      </c>
      <c r="J133" s="48">
        <f t="shared" si="57"/>
        <v>1</v>
      </c>
      <c r="K133" s="48">
        <v>1</v>
      </c>
    </row>
    <row r="134" spans="1:11" x14ac:dyDescent="0.2">
      <c r="A134" s="39" t="s">
        <v>54</v>
      </c>
      <c r="B134" s="50">
        <f>B133*C134</f>
        <v>5.4371313270608725</v>
      </c>
      <c r="C134" s="50">
        <f t="shared" ref="C134" si="58">C133*D134</f>
        <v>1.382341725199786</v>
      </c>
      <c r="D134" s="50">
        <f t="shared" ref="D134" si="59">D133*E134</f>
        <v>1.005370533394319</v>
      </c>
      <c r="E134" s="50">
        <f t="shared" ref="E134" si="60">E133*F134</f>
        <v>1.0009203689400101</v>
      </c>
      <c r="F134" s="50">
        <f t="shared" ref="F134" si="61">F133*G134</f>
        <v>1</v>
      </c>
      <c r="G134" s="50">
        <f t="shared" ref="G134" si="62">G133*H134</f>
        <v>1</v>
      </c>
      <c r="H134" s="50">
        <f t="shared" ref="H134" si="63">H133*I134</f>
        <v>1</v>
      </c>
      <c r="I134" s="50">
        <f t="shared" ref="I134" si="64">I133*J134</f>
        <v>1</v>
      </c>
      <c r="J134" s="51">
        <f>J133*K134</f>
        <v>1</v>
      </c>
      <c r="K134" s="50">
        <f>PRODUCT(K133*$K133)</f>
        <v>1</v>
      </c>
    </row>
    <row r="135" spans="1:11" x14ac:dyDescent="0.2">
      <c r="B135" s="1"/>
      <c r="C135" s="1"/>
    </row>
    <row r="136" spans="1:11" x14ac:dyDescent="0.2">
      <c r="A136" s="52"/>
      <c r="B136" s="53"/>
      <c r="C136" s="53" t="s">
        <v>53</v>
      </c>
      <c r="D136" s="86" t="s">
        <v>55</v>
      </c>
      <c r="E136" s="53" t="s">
        <v>55</v>
      </c>
    </row>
    <row r="137" spans="1:11" x14ac:dyDescent="0.2">
      <c r="A137" s="52" t="s">
        <v>1</v>
      </c>
      <c r="B137" s="53" t="s">
        <v>56</v>
      </c>
      <c r="C137" s="53" t="s">
        <v>57</v>
      </c>
      <c r="D137" s="86" t="s">
        <v>58</v>
      </c>
      <c r="E137" s="54" t="s">
        <v>59</v>
      </c>
    </row>
    <row r="138" spans="1:11" ht="17" x14ac:dyDescent="0.2">
      <c r="A138" s="55" t="s">
        <v>3</v>
      </c>
      <c r="B138" s="56" t="s">
        <v>60</v>
      </c>
      <c r="C138" s="56" t="s">
        <v>61</v>
      </c>
      <c r="D138" s="87" t="s">
        <v>60</v>
      </c>
      <c r="E138" s="56" t="s">
        <v>62</v>
      </c>
    </row>
    <row r="139" spans="1:11" x14ac:dyDescent="0.2">
      <c r="B139" s="58" t="s">
        <v>63</v>
      </c>
      <c r="C139" s="58" t="s">
        <v>64</v>
      </c>
      <c r="D139" s="83" t="s">
        <v>65</v>
      </c>
      <c r="E139" s="58" t="s">
        <v>66</v>
      </c>
      <c r="G139" s="78"/>
    </row>
    <row r="140" spans="1:11" x14ac:dyDescent="0.2">
      <c r="A140" s="57">
        <f t="shared" ref="A140:A149" si="65">A108</f>
        <v>2011</v>
      </c>
      <c r="B140" s="59">
        <f>K108</f>
        <v>49473249.393741742</v>
      </c>
      <c r="C140" s="72">
        <f>K134</f>
        <v>1</v>
      </c>
      <c r="D140" s="88">
        <f>B140*C140</f>
        <v>49473249.393741742</v>
      </c>
      <c r="E140" s="77">
        <f>D140-B140</f>
        <v>0</v>
      </c>
    </row>
    <row r="141" spans="1:11" x14ac:dyDescent="0.2">
      <c r="A141" s="57">
        <f t="shared" si="65"/>
        <v>2012</v>
      </c>
      <c r="B141" s="59">
        <f>J109</f>
        <v>51322340.381531619</v>
      </c>
      <c r="C141" s="72">
        <f>J134</f>
        <v>1</v>
      </c>
      <c r="D141" s="88">
        <f t="shared" ref="D141:D149" si="66">B141*C141</f>
        <v>51322340.381531619</v>
      </c>
      <c r="E141" s="77">
        <f t="shared" ref="E141:E149" si="67">D141-B141</f>
        <v>0</v>
      </c>
    </row>
    <row r="142" spans="1:11" x14ac:dyDescent="0.2">
      <c r="A142" s="57">
        <f t="shared" si="65"/>
        <v>2013</v>
      </c>
      <c r="B142" s="59">
        <f>I110</f>
        <v>48789887.438974105</v>
      </c>
      <c r="C142" s="72">
        <f>I134</f>
        <v>1</v>
      </c>
      <c r="D142" s="88">
        <f t="shared" si="66"/>
        <v>48789887.438974105</v>
      </c>
      <c r="E142" s="77">
        <f t="shared" si="67"/>
        <v>0</v>
      </c>
    </row>
    <row r="143" spans="1:11" x14ac:dyDescent="0.2">
      <c r="A143" s="57">
        <f t="shared" si="65"/>
        <v>2014</v>
      </c>
      <c r="B143" s="59">
        <f>H111</f>
        <v>50894522.461028837</v>
      </c>
      <c r="C143" s="72">
        <f>H134</f>
        <v>1</v>
      </c>
      <c r="D143" s="88">
        <f t="shared" si="66"/>
        <v>50894522.461028837</v>
      </c>
      <c r="E143" s="77">
        <f t="shared" si="67"/>
        <v>0</v>
      </c>
    </row>
    <row r="144" spans="1:11" x14ac:dyDescent="0.2">
      <c r="A144" s="57">
        <f t="shared" si="65"/>
        <v>2015</v>
      </c>
      <c r="B144" s="66">
        <f>G112</f>
        <v>58185941.793137401</v>
      </c>
      <c r="C144" s="73">
        <f>G134</f>
        <v>1</v>
      </c>
      <c r="D144" s="88">
        <f t="shared" si="66"/>
        <v>58185941.793137401</v>
      </c>
      <c r="E144" s="77">
        <f t="shared" si="67"/>
        <v>0</v>
      </c>
    </row>
    <row r="145" spans="1:6" x14ac:dyDescent="0.2">
      <c r="A145" s="57">
        <f t="shared" si="65"/>
        <v>2016</v>
      </c>
      <c r="B145" s="66">
        <f>F113</f>
        <v>42655784.257871106</v>
      </c>
      <c r="C145" s="74">
        <f>F134</f>
        <v>1</v>
      </c>
      <c r="D145" s="88">
        <f t="shared" si="66"/>
        <v>42655784.257871106</v>
      </c>
      <c r="E145" s="77">
        <f t="shared" si="67"/>
        <v>0</v>
      </c>
    </row>
    <row r="146" spans="1:6" x14ac:dyDescent="0.2">
      <c r="A146" s="57">
        <f t="shared" si="65"/>
        <v>2017</v>
      </c>
      <c r="B146" s="66">
        <f>E114</f>
        <v>50200502.180015028</v>
      </c>
      <c r="C146" s="74">
        <f>E134</f>
        <v>1.0009203689400101</v>
      </c>
      <c r="D146" s="88">
        <f t="shared" si="66"/>
        <v>50246705.162994422</v>
      </c>
      <c r="E146" s="77">
        <f t="shared" si="67"/>
        <v>46202.982979394495</v>
      </c>
    </row>
    <row r="147" spans="1:6" x14ac:dyDescent="0.2">
      <c r="A147" s="57">
        <f t="shared" si="65"/>
        <v>2018</v>
      </c>
      <c r="B147" s="66">
        <f>D115</f>
        <v>38194881.385117523</v>
      </c>
      <c r="C147" s="74">
        <f>D134</f>
        <v>1.005370533394319</v>
      </c>
      <c r="D147" s="88">
        <f t="shared" si="66"/>
        <v>38400008.271088354</v>
      </c>
      <c r="E147" s="77">
        <f t="shared" si="67"/>
        <v>205126.88597083092</v>
      </c>
    </row>
    <row r="148" spans="1:6" x14ac:dyDescent="0.2">
      <c r="A148" s="57">
        <f t="shared" si="65"/>
        <v>2019</v>
      </c>
      <c r="B148" s="67">
        <f>C116</f>
        <v>37046880.902441561</v>
      </c>
      <c r="C148" s="75">
        <f>C134</f>
        <v>1.382341725199786</v>
      </c>
      <c r="D148" s="88">
        <f t="shared" si="66"/>
        <v>51211449.259952076</v>
      </c>
      <c r="E148" s="77">
        <f t="shared" si="67"/>
        <v>14164568.357510515</v>
      </c>
      <c r="F148" s="63"/>
    </row>
    <row r="149" spans="1:6" x14ac:dyDescent="0.2">
      <c r="A149" s="57">
        <f t="shared" si="65"/>
        <v>2020</v>
      </c>
      <c r="B149" s="68">
        <f>B117</f>
        <v>10261344.507763611</v>
      </c>
      <c r="C149" s="76">
        <f>B134</f>
        <v>5.4371313270608725</v>
      </c>
      <c r="D149" s="88">
        <f t="shared" si="66"/>
        <v>55792277.680925556</v>
      </c>
      <c r="E149" s="77">
        <f t="shared" si="67"/>
        <v>45530933.173161946</v>
      </c>
    </row>
    <row r="150" spans="1:6" x14ac:dyDescent="0.2">
      <c r="A150" s="60" t="s">
        <v>59</v>
      </c>
      <c r="B150" s="61">
        <f>SUM(B140:B149)</f>
        <v>437025334.70162255</v>
      </c>
      <c r="C150" s="62"/>
      <c r="D150" s="89">
        <f>SUM(D140:D149)</f>
        <v>496972166.10124522</v>
      </c>
      <c r="E150" s="61">
        <f>SUM(E140:E149)</f>
        <v>59946831.399622686</v>
      </c>
    </row>
  </sheetData>
  <mergeCells count="12">
    <mergeCell ref="B120:K120"/>
    <mergeCell ref="A3:K3"/>
    <mergeCell ref="B4:K4"/>
    <mergeCell ref="A17:K17"/>
    <mergeCell ref="B18:K18"/>
    <mergeCell ref="A54:K54"/>
    <mergeCell ref="B55:K55"/>
    <mergeCell ref="A68:K68"/>
    <mergeCell ref="B69:K69"/>
    <mergeCell ref="A105:K105"/>
    <mergeCell ref="B106:K106"/>
    <mergeCell ref="A119:K1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4018-BF3D-1A4E-81DD-B65E5CB849BD}">
  <dimension ref="A1:K150"/>
  <sheetViews>
    <sheetView topLeftCell="A121" zoomScale="87" workbookViewId="0">
      <selection activeCell="I140" sqref="I140"/>
    </sheetView>
  </sheetViews>
  <sheetFormatPr baseColWidth="10" defaultRowHeight="16" x14ac:dyDescent="0.2"/>
  <cols>
    <col min="1" max="1" width="16.5" customWidth="1"/>
    <col min="2" max="2" width="13.1640625" bestFit="1" customWidth="1"/>
    <col min="3" max="3" width="12.1640625" bestFit="1" customWidth="1"/>
    <col min="4" max="4" width="13.1640625" bestFit="1" customWidth="1"/>
    <col min="5" max="5" width="12.1640625" bestFit="1" customWidth="1"/>
  </cols>
  <sheetData>
    <row r="1" spans="1:11" ht="21" x14ac:dyDescent="0.25">
      <c r="A1" s="27" t="s">
        <v>4</v>
      </c>
    </row>
    <row r="2" spans="1:11" x14ac:dyDescent="0.2">
      <c r="B2" s="1"/>
      <c r="C2" s="1"/>
    </row>
    <row r="3" spans="1:11" x14ac:dyDescent="0.2">
      <c r="A3" s="149" t="s">
        <v>7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2">
      <c r="A4" s="16" t="s">
        <v>1</v>
      </c>
      <c r="B4" s="151" t="s">
        <v>8</v>
      </c>
      <c r="C4" s="152"/>
      <c r="D4" s="152"/>
      <c r="E4" s="152"/>
      <c r="F4" s="152"/>
      <c r="G4" s="152"/>
      <c r="H4" s="152"/>
      <c r="I4" s="152"/>
      <c r="J4" s="152"/>
      <c r="K4" s="152"/>
    </row>
    <row r="5" spans="1:11" x14ac:dyDescent="0.2">
      <c r="A5" s="17" t="s">
        <v>3</v>
      </c>
      <c r="B5" s="18">
        <v>0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</row>
    <row r="6" spans="1:11" x14ac:dyDescent="0.2">
      <c r="A6" s="6">
        <f>'1a. physdam'!A23</f>
        <v>2011</v>
      </c>
      <c r="B6" s="23">
        <f>'1a. physdam'!B23</f>
        <v>2903806.9200000004</v>
      </c>
      <c r="C6" s="23">
        <f>'1a. physdam'!C23</f>
        <v>5920753.4899999974</v>
      </c>
      <c r="D6" s="23">
        <f>'1a. physdam'!D23</f>
        <v>6070077.9899999974</v>
      </c>
      <c r="E6" s="23">
        <f>'1a. physdam'!E23</f>
        <v>6093005.0399999972</v>
      </c>
      <c r="F6" s="23">
        <f>'1a. physdam'!F23</f>
        <v>6093005.0399999972</v>
      </c>
      <c r="G6" s="23">
        <f>'1a. physdam'!G23</f>
        <v>6093005.0399999972</v>
      </c>
      <c r="H6" s="23">
        <f>'1a. physdam'!H23</f>
        <v>6093005.0399999972</v>
      </c>
      <c r="I6" s="23">
        <f>'1a. physdam'!I23</f>
        <v>6093005.0399999972</v>
      </c>
      <c r="J6" s="23">
        <f>'1a. physdam'!J23</f>
        <v>6093005.0399999972</v>
      </c>
      <c r="K6" s="23">
        <f>'1a. physdam'!K23</f>
        <v>6093005.0399999972</v>
      </c>
    </row>
    <row r="7" spans="1:11" x14ac:dyDescent="0.2">
      <c r="A7" s="6">
        <f>'1a. physdam'!A24</f>
        <v>2012</v>
      </c>
      <c r="B7" s="23">
        <f>'1a. physdam'!B24</f>
        <v>3017399.419999999</v>
      </c>
      <c r="C7" s="23">
        <f>'1a. physdam'!C24</f>
        <v>5947296.7599999979</v>
      </c>
      <c r="D7" s="23">
        <f>'1a. physdam'!D24</f>
        <v>6167101.8199999975</v>
      </c>
      <c r="E7" s="23">
        <f>'1a. physdam'!E24</f>
        <v>6167101.8199999975</v>
      </c>
      <c r="F7" s="23">
        <f>'1a. physdam'!F24</f>
        <v>6167101.8199999975</v>
      </c>
      <c r="G7" s="23">
        <f>'1a. physdam'!G24</f>
        <v>6167101.8199999975</v>
      </c>
      <c r="H7" s="23">
        <f>'1a. physdam'!H24</f>
        <v>6167101.8199999975</v>
      </c>
      <c r="I7" s="23">
        <f>'1a. physdam'!I24</f>
        <v>6167101.8199999975</v>
      </c>
      <c r="J7" s="23">
        <f>'1a. physdam'!J24</f>
        <v>6167101.8199999975</v>
      </c>
      <c r="K7" s="23">
        <f>'1a. physdam'!K24</f>
        <v>0</v>
      </c>
    </row>
    <row r="8" spans="1:11" x14ac:dyDescent="0.2">
      <c r="A8" s="6">
        <f>'1a. physdam'!A25</f>
        <v>2013</v>
      </c>
      <c r="B8" s="23">
        <f>'1a. physdam'!B25</f>
        <v>2618504.7200000002</v>
      </c>
      <c r="C8" s="23">
        <f>'1a. physdam'!C25</f>
        <v>5352522.6999999993</v>
      </c>
      <c r="D8" s="23">
        <f>'1a. physdam'!D25</f>
        <v>5583401.3899999997</v>
      </c>
      <c r="E8" s="23">
        <f>'1a. physdam'!E25</f>
        <v>5594091.8399999999</v>
      </c>
      <c r="F8" s="23">
        <f>'1a. physdam'!F25</f>
        <v>5594091.8399999999</v>
      </c>
      <c r="G8" s="23">
        <f>'1a. physdam'!G25</f>
        <v>5594091.8399999999</v>
      </c>
      <c r="H8" s="23">
        <f>'1a. physdam'!H25</f>
        <v>5594091.8399999999</v>
      </c>
      <c r="I8" s="23">
        <f>'1a. physdam'!I25</f>
        <v>5594091.8399999999</v>
      </c>
      <c r="J8" s="23">
        <f>'1a. physdam'!J25</f>
        <v>0</v>
      </c>
      <c r="K8" s="23">
        <f>'1a. physdam'!K25</f>
        <v>0</v>
      </c>
    </row>
    <row r="9" spans="1:11" x14ac:dyDescent="0.2">
      <c r="A9" s="6">
        <f>'1a. physdam'!A26</f>
        <v>2014</v>
      </c>
      <c r="B9" s="23">
        <f>'1a. physdam'!B26</f>
        <v>2853505.8800000008</v>
      </c>
      <c r="C9" s="23">
        <f>'1a. physdam'!C26</f>
        <v>5421724.6899999995</v>
      </c>
      <c r="D9" s="23">
        <f>'1a. physdam'!D26</f>
        <v>5685132.1999999993</v>
      </c>
      <c r="E9" s="23">
        <f>'1a. physdam'!E26</f>
        <v>5727696.4299999997</v>
      </c>
      <c r="F9" s="23">
        <f>'1a. physdam'!F26</f>
        <v>5727696.4299999997</v>
      </c>
      <c r="G9" s="23">
        <f>'1a. physdam'!G26</f>
        <v>5727696.4299999997</v>
      </c>
      <c r="H9" s="23">
        <f>'1a. physdam'!H26</f>
        <v>5727696.4299999997</v>
      </c>
      <c r="I9" s="23">
        <f>'1a. physdam'!I26</f>
        <v>0</v>
      </c>
      <c r="J9" s="23">
        <f>'1a. physdam'!J26</f>
        <v>0</v>
      </c>
      <c r="K9" s="23">
        <f>'1a. physdam'!K26</f>
        <v>0</v>
      </c>
    </row>
    <row r="10" spans="1:11" x14ac:dyDescent="0.2">
      <c r="A10" s="6">
        <f>'1a. physdam'!A27</f>
        <v>2015</v>
      </c>
      <c r="B10" s="23">
        <f>'1a. physdam'!B27</f>
        <v>2756305.6199999996</v>
      </c>
      <c r="C10" s="23">
        <f>'1a. physdam'!C27</f>
        <v>5305461.5300000012</v>
      </c>
      <c r="D10" s="23">
        <f>'1a. physdam'!D27</f>
        <v>5517394.6800000016</v>
      </c>
      <c r="E10" s="23">
        <f>'1a. physdam'!E27</f>
        <v>5547188.0800000019</v>
      </c>
      <c r="F10" s="23">
        <f>'1a. physdam'!F27</f>
        <v>5547188.0800000019</v>
      </c>
      <c r="G10" s="23">
        <f>'1a. physdam'!G27</f>
        <v>5547188.0800000019</v>
      </c>
      <c r="H10" s="23">
        <f>'1a. physdam'!H27</f>
        <v>0</v>
      </c>
      <c r="I10" s="23">
        <f>'1a. physdam'!I27</f>
        <v>0</v>
      </c>
      <c r="J10" s="23">
        <f>'1a. physdam'!J27</f>
        <v>0</v>
      </c>
      <c r="K10" s="23">
        <f>'1a. physdam'!K27</f>
        <v>0</v>
      </c>
    </row>
    <row r="11" spans="1:11" x14ac:dyDescent="0.2">
      <c r="A11" s="6">
        <f>'1a. physdam'!A28</f>
        <v>2016</v>
      </c>
      <c r="B11" s="23">
        <f>'1a. physdam'!B28</f>
        <v>2873567.7599999993</v>
      </c>
      <c r="C11" s="23">
        <f>'1a. physdam'!C28</f>
        <v>5787908.4600000009</v>
      </c>
      <c r="D11" s="23">
        <f>'1a. physdam'!D28</f>
        <v>5977785.1600000011</v>
      </c>
      <c r="E11" s="23">
        <f>'1a. physdam'!E28</f>
        <v>6000913.120000001</v>
      </c>
      <c r="F11" s="23">
        <f>'1a. physdam'!F28</f>
        <v>6000913.120000001</v>
      </c>
      <c r="G11" s="23">
        <f>'1a. physdam'!G28</f>
        <v>0</v>
      </c>
      <c r="H11" s="23">
        <f>'1a. physdam'!H28</f>
        <v>0</v>
      </c>
      <c r="I11" s="23">
        <f>'1a. physdam'!I28</f>
        <v>0</v>
      </c>
      <c r="J11" s="23">
        <f>'1a. physdam'!J28</f>
        <v>0</v>
      </c>
      <c r="K11" s="23">
        <f>'1a. physdam'!K28</f>
        <v>0</v>
      </c>
    </row>
    <row r="12" spans="1:11" x14ac:dyDescent="0.2">
      <c r="A12" s="6">
        <f>'1a. physdam'!A29</f>
        <v>2017</v>
      </c>
      <c r="B12" s="23">
        <f>'1a. physdam'!B29</f>
        <v>3366085.1700000004</v>
      </c>
      <c r="C12" s="23">
        <f>'1a. physdam'!C29</f>
        <v>6214259.6400000006</v>
      </c>
      <c r="D12" s="23">
        <f>'1a. physdam'!D29</f>
        <v>6501639.7200000007</v>
      </c>
      <c r="E12" s="23">
        <f>'1a. physdam'!E29</f>
        <v>6501639.7200000007</v>
      </c>
      <c r="F12" s="23">
        <f>'1a. physdam'!F29</f>
        <v>0</v>
      </c>
      <c r="G12" s="23">
        <f>'1a. physdam'!G29</f>
        <v>0</v>
      </c>
      <c r="H12" s="23">
        <f>'1a. physdam'!H29</f>
        <v>0</v>
      </c>
      <c r="I12" s="23">
        <f>'1a. physdam'!I29</f>
        <v>0</v>
      </c>
      <c r="J12" s="23">
        <f>'1a. physdam'!J29</f>
        <v>0</v>
      </c>
      <c r="K12" s="23">
        <f>'1a. physdam'!K29</f>
        <v>0</v>
      </c>
    </row>
    <row r="13" spans="1:11" x14ac:dyDescent="0.2">
      <c r="A13" s="6">
        <f>'1a. physdam'!A30</f>
        <v>2018</v>
      </c>
      <c r="B13" s="23">
        <f>'1a. physdam'!B30</f>
        <v>3121835.4200000013</v>
      </c>
      <c r="C13" s="23">
        <f>'1a. physdam'!C30</f>
        <v>5721357.8599999994</v>
      </c>
      <c r="D13" s="23">
        <f>'1a. physdam'!D30</f>
        <v>5943257.2799999993</v>
      </c>
      <c r="E13" s="23">
        <f>'1a. physdam'!E30</f>
        <v>0</v>
      </c>
      <c r="F13" s="23">
        <f>'1a. physdam'!F30</f>
        <v>0</v>
      </c>
      <c r="G13" s="23">
        <f>'1a. physdam'!G30</f>
        <v>0</v>
      </c>
      <c r="H13" s="23">
        <f>'1a. physdam'!H30</f>
        <v>0</v>
      </c>
      <c r="I13" s="23">
        <f>'1a. physdam'!I30</f>
        <v>0</v>
      </c>
      <c r="J13" s="23">
        <f>'1a. physdam'!J30</f>
        <v>0</v>
      </c>
      <c r="K13" s="23">
        <f>'1a. physdam'!K30</f>
        <v>0</v>
      </c>
    </row>
    <row r="14" spans="1:11" x14ac:dyDescent="0.2">
      <c r="A14" s="6">
        <f>'1a. physdam'!A31</f>
        <v>2019</v>
      </c>
      <c r="B14" s="23">
        <f>'1a. physdam'!B31</f>
        <v>3167395.6100000008</v>
      </c>
      <c r="C14" s="23">
        <f>'1a. physdam'!C31</f>
        <v>6050565.1999999993</v>
      </c>
      <c r="D14" s="23">
        <f>'1a. physdam'!D31</f>
        <v>0</v>
      </c>
      <c r="E14" s="23">
        <f>'1a. physdam'!E31</f>
        <v>0</v>
      </c>
      <c r="F14" s="23">
        <f>'1a. physdam'!F31</f>
        <v>0</v>
      </c>
      <c r="G14" s="23">
        <f>'1a. physdam'!G31</f>
        <v>0</v>
      </c>
      <c r="H14" s="23">
        <f>'1a. physdam'!H31</f>
        <v>0</v>
      </c>
      <c r="I14" s="23">
        <f>'1a. physdam'!I31</f>
        <v>0</v>
      </c>
      <c r="J14" s="23">
        <f>'1a. physdam'!J31</f>
        <v>0</v>
      </c>
      <c r="K14" s="23">
        <f>'1a. physdam'!K31</f>
        <v>0</v>
      </c>
    </row>
    <row r="15" spans="1:11" x14ac:dyDescent="0.2">
      <c r="A15" s="6">
        <f>'1a. physdam'!A32</f>
        <v>2020</v>
      </c>
      <c r="B15" s="23">
        <f>'1a. physdam'!B32</f>
        <v>3471556.4600000018</v>
      </c>
      <c r="C15" s="23">
        <f>'1a. physdam'!C32</f>
        <v>0</v>
      </c>
      <c r="D15" s="23">
        <f>'1a. physdam'!D32</f>
        <v>0</v>
      </c>
      <c r="E15" s="23">
        <f>'1a. physdam'!E32</f>
        <v>0</v>
      </c>
      <c r="F15" s="23">
        <f>'1a. physdam'!F32</f>
        <v>0</v>
      </c>
      <c r="G15" s="23">
        <f>'1a. physdam'!G32</f>
        <v>0</v>
      </c>
      <c r="H15" s="23">
        <f>'1a. physdam'!H32</f>
        <v>0</v>
      </c>
      <c r="I15" s="23">
        <f>'1a. physdam'!I32</f>
        <v>0</v>
      </c>
      <c r="J15" s="23">
        <f>'1a. physdam'!J32</f>
        <v>0</v>
      </c>
      <c r="K15" s="23">
        <f>'1a. physdam'!K32</f>
        <v>0</v>
      </c>
    </row>
    <row r="16" spans="1:11" x14ac:dyDescent="0.2">
      <c r="B16" s="1"/>
      <c r="C16" s="1"/>
    </row>
    <row r="17" spans="1:11" x14ac:dyDescent="0.2">
      <c r="A17" s="149" t="s">
        <v>42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</row>
    <row r="18" spans="1:11" x14ac:dyDescent="0.2">
      <c r="A18" s="16" t="s">
        <v>1</v>
      </c>
      <c r="B18" s="151" t="s">
        <v>8</v>
      </c>
      <c r="C18" s="152"/>
      <c r="D18" s="152"/>
      <c r="E18" s="152"/>
      <c r="F18" s="152"/>
      <c r="G18" s="152"/>
      <c r="H18" s="152"/>
      <c r="I18" s="152"/>
      <c r="J18" s="152"/>
      <c r="K18" s="152"/>
    </row>
    <row r="19" spans="1:11" x14ac:dyDescent="0.2">
      <c r="A19" s="17" t="s">
        <v>3</v>
      </c>
      <c r="B19" s="41" t="s">
        <v>43</v>
      </c>
      <c r="C19" s="42" t="s">
        <v>44</v>
      </c>
      <c r="D19" s="42" t="s">
        <v>45</v>
      </c>
      <c r="E19" s="42" t="s">
        <v>46</v>
      </c>
      <c r="F19" s="42" t="s">
        <v>47</v>
      </c>
      <c r="G19" s="42" t="s">
        <v>48</v>
      </c>
      <c r="H19" s="42" t="s">
        <v>49</v>
      </c>
      <c r="I19" s="42" t="s">
        <v>50</v>
      </c>
      <c r="J19" s="42" t="s">
        <v>51</v>
      </c>
      <c r="K19" s="21"/>
    </row>
    <row r="20" spans="1:11" x14ac:dyDescent="0.2">
      <c r="A20" s="6">
        <f>A6</f>
        <v>2011</v>
      </c>
      <c r="B20" s="40">
        <f>C6/B6</f>
        <v>2.0389625250979142</v>
      </c>
      <c r="C20" s="40">
        <f t="shared" ref="C20:J20" si="0">D6/C6</f>
        <v>1.0252205230723093</v>
      </c>
      <c r="D20" s="40">
        <f t="shared" si="0"/>
        <v>1.0037770602021541</v>
      </c>
      <c r="E20" s="40">
        <f t="shared" si="0"/>
        <v>1</v>
      </c>
      <c r="F20" s="40">
        <f t="shared" si="0"/>
        <v>1</v>
      </c>
      <c r="G20" s="40">
        <f t="shared" si="0"/>
        <v>1</v>
      </c>
      <c r="H20" s="40">
        <f t="shared" si="0"/>
        <v>1</v>
      </c>
      <c r="I20" s="40">
        <f t="shared" si="0"/>
        <v>1</v>
      </c>
      <c r="J20" s="40">
        <f t="shared" si="0"/>
        <v>1</v>
      </c>
      <c r="K20" s="43"/>
    </row>
    <row r="21" spans="1:11" x14ac:dyDescent="0.2">
      <c r="A21" s="6">
        <f t="shared" ref="A21:A28" si="1">A7</f>
        <v>2012</v>
      </c>
      <c r="B21" s="40">
        <f t="shared" ref="B21:I28" si="2">C7/B7</f>
        <v>1.9710008295819186</v>
      </c>
      <c r="C21" s="40">
        <f t="shared" si="2"/>
        <v>1.0369588182446776</v>
      </c>
      <c r="D21" s="40">
        <f t="shared" si="2"/>
        <v>1</v>
      </c>
      <c r="E21" s="40">
        <f t="shared" si="2"/>
        <v>1</v>
      </c>
      <c r="F21" s="40">
        <f t="shared" si="2"/>
        <v>1</v>
      </c>
      <c r="G21" s="40">
        <f t="shared" si="2"/>
        <v>1</v>
      </c>
      <c r="H21" s="40">
        <f t="shared" si="2"/>
        <v>1</v>
      </c>
      <c r="I21" s="40">
        <f t="shared" si="2"/>
        <v>1</v>
      </c>
      <c r="J21" s="40"/>
      <c r="K21" s="40"/>
    </row>
    <row r="22" spans="1:11" x14ac:dyDescent="0.2">
      <c r="A22" s="6">
        <f t="shared" si="1"/>
        <v>2013</v>
      </c>
      <c r="B22" s="40">
        <f t="shared" si="2"/>
        <v>2.0441142072869738</v>
      </c>
      <c r="C22" s="40">
        <f t="shared" si="2"/>
        <v>1.0431345559730183</v>
      </c>
      <c r="D22" s="40">
        <f t="shared" si="2"/>
        <v>1.001914684124116</v>
      </c>
      <c r="E22" s="40">
        <f t="shared" si="2"/>
        <v>1</v>
      </c>
      <c r="F22" s="40">
        <f t="shared" si="2"/>
        <v>1</v>
      </c>
      <c r="G22" s="40">
        <f t="shared" si="2"/>
        <v>1</v>
      </c>
      <c r="H22" s="40">
        <f t="shared" si="2"/>
        <v>1</v>
      </c>
      <c r="I22" s="40"/>
      <c r="J22" s="40"/>
      <c r="K22" s="40"/>
    </row>
    <row r="23" spans="1:11" x14ac:dyDescent="0.2">
      <c r="A23" s="6">
        <f t="shared" si="1"/>
        <v>2014</v>
      </c>
      <c r="B23" s="40">
        <f t="shared" si="2"/>
        <v>1.9000222596352239</v>
      </c>
      <c r="C23" s="40">
        <f t="shared" si="2"/>
        <v>1.0485837118372752</v>
      </c>
      <c r="D23" s="40">
        <f t="shared" si="2"/>
        <v>1.0074869375948725</v>
      </c>
      <c r="E23" s="40">
        <f t="shared" si="2"/>
        <v>1</v>
      </c>
      <c r="F23" s="40">
        <f t="shared" si="2"/>
        <v>1</v>
      </c>
      <c r="G23" s="40">
        <f t="shared" si="2"/>
        <v>1</v>
      </c>
      <c r="H23" s="40"/>
      <c r="I23" s="40"/>
      <c r="J23" s="40"/>
      <c r="K23" s="40"/>
    </row>
    <row r="24" spans="1:11" x14ac:dyDescent="0.2">
      <c r="A24" s="6">
        <f t="shared" si="1"/>
        <v>2015</v>
      </c>
      <c r="B24" s="40">
        <f t="shared" si="2"/>
        <v>1.9248451592243976</v>
      </c>
      <c r="C24" s="40">
        <f t="shared" si="2"/>
        <v>1.0399462231139767</v>
      </c>
      <c r="D24" s="40">
        <f t="shared" si="2"/>
        <v>1.0053999037096255</v>
      </c>
      <c r="E24" s="40">
        <f t="shared" si="2"/>
        <v>1</v>
      </c>
      <c r="F24" s="40">
        <f t="shared" si="2"/>
        <v>1</v>
      </c>
      <c r="G24" s="40"/>
      <c r="H24" s="40"/>
      <c r="I24" s="40"/>
      <c r="J24" s="40"/>
      <c r="K24" s="40"/>
    </row>
    <row r="25" spans="1:11" x14ac:dyDescent="0.2">
      <c r="A25" s="6">
        <f t="shared" si="1"/>
        <v>2016</v>
      </c>
      <c r="B25" s="40">
        <f t="shared" si="2"/>
        <v>2.0141889606946322</v>
      </c>
      <c r="C25" s="40">
        <f t="shared" si="2"/>
        <v>1.0328057538076545</v>
      </c>
      <c r="D25" s="40">
        <f t="shared" si="2"/>
        <v>1.0038689848130975</v>
      </c>
      <c r="E25" s="40">
        <f t="shared" si="2"/>
        <v>1</v>
      </c>
      <c r="F25" s="40"/>
      <c r="G25" s="40"/>
      <c r="H25" s="40"/>
      <c r="I25" s="40"/>
      <c r="J25" s="40"/>
      <c r="K25" s="40"/>
    </row>
    <row r="26" spans="1:11" x14ac:dyDescent="0.2">
      <c r="A26" s="6">
        <f t="shared" si="1"/>
        <v>2017</v>
      </c>
      <c r="B26" s="40">
        <f t="shared" si="2"/>
        <v>1.846138563392322</v>
      </c>
      <c r="C26" s="40">
        <f t="shared" si="2"/>
        <v>1.0462452643835782</v>
      </c>
      <c r="D26" s="40">
        <f t="shared" si="2"/>
        <v>1</v>
      </c>
      <c r="E26" s="40"/>
      <c r="F26" s="40"/>
      <c r="G26" s="40"/>
      <c r="H26" s="40"/>
      <c r="I26" s="40"/>
      <c r="J26" s="40"/>
      <c r="K26" s="40"/>
    </row>
    <row r="27" spans="1:11" x14ac:dyDescent="0.2">
      <c r="A27" s="6">
        <f t="shared" si="1"/>
        <v>2018</v>
      </c>
      <c r="B27" s="40">
        <f t="shared" si="2"/>
        <v>1.8326904177414955</v>
      </c>
      <c r="C27" s="40">
        <f t="shared" si="2"/>
        <v>1.0387843979401072</v>
      </c>
      <c r="D27" s="40"/>
      <c r="E27" s="40"/>
      <c r="F27" s="40"/>
      <c r="G27" s="40"/>
      <c r="H27" s="40"/>
      <c r="I27" s="40"/>
      <c r="J27" s="40"/>
      <c r="K27" s="40"/>
    </row>
    <row r="28" spans="1:11" x14ac:dyDescent="0.2">
      <c r="A28" s="6">
        <f t="shared" si="1"/>
        <v>2019</v>
      </c>
      <c r="B28" s="40">
        <f t="shared" si="2"/>
        <v>1.9102650710562794</v>
      </c>
      <c r="C28" s="40"/>
      <c r="D28" s="40"/>
      <c r="E28" s="40"/>
      <c r="F28" s="40"/>
      <c r="G28" s="40"/>
      <c r="H28" s="40"/>
      <c r="I28" s="40"/>
      <c r="J28" s="40"/>
      <c r="K28" s="40"/>
    </row>
    <row r="29" spans="1:11" x14ac:dyDescent="0.2">
      <c r="A29" s="44" t="s">
        <v>52</v>
      </c>
      <c r="B29" s="46">
        <f>AVERAGE(B20:B28)</f>
        <v>1.9424697770790178</v>
      </c>
      <c r="C29" s="47">
        <f t="shared" ref="C29:J29" si="3">AVERAGE(C20:C28)</f>
        <v>1.0389599060465744</v>
      </c>
      <c r="D29" s="47">
        <f t="shared" si="3"/>
        <v>1.0032067957776949</v>
      </c>
      <c r="E29" s="47">
        <f t="shared" si="3"/>
        <v>1</v>
      </c>
      <c r="F29" s="47">
        <f t="shared" si="3"/>
        <v>1</v>
      </c>
      <c r="G29" s="47">
        <f t="shared" si="3"/>
        <v>1</v>
      </c>
      <c r="H29" s="47">
        <f t="shared" si="3"/>
        <v>1</v>
      </c>
      <c r="I29" s="47">
        <f t="shared" si="3"/>
        <v>1</v>
      </c>
      <c r="J29" s="47">
        <f t="shared" si="3"/>
        <v>1</v>
      </c>
      <c r="K29" s="40"/>
    </row>
    <row r="30" spans="1:11" ht="4" customHeight="1" x14ac:dyDescent="0.2">
      <c r="B30" s="1"/>
      <c r="C30" s="1"/>
    </row>
    <row r="31" spans="1:11" x14ac:dyDescent="0.2">
      <c r="A31" s="49" t="s">
        <v>53</v>
      </c>
      <c r="B31" s="48">
        <f>B29</f>
        <v>1.9424697770790178</v>
      </c>
      <c r="C31" s="48">
        <f t="shared" ref="C31:J31" si="4">C29</f>
        <v>1.0389599060465744</v>
      </c>
      <c r="D31" s="48">
        <f t="shared" si="4"/>
        <v>1.0032067957776949</v>
      </c>
      <c r="E31" s="48">
        <f t="shared" si="4"/>
        <v>1</v>
      </c>
      <c r="F31" s="48">
        <f t="shared" si="4"/>
        <v>1</v>
      </c>
      <c r="G31" s="48">
        <f t="shared" si="4"/>
        <v>1</v>
      </c>
      <c r="H31" s="48">
        <f t="shared" si="4"/>
        <v>1</v>
      </c>
      <c r="I31" s="48">
        <f t="shared" si="4"/>
        <v>1</v>
      </c>
      <c r="J31" s="48">
        <f t="shared" si="4"/>
        <v>1</v>
      </c>
      <c r="K31" s="48">
        <v>1</v>
      </c>
    </row>
    <row r="32" spans="1:11" x14ac:dyDescent="0.2">
      <c r="A32" s="39" t="s">
        <v>54</v>
      </c>
      <c r="B32" s="50">
        <f>B31*C32</f>
        <v>2.0246200062736608</v>
      </c>
      <c r="C32" s="50">
        <f t="shared" ref="C32:I32" si="5">C31*D32</f>
        <v>1.0422916382864789</v>
      </c>
      <c r="D32" s="50">
        <f t="shared" si="5"/>
        <v>1.0032067957776949</v>
      </c>
      <c r="E32" s="50">
        <f t="shared" si="5"/>
        <v>1</v>
      </c>
      <c r="F32" s="50">
        <f t="shared" si="5"/>
        <v>1</v>
      </c>
      <c r="G32" s="50">
        <f t="shared" si="5"/>
        <v>1</v>
      </c>
      <c r="H32" s="50">
        <f t="shared" si="5"/>
        <v>1</v>
      </c>
      <c r="I32" s="50">
        <f t="shared" si="5"/>
        <v>1</v>
      </c>
      <c r="J32" s="51">
        <f>J31*K32</f>
        <v>1</v>
      </c>
      <c r="K32" s="50">
        <f>PRODUCT(K31*$K31)</f>
        <v>1</v>
      </c>
    </row>
    <row r="33" spans="1:7" x14ac:dyDescent="0.2">
      <c r="B33" s="1"/>
      <c r="C33" s="1"/>
    </row>
    <row r="34" spans="1:7" x14ac:dyDescent="0.2">
      <c r="A34" s="52"/>
      <c r="B34" s="91"/>
      <c r="C34" s="63"/>
      <c r="D34" s="53"/>
      <c r="E34" s="121" t="s">
        <v>55</v>
      </c>
      <c r="F34" s="118"/>
    </row>
    <row r="35" spans="1:7" x14ac:dyDescent="0.2">
      <c r="A35" s="52" t="s">
        <v>1</v>
      </c>
      <c r="B35" s="39" t="s">
        <v>85</v>
      </c>
      <c r="C35" s="91" t="s">
        <v>87</v>
      </c>
      <c r="D35" s="53" t="s">
        <v>56</v>
      </c>
      <c r="E35" s="121" t="s">
        <v>58</v>
      </c>
      <c r="F35" s="126"/>
    </row>
    <row r="36" spans="1:7" ht="17" x14ac:dyDescent="0.2">
      <c r="A36" s="55" t="s">
        <v>3</v>
      </c>
      <c r="B36" s="39" t="s">
        <v>86</v>
      </c>
      <c r="C36" s="95" t="s">
        <v>88</v>
      </c>
      <c r="D36" s="56" t="s">
        <v>60</v>
      </c>
      <c r="E36" s="122" t="s">
        <v>60</v>
      </c>
      <c r="F36" s="127"/>
    </row>
    <row r="37" spans="1:7" x14ac:dyDescent="0.2">
      <c r="B37" s="94" t="s">
        <v>63</v>
      </c>
      <c r="C37" s="58" t="s">
        <v>64</v>
      </c>
      <c r="D37" s="58" t="s">
        <v>84</v>
      </c>
      <c r="E37" s="123" t="s">
        <v>89</v>
      </c>
      <c r="F37" s="128"/>
      <c r="G37" s="78"/>
    </row>
    <row r="38" spans="1:7" x14ac:dyDescent="0.2">
      <c r="A38" s="57">
        <f t="shared" ref="A38:A47" si="6">A6</f>
        <v>2011</v>
      </c>
      <c r="B38" s="66">
        <f>'[1]Earned Premium'!$D2</f>
        <v>8552397.0091272108</v>
      </c>
      <c r="C38" s="70">
        <f>K6/B38</f>
        <v>0.71243243660198141</v>
      </c>
      <c r="D38" s="59">
        <f>K6</f>
        <v>6093005.0399999972</v>
      </c>
      <c r="E38" s="124">
        <f>B38*C38</f>
        <v>6093005.0399999972</v>
      </c>
      <c r="F38" s="129"/>
    </row>
    <row r="39" spans="1:7" x14ac:dyDescent="0.2">
      <c r="A39" s="57">
        <f t="shared" si="6"/>
        <v>2012</v>
      </c>
      <c r="B39" s="66">
        <f>'[1]Earned Premium'!$D3</f>
        <v>10019061.185186433</v>
      </c>
      <c r="C39" s="70">
        <f>J7/B39</f>
        <v>0.61553689572415171</v>
      </c>
      <c r="D39" s="59">
        <f>J7</f>
        <v>6167101.8199999975</v>
      </c>
      <c r="E39" s="124">
        <f t="shared" ref="E39:E47" si="7">B39*C39</f>
        <v>6167101.8199999975</v>
      </c>
      <c r="F39" s="129"/>
    </row>
    <row r="40" spans="1:7" x14ac:dyDescent="0.2">
      <c r="A40" s="57">
        <f t="shared" si="6"/>
        <v>2013</v>
      </c>
      <c r="B40" s="66">
        <f>'[1]Earned Premium'!$D4</f>
        <v>8413536.4570471365</v>
      </c>
      <c r="C40" s="70">
        <f>I8/B40</f>
        <v>0.66489185238086368</v>
      </c>
      <c r="D40" s="59">
        <f>I8</f>
        <v>5594091.8399999999</v>
      </c>
      <c r="E40" s="124">
        <f t="shared" si="7"/>
        <v>5594091.8399999999</v>
      </c>
      <c r="F40" s="129"/>
    </row>
    <row r="41" spans="1:7" x14ac:dyDescent="0.2">
      <c r="A41" s="57">
        <f t="shared" si="6"/>
        <v>2014</v>
      </c>
      <c r="B41" s="66">
        <f>'[1]Earned Premium'!$D5</f>
        <v>8748275.2258696016</v>
      </c>
      <c r="C41" s="70">
        <f>H9/B41</f>
        <v>0.65472293476348098</v>
      </c>
      <c r="D41" s="59">
        <f>H9</f>
        <v>5727696.4299999997</v>
      </c>
      <c r="E41" s="124">
        <f t="shared" si="7"/>
        <v>5727696.4299999997</v>
      </c>
      <c r="F41" s="129"/>
    </row>
    <row r="42" spans="1:7" x14ac:dyDescent="0.2">
      <c r="A42" s="57">
        <f t="shared" si="6"/>
        <v>2015</v>
      </c>
      <c r="B42" s="66">
        <f>'[1]Earned Premium'!$D6</f>
        <v>8551780.1599217989</v>
      </c>
      <c r="C42" s="69">
        <f>G10/B42</f>
        <v>0.64865887292064439</v>
      </c>
      <c r="D42" s="66">
        <f>G10</f>
        <v>5547188.0800000019</v>
      </c>
      <c r="E42" s="124">
        <f t="shared" si="7"/>
        <v>5547188.0800000019</v>
      </c>
      <c r="F42" s="129"/>
    </row>
    <row r="43" spans="1:7" x14ac:dyDescent="0.2">
      <c r="A43" s="57">
        <f t="shared" si="6"/>
        <v>2016</v>
      </c>
      <c r="B43" s="66">
        <f>'[1]Earned Premium'!$D7</f>
        <v>8636798.3418751787</v>
      </c>
      <c r="C43" s="69">
        <f>F11/B43</f>
        <v>0.69480759911978129</v>
      </c>
      <c r="D43" s="66">
        <f>F11</f>
        <v>6000913.120000001</v>
      </c>
      <c r="E43" s="124">
        <f t="shared" si="7"/>
        <v>6000913.120000001</v>
      </c>
      <c r="F43" s="129"/>
    </row>
    <row r="44" spans="1:7" x14ac:dyDescent="0.2">
      <c r="A44" s="57">
        <f t="shared" si="6"/>
        <v>2017</v>
      </c>
      <c r="B44" s="66">
        <f>'[1]Earned Premium'!$D8</f>
        <v>9973704.6500881575</v>
      </c>
      <c r="C44" s="69">
        <f>E12/B44</f>
        <v>0.65187810829575077</v>
      </c>
      <c r="D44" s="66">
        <f>E12</f>
        <v>6501639.7200000007</v>
      </c>
      <c r="E44" s="124">
        <f t="shared" si="7"/>
        <v>6501639.7200000007</v>
      </c>
      <c r="F44" s="129"/>
    </row>
    <row r="45" spans="1:7" x14ac:dyDescent="0.2">
      <c r="A45" s="57">
        <f t="shared" si="6"/>
        <v>2018</v>
      </c>
      <c r="B45" s="66">
        <f>'[1]Earned Premium'!$D9</f>
        <v>8312835.016226572</v>
      </c>
      <c r="C45" s="69">
        <f>D13/B45</f>
        <v>0.714949505000258</v>
      </c>
      <c r="D45" s="66">
        <f>D13</f>
        <v>5943257.2799999993</v>
      </c>
      <c r="E45" s="124">
        <f t="shared" si="7"/>
        <v>5943257.2799999993</v>
      </c>
      <c r="F45" s="129"/>
    </row>
    <row r="46" spans="1:7" x14ac:dyDescent="0.2">
      <c r="A46" s="57">
        <f t="shared" si="6"/>
        <v>2019</v>
      </c>
      <c r="B46" s="66">
        <f>'[1]Earned Premium'!$D10</f>
        <v>10093138.012501972</v>
      </c>
      <c r="C46" s="70">
        <f>C14/B46</f>
        <v>0.59947314626089554</v>
      </c>
      <c r="D46" s="67">
        <f>C14</f>
        <v>6050565.1999999993</v>
      </c>
      <c r="E46" s="124">
        <f t="shared" si="7"/>
        <v>6050565.1999999993</v>
      </c>
      <c r="F46" s="129"/>
    </row>
    <row r="47" spans="1:7" x14ac:dyDescent="0.2">
      <c r="A47" s="57">
        <f t="shared" si="6"/>
        <v>2020</v>
      </c>
      <c r="B47" s="68">
        <f>'[1]Earned Premium'!$D11</f>
        <v>9311144.1818404458</v>
      </c>
      <c r="C47" s="71">
        <f>B15/B47</f>
        <v>0.37283886837136399</v>
      </c>
      <c r="D47" s="93">
        <f>B15</f>
        <v>3471556.4600000018</v>
      </c>
      <c r="E47" s="125">
        <f t="shared" si="7"/>
        <v>3471556.4600000018</v>
      </c>
      <c r="F47" s="129"/>
    </row>
    <row r="48" spans="1:7" x14ac:dyDescent="0.2">
      <c r="A48" s="60" t="s">
        <v>59</v>
      </c>
      <c r="B48" s="66">
        <f>SUM(B38:B47)</f>
        <v>90612670.239684522</v>
      </c>
      <c r="C48" s="63"/>
      <c r="D48" s="61">
        <f>SUM(D38:D47)</f>
        <v>57097014.990000002</v>
      </c>
      <c r="E48" s="124">
        <f>SUM(E38:E47)</f>
        <v>57097014.990000002</v>
      </c>
      <c r="F48" s="130"/>
    </row>
    <row r="50" spans="1:11" x14ac:dyDescent="0.2">
      <c r="A50" s="79"/>
    </row>
    <row r="51" spans="1:11" x14ac:dyDescent="0.2">
      <c r="A51" s="79"/>
    </row>
    <row r="52" spans="1:11" ht="21" x14ac:dyDescent="0.25">
      <c r="A52" s="27" t="s">
        <v>5</v>
      </c>
    </row>
    <row r="54" spans="1:11" x14ac:dyDescent="0.2">
      <c r="A54" s="149" t="s">
        <v>7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</row>
    <row r="55" spans="1:11" x14ac:dyDescent="0.2">
      <c r="A55" s="16" t="s">
        <v>1</v>
      </c>
      <c r="B55" s="151" t="s">
        <v>8</v>
      </c>
      <c r="C55" s="152"/>
      <c r="D55" s="152"/>
      <c r="E55" s="152"/>
      <c r="F55" s="152"/>
      <c r="G55" s="152"/>
      <c r="H55" s="152"/>
      <c r="I55" s="152"/>
      <c r="J55" s="152"/>
      <c r="K55" s="152"/>
    </row>
    <row r="56" spans="1:11" x14ac:dyDescent="0.2">
      <c r="A56" s="17" t="s">
        <v>3</v>
      </c>
      <c r="B56" s="18">
        <v>0</v>
      </c>
      <c r="C56" s="18">
        <v>1</v>
      </c>
      <c r="D56" s="18">
        <v>2</v>
      </c>
      <c r="E56" s="18">
        <v>3</v>
      </c>
      <c r="F56" s="18">
        <v>4</v>
      </c>
      <c r="G56" s="18">
        <v>5</v>
      </c>
      <c r="H56" s="18">
        <v>6</v>
      </c>
      <c r="I56" s="18">
        <v>7</v>
      </c>
      <c r="J56" s="18">
        <v>8</v>
      </c>
      <c r="K56" s="18">
        <v>9</v>
      </c>
    </row>
    <row r="57" spans="1:11" x14ac:dyDescent="0.2">
      <c r="A57" s="6">
        <f>'1a. physdam'!A74</f>
        <v>2011</v>
      </c>
      <c r="B57" s="23">
        <f>'1b. liability'!B23</f>
        <v>112299.30000000002</v>
      </c>
      <c r="C57" s="23">
        <f>'1b. liability'!C23</f>
        <v>2053501.4500000009</v>
      </c>
      <c r="D57" s="23">
        <f>'1b. liability'!D23</f>
        <v>2402896.4400000009</v>
      </c>
      <c r="E57" s="23">
        <f>'1b. liability'!E23</f>
        <v>3252529.830000001</v>
      </c>
      <c r="F57" s="23">
        <f>'1b. liability'!F23</f>
        <v>3532467.6600000011</v>
      </c>
      <c r="G57" s="23">
        <f>'1b. liability'!G23</f>
        <v>3650782.6600000011</v>
      </c>
      <c r="H57" s="23">
        <f>'1b. liability'!H23</f>
        <v>3996753.4700000011</v>
      </c>
      <c r="I57" s="23">
        <f>'1b. liability'!I23</f>
        <v>4015184.1800000011</v>
      </c>
      <c r="J57" s="23">
        <f>'1b. liability'!J23</f>
        <v>4066061.6300000013</v>
      </c>
      <c r="K57" s="23">
        <f>'1b. liability'!K23</f>
        <v>4071317.0400000014</v>
      </c>
    </row>
    <row r="58" spans="1:11" x14ac:dyDescent="0.2">
      <c r="A58" s="6">
        <f>'1a. physdam'!A75</f>
        <v>2012</v>
      </c>
      <c r="B58" s="23">
        <f>'1b. liability'!B24</f>
        <v>67349.45</v>
      </c>
      <c r="C58" s="23">
        <f>'1b. liability'!C24</f>
        <v>345145.44999999995</v>
      </c>
      <c r="D58" s="23">
        <f>'1b. liability'!D24</f>
        <v>1559610.14</v>
      </c>
      <c r="E58" s="23">
        <f>'1b. liability'!E24</f>
        <v>1885693.68</v>
      </c>
      <c r="F58" s="23">
        <f>'1b. liability'!F24</f>
        <v>2121299.91</v>
      </c>
      <c r="G58" s="23">
        <f>'1b. liability'!G24</f>
        <v>2333872.2800000003</v>
      </c>
      <c r="H58" s="23">
        <f>'1b. liability'!H24</f>
        <v>2362269.9500000002</v>
      </c>
      <c r="I58" s="23">
        <f>'1b. liability'!I24</f>
        <v>2480647.58</v>
      </c>
      <c r="J58" s="23">
        <f>'1b. liability'!J24</f>
        <v>2511315.75</v>
      </c>
      <c r="K58" s="23">
        <f>'1b. liability'!K24</f>
        <v>0</v>
      </c>
    </row>
    <row r="59" spans="1:11" x14ac:dyDescent="0.2">
      <c r="A59" s="6">
        <f>'1a. physdam'!A76</f>
        <v>2013</v>
      </c>
      <c r="B59" s="23">
        <f>'1b. liability'!B25</f>
        <v>6818.61</v>
      </c>
      <c r="C59" s="23">
        <f>'1b. liability'!C25</f>
        <v>439865.84999999992</v>
      </c>
      <c r="D59" s="23">
        <f>'1b. liability'!D25</f>
        <v>683970.20999999985</v>
      </c>
      <c r="E59" s="23">
        <f>'1b. liability'!E25</f>
        <v>851830.98999999987</v>
      </c>
      <c r="F59" s="23">
        <f>'1b. liability'!F25</f>
        <v>960180.15999999992</v>
      </c>
      <c r="G59" s="23">
        <f>'1b. liability'!G25</f>
        <v>1084673.21</v>
      </c>
      <c r="H59" s="23">
        <f>'1b. liability'!H25</f>
        <v>1121387.56</v>
      </c>
      <c r="I59" s="23">
        <f>'1b. liability'!I25</f>
        <v>1239643.31</v>
      </c>
      <c r="J59" s="23">
        <f>'1b. liability'!J25</f>
        <v>0</v>
      </c>
      <c r="K59" s="23">
        <f>'1b. liability'!K25</f>
        <v>0</v>
      </c>
    </row>
    <row r="60" spans="1:11" x14ac:dyDescent="0.2">
      <c r="A60" s="6">
        <f>'1a. physdam'!A77</f>
        <v>2014</v>
      </c>
      <c r="B60" s="23">
        <f>'1b. liability'!B26</f>
        <v>30806.2</v>
      </c>
      <c r="C60" s="23">
        <f>'1b. liability'!C26</f>
        <v>188657.27000000002</v>
      </c>
      <c r="D60" s="23">
        <f>'1b. liability'!D26</f>
        <v>383334.60000000003</v>
      </c>
      <c r="E60" s="23">
        <f>'1b. liability'!E26</f>
        <v>1763982.7800000005</v>
      </c>
      <c r="F60" s="23">
        <f>'1b. liability'!F26</f>
        <v>2278331.4400000004</v>
      </c>
      <c r="G60" s="23">
        <f>'1b. liability'!G26</f>
        <v>3160129.6300000004</v>
      </c>
      <c r="H60" s="23">
        <f>'1b. liability'!H26</f>
        <v>3321294.8400000003</v>
      </c>
      <c r="I60" s="23">
        <f>'1b. liability'!I26</f>
        <v>0</v>
      </c>
      <c r="J60" s="23">
        <f>'1b. liability'!J26</f>
        <v>0</v>
      </c>
      <c r="K60" s="23">
        <f>'1b. liability'!K26</f>
        <v>0</v>
      </c>
    </row>
    <row r="61" spans="1:11" x14ac:dyDescent="0.2">
      <c r="A61" s="6">
        <f>'1a. physdam'!A78</f>
        <v>2015</v>
      </c>
      <c r="B61" s="23">
        <f>'1b. liability'!B27</f>
        <v>16064.68</v>
      </c>
      <c r="C61" s="23">
        <f>'1b. liability'!C27</f>
        <v>4164365.5700000012</v>
      </c>
      <c r="D61" s="23">
        <f>'1b. liability'!D27</f>
        <v>4356535.4300000016</v>
      </c>
      <c r="E61" s="23">
        <f>'1b. liability'!E27</f>
        <v>5733143.1600000011</v>
      </c>
      <c r="F61" s="23">
        <f>'1b. liability'!F27</f>
        <v>5842553.790000001</v>
      </c>
      <c r="G61" s="23">
        <f>'1b. liability'!G27</f>
        <v>6013555.3500000006</v>
      </c>
      <c r="H61" s="23">
        <f>'1b. liability'!H27</f>
        <v>0</v>
      </c>
      <c r="I61" s="23">
        <f>'1b. liability'!I27</f>
        <v>0</v>
      </c>
      <c r="J61" s="23">
        <f>'1b. liability'!J27</f>
        <v>0</v>
      </c>
      <c r="K61" s="23">
        <f>'1b. liability'!K27</f>
        <v>0</v>
      </c>
    </row>
    <row r="62" spans="1:11" x14ac:dyDescent="0.2">
      <c r="A62" s="6">
        <f>'1a. physdam'!A79</f>
        <v>2016</v>
      </c>
      <c r="B62" s="23">
        <f>'1b. liability'!B28</f>
        <v>5843.4100000000008</v>
      </c>
      <c r="C62" s="23">
        <f>'1b. liability'!C28</f>
        <v>252629.9499999999</v>
      </c>
      <c r="D62" s="23">
        <f>'1b. liability'!D28</f>
        <v>834983.49</v>
      </c>
      <c r="E62" s="23">
        <f>'1b. liability'!E28</f>
        <v>1081059.8899999999</v>
      </c>
      <c r="F62" s="23">
        <f>'1b. liability'!F28</f>
        <v>1161912.6199999999</v>
      </c>
      <c r="G62" s="23">
        <f>'1b. liability'!G28</f>
        <v>0</v>
      </c>
      <c r="H62" s="23">
        <f>'1b. liability'!H28</f>
        <v>0</v>
      </c>
      <c r="I62" s="23">
        <f>'1b. liability'!I28</f>
        <v>0</v>
      </c>
      <c r="J62" s="23">
        <f>'1b. liability'!J28</f>
        <v>0</v>
      </c>
      <c r="K62" s="23">
        <f>'1b. liability'!K28</f>
        <v>0</v>
      </c>
    </row>
    <row r="63" spans="1:11" x14ac:dyDescent="0.2">
      <c r="A63" s="6">
        <f>'1a. physdam'!A80</f>
        <v>2017</v>
      </c>
      <c r="B63" s="23">
        <f>'1b. liability'!B29</f>
        <v>10615.869999999997</v>
      </c>
      <c r="C63" s="23">
        <f>'1b. liability'!C29</f>
        <v>2700072.5300000012</v>
      </c>
      <c r="D63" s="23">
        <f>'1b. liability'!D29</f>
        <v>2831486.3900000011</v>
      </c>
      <c r="E63" s="23">
        <f>'1b. liability'!E29</f>
        <v>3643099.7000000011</v>
      </c>
      <c r="F63" s="23">
        <f>'1b. liability'!F29</f>
        <v>0</v>
      </c>
      <c r="G63" s="23">
        <f>'1b. liability'!G29</f>
        <v>0</v>
      </c>
      <c r="H63" s="23">
        <f>'1b. liability'!H29</f>
        <v>0</v>
      </c>
      <c r="I63" s="23">
        <f>'1b. liability'!I29</f>
        <v>0</v>
      </c>
      <c r="J63" s="23">
        <f>'1b. liability'!J29</f>
        <v>0</v>
      </c>
      <c r="K63" s="23">
        <f>'1b. liability'!K29</f>
        <v>0</v>
      </c>
    </row>
    <row r="64" spans="1:11" x14ac:dyDescent="0.2">
      <c r="A64" s="6">
        <f>'1a. physdam'!A81</f>
        <v>2018</v>
      </c>
      <c r="B64" s="23">
        <f>'1b. liability'!B30</f>
        <v>2423.19</v>
      </c>
      <c r="C64" s="23">
        <f>'1b. liability'!C30</f>
        <v>269806.50000000006</v>
      </c>
      <c r="D64" s="23">
        <f>'1b. liability'!D30</f>
        <v>391766.00000000006</v>
      </c>
      <c r="E64" s="23">
        <f>'1b. liability'!E30</f>
        <v>0</v>
      </c>
      <c r="F64" s="23">
        <f>'1b. liability'!F30</f>
        <v>0</v>
      </c>
      <c r="G64" s="23">
        <f>'1b. liability'!G30</f>
        <v>0</v>
      </c>
      <c r="H64" s="23">
        <f>'1b. liability'!H30</f>
        <v>0</v>
      </c>
      <c r="I64" s="23">
        <f>'1b. liability'!I30</f>
        <v>0</v>
      </c>
      <c r="J64" s="23">
        <f>'1b. liability'!J30</f>
        <v>0</v>
      </c>
      <c r="K64" s="23">
        <f>'1b. liability'!K30</f>
        <v>0</v>
      </c>
    </row>
    <row r="65" spans="1:11" x14ac:dyDescent="0.2">
      <c r="A65" s="6">
        <f>'1a. physdam'!A82</f>
        <v>2019</v>
      </c>
      <c r="B65" s="23">
        <f>'1b. liability'!B31</f>
        <v>20833.46</v>
      </c>
      <c r="C65" s="23">
        <f>'1b. liability'!C31</f>
        <v>152406.14000000001</v>
      </c>
      <c r="D65" s="23">
        <f>'1b. liability'!D31</f>
        <v>0</v>
      </c>
      <c r="E65" s="23">
        <f>'1b. liability'!E31</f>
        <v>0</v>
      </c>
      <c r="F65" s="23">
        <f>'1b. liability'!F31</f>
        <v>0</v>
      </c>
      <c r="G65" s="23">
        <f>'1b. liability'!G31</f>
        <v>0</v>
      </c>
      <c r="H65" s="23">
        <f>'1b. liability'!H31</f>
        <v>0</v>
      </c>
      <c r="I65" s="23">
        <f>'1b. liability'!I31</f>
        <v>0</v>
      </c>
      <c r="J65" s="23">
        <f>'1b. liability'!J31</f>
        <v>0</v>
      </c>
      <c r="K65" s="23">
        <f>'1b. liability'!K31</f>
        <v>0</v>
      </c>
    </row>
    <row r="66" spans="1:11" x14ac:dyDescent="0.2">
      <c r="A66" s="6">
        <f>'1a. physdam'!A83</f>
        <v>2020</v>
      </c>
      <c r="B66" s="23">
        <f>'1b. liability'!B32</f>
        <v>13173.35</v>
      </c>
      <c r="C66" s="23">
        <f>'1b. liability'!C32</f>
        <v>0</v>
      </c>
      <c r="D66" s="23">
        <f>'1b. liability'!D32</f>
        <v>0</v>
      </c>
      <c r="E66" s="23">
        <f>'1b. liability'!E32</f>
        <v>0</v>
      </c>
      <c r="F66" s="23">
        <f>'1b. liability'!F32</f>
        <v>0</v>
      </c>
      <c r="G66" s="23">
        <f>'1b. liability'!G32</f>
        <v>0</v>
      </c>
      <c r="H66" s="23">
        <f>'1b. liability'!H32</f>
        <v>0</v>
      </c>
      <c r="I66" s="23">
        <f>'1b. liability'!I32</f>
        <v>0</v>
      </c>
      <c r="J66" s="23">
        <f>'1b. liability'!J32</f>
        <v>0</v>
      </c>
      <c r="K66" s="23">
        <f>'1b. liability'!K32</f>
        <v>0</v>
      </c>
    </row>
    <row r="67" spans="1:11" x14ac:dyDescent="0.2">
      <c r="B67" s="1"/>
      <c r="C67" s="1"/>
    </row>
    <row r="68" spans="1:11" x14ac:dyDescent="0.2">
      <c r="A68" s="149" t="s">
        <v>42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</row>
    <row r="69" spans="1:11" x14ac:dyDescent="0.2">
      <c r="A69" s="16" t="s">
        <v>1</v>
      </c>
      <c r="B69" s="151" t="s">
        <v>8</v>
      </c>
      <c r="C69" s="152"/>
      <c r="D69" s="152"/>
      <c r="E69" s="152"/>
      <c r="F69" s="152"/>
      <c r="G69" s="152"/>
      <c r="H69" s="152"/>
      <c r="I69" s="152"/>
      <c r="J69" s="152"/>
      <c r="K69" s="152"/>
    </row>
    <row r="70" spans="1:11" x14ac:dyDescent="0.2">
      <c r="A70" s="17" t="s">
        <v>3</v>
      </c>
      <c r="B70" s="41" t="s">
        <v>43</v>
      </c>
      <c r="C70" s="42" t="s">
        <v>44</v>
      </c>
      <c r="D70" s="42" t="s">
        <v>45</v>
      </c>
      <c r="E70" s="42" t="s">
        <v>46</v>
      </c>
      <c r="F70" s="42" t="s">
        <v>47</v>
      </c>
      <c r="G70" s="42" t="s">
        <v>48</v>
      </c>
      <c r="H70" s="42" t="s">
        <v>49</v>
      </c>
      <c r="I70" s="42" t="s">
        <v>50</v>
      </c>
      <c r="J70" s="42" t="s">
        <v>51</v>
      </c>
      <c r="K70" s="21"/>
    </row>
    <row r="71" spans="1:11" x14ac:dyDescent="0.2">
      <c r="A71" s="6">
        <f>A57</f>
        <v>2011</v>
      </c>
      <c r="B71" s="40">
        <f>C57/B57</f>
        <v>18.285968389829684</v>
      </c>
      <c r="C71" s="40">
        <f t="shared" ref="C71:J71" si="8">D57/C57</f>
        <v>1.1701459670262224</v>
      </c>
      <c r="D71" s="40">
        <f t="shared" si="8"/>
        <v>1.3535871858048114</v>
      </c>
      <c r="E71" s="40">
        <f t="shared" si="8"/>
        <v>1.0860677210145679</v>
      </c>
      <c r="F71" s="40">
        <f t="shared" si="8"/>
        <v>1.0334935833496066</v>
      </c>
      <c r="G71" s="40">
        <f t="shared" si="8"/>
        <v>1.0947662028174527</v>
      </c>
      <c r="H71" s="40">
        <f t="shared" si="8"/>
        <v>1.0046114202785692</v>
      </c>
      <c r="I71" s="40">
        <f t="shared" si="8"/>
        <v>1.0126712618199247</v>
      </c>
      <c r="J71" s="40">
        <f t="shared" si="8"/>
        <v>1.0012925062328679</v>
      </c>
      <c r="K71" s="43"/>
    </row>
    <row r="72" spans="1:11" x14ac:dyDescent="0.2">
      <c r="A72" s="6">
        <f t="shared" ref="A72:A79" si="9">A58</f>
        <v>2012</v>
      </c>
      <c r="B72" s="40">
        <f t="shared" ref="B72:I79" si="10">C58/B58</f>
        <v>5.1246958958090971</v>
      </c>
      <c r="C72" s="40">
        <f t="shared" si="10"/>
        <v>4.5187040420205458</v>
      </c>
      <c r="D72" s="40">
        <f t="shared" si="10"/>
        <v>1.2090801615331894</v>
      </c>
      <c r="E72" s="40">
        <f t="shared" si="10"/>
        <v>1.1249440630251253</v>
      </c>
      <c r="F72" s="40">
        <f t="shared" si="10"/>
        <v>1.100208541469273</v>
      </c>
      <c r="G72" s="40">
        <f t="shared" si="10"/>
        <v>1.0121676195579992</v>
      </c>
      <c r="H72" s="40">
        <f t="shared" si="10"/>
        <v>1.0501118130042673</v>
      </c>
      <c r="I72" s="40">
        <f t="shared" si="10"/>
        <v>1.0123629693501242</v>
      </c>
      <c r="J72" s="40"/>
      <c r="K72" s="40"/>
    </row>
    <row r="73" spans="1:11" x14ac:dyDescent="0.2">
      <c r="A73" s="6">
        <f t="shared" si="9"/>
        <v>2013</v>
      </c>
      <c r="B73" s="40">
        <f t="shared" si="10"/>
        <v>64.509606796693163</v>
      </c>
      <c r="C73" s="40">
        <f t="shared" si="10"/>
        <v>1.5549518336101791</v>
      </c>
      <c r="D73" s="40">
        <f t="shared" si="10"/>
        <v>1.245421185814511</v>
      </c>
      <c r="E73" s="40">
        <f t="shared" si="10"/>
        <v>1.1271956189337513</v>
      </c>
      <c r="F73" s="40">
        <f t="shared" si="10"/>
        <v>1.1296559283207852</v>
      </c>
      <c r="G73" s="40">
        <f t="shared" si="10"/>
        <v>1.033848305334286</v>
      </c>
      <c r="H73" s="40">
        <f t="shared" si="10"/>
        <v>1.1054548438186704</v>
      </c>
      <c r="I73" s="40"/>
      <c r="J73" s="40"/>
      <c r="K73" s="40"/>
    </row>
    <row r="74" spans="1:11" x14ac:dyDescent="0.2">
      <c r="A74" s="6">
        <f t="shared" si="9"/>
        <v>2014</v>
      </c>
      <c r="B74" s="40">
        <f t="shared" si="10"/>
        <v>6.1240032850530088</v>
      </c>
      <c r="C74" s="40">
        <f t="shared" si="10"/>
        <v>2.0319100345298118</v>
      </c>
      <c r="D74" s="40">
        <f t="shared" si="10"/>
        <v>4.6016790031476429</v>
      </c>
      <c r="E74" s="40">
        <f t="shared" si="10"/>
        <v>1.2915837194283721</v>
      </c>
      <c r="F74" s="40">
        <f t="shared" si="10"/>
        <v>1.3870368351674065</v>
      </c>
      <c r="G74" s="40">
        <f t="shared" si="10"/>
        <v>1.0509995566226187</v>
      </c>
      <c r="H74" s="40"/>
      <c r="I74" s="40"/>
      <c r="J74" s="40"/>
      <c r="K74" s="40"/>
    </row>
    <row r="75" spans="1:11" x14ac:dyDescent="0.2">
      <c r="A75" s="6">
        <f t="shared" si="9"/>
        <v>2015</v>
      </c>
      <c r="B75" s="40">
        <f t="shared" si="10"/>
        <v>259.22493134005788</v>
      </c>
      <c r="C75" s="40">
        <f t="shared" si="10"/>
        <v>1.0461462512763979</v>
      </c>
      <c r="D75" s="40">
        <f t="shared" si="10"/>
        <v>1.3159868092705949</v>
      </c>
      <c r="E75" s="40">
        <f t="shared" si="10"/>
        <v>1.0190838824265467</v>
      </c>
      <c r="F75" s="40">
        <f t="shared" si="10"/>
        <v>1.0292682902282702</v>
      </c>
      <c r="G75" s="40"/>
      <c r="H75" s="40"/>
      <c r="I75" s="40"/>
      <c r="J75" s="40"/>
      <c r="K75" s="40"/>
    </row>
    <row r="76" spans="1:11" x14ac:dyDescent="0.2">
      <c r="A76" s="6">
        <f t="shared" si="9"/>
        <v>2016</v>
      </c>
      <c r="B76" s="40">
        <f t="shared" si="10"/>
        <v>43.233308975409884</v>
      </c>
      <c r="C76" s="40">
        <f t="shared" si="10"/>
        <v>3.30516429267393</v>
      </c>
      <c r="D76" s="40">
        <f t="shared" si="10"/>
        <v>1.2947081025518239</v>
      </c>
      <c r="E76" s="40">
        <f t="shared" si="10"/>
        <v>1.0747902412696118</v>
      </c>
      <c r="F76" s="40"/>
      <c r="G76" s="40"/>
      <c r="H76" s="40"/>
      <c r="I76" s="40"/>
      <c r="J76" s="40"/>
      <c r="K76" s="40"/>
    </row>
    <row r="77" spans="1:11" x14ac:dyDescent="0.2">
      <c r="A77" s="6">
        <f t="shared" si="9"/>
        <v>2017</v>
      </c>
      <c r="B77" s="40">
        <f t="shared" si="10"/>
        <v>254.34302888034631</v>
      </c>
      <c r="C77" s="40">
        <f t="shared" si="10"/>
        <v>1.0486704925663608</v>
      </c>
      <c r="D77" s="40">
        <f t="shared" si="10"/>
        <v>1.286638605386339</v>
      </c>
      <c r="E77" s="40"/>
      <c r="F77" s="40"/>
      <c r="G77" s="40"/>
      <c r="H77" s="40"/>
      <c r="I77" s="40"/>
      <c r="J77" s="40"/>
      <c r="K77" s="40"/>
    </row>
    <row r="78" spans="1:11" x14ac:dyDescent="0.2">
      <c r="A78" s="6">
        <f t="shared" si="9"/>
        <v>2018</v>
      </c>
      <c r="B78" s="40">
        <f t="shared" si="10"/>
        <v>111.34351825486242</v>
      </c>
      <c r="C78" s="40">
        <f t="shared" si="10"/>
        <v>1.4520258036778209</v>
      </c>
      <c r="D78" s="40"/>
      <c r="E78" s="40"/>
      <c r="F78" s="40"/>
      <c r="G78" s="40"/>
      <c r="H78" s="40"/>
      <c r="I78" s="40"/>
      <c r="J78" s="40"/>
      <c r="K78" s="40"/>
    </row>
    <row r="79" spans="1:11" x14ac:dyDescent="0.2">
      <c r="A79" s="6">
        <f t="shared" si="9"/>
        <v>2019</v>
      </c>
      <c r="B79" s="40">
        <f t="shared" si="10"/>
        <v>7.3154502420625294</v>
      </c>
      <c r="C79" s="40"/>
      <c r="D79" s="40"/>
      <c r="E79" s="40"/>
      <c r="F79" s="40"/>
      <c r="G79" s="40"/>
      <c r="H79" s="40"/>
      <c r="I79" s="40"/>
      <c r="J79" s="40"/>
      <c r="K79" s="40"/>
    </row>
    <row r="80" spans="1:11" x14ac:dyDescent="0.2">
      <c r="A80" s="44" t="s">
        <v>52</v>
      </c>
      <c r="B80" s="46">
        <f>AVERAGE(B71:B79)</f>
        <v>85.50050134001377</v>
      </c>
      <c r="C80" s="47">
        <f t="shared" ref="C80:J80" si="11">AVERAGE(C71:C79)</f>
        <v>2.0159648396726584</v>
      </c>
      <c r="D80" s="47">
        <f t="shared" si="11"/>
        <v>1.7581572933584158</v>
      </c>
      <c r="E80" s="47">
        <f t="shared" si="11"/>
        <v>1.1206108743496626</v>
      </c>
      <c r="F80" s="47">
        <f t="shared" si="11"/>
        <v>1.1359326357070683</v>
      </c>
      <c r="G80" s="47">
        <f t="shared" si="11"/>
        <v>1.0479454210830892</v>
      </c>
      <c r="H80" s="47">
        <f t="shared" si="11"/>
        <v>1.053392692367169</v>
      </c>
      <c r="I80" s="47">
        <f t="shared" si="11"/>
        <v>1.0125171155850246</v>
      </c>
      <c r="J80" s="47">
        <f t="shared" si="11"/>
        <v>1.0012925062328679</v>
      </c>
      <c r="K80" s="40"/>
    </row>
    <row r="81" spans="1:11" ht="4" customHeight="1" x14ac:dyDescent="0.2">
      <c r="B81" s="1"/>
      <c r="C81" s="1"/>
    </row>
    <row r="82" spans="1:11" x14ac:dyDescent="0.2">
      <c r="A82" s="49" t="s">
        <v>53</v>
      </c>
      <c r="B82" s="48">
        <f>B80</f>
        <v>85.50050134001377</v>
      </c>
      <c r="C82" s="48">
        <f t="shared" ref="C82:J82" si="12">C80</f>
        <v>2.0159648396726584</v>
      </c>
      <c r="D82" s="48">
        <f t="shared" si="12"/>
        <v>1.7581572933584158</v>
      </c>
      <c r="E82" s="48">
        <f t="shared" si="12"/>
        <v>1.1206108743496626</v>
      </c>
      <c r="F82" s="48">
        <f t="shared" si="12"/>
        <v>1.1359326357070683</v>
      </c>
      <c r="G82" s="48">
        <f t="shared" si="12"/>
        <v>1.0479454210830892</v>
      </c>
      <c r="H82" s="48">
        <f t="shared" si="12"/>
        <v>1.053392692367169</v>
      </c>
      <c r="I82" s="48">
        <f t="shared" si="12"/>
        <v>1.0125171155850246</v>
      </c>
      <c r="J82" s="48">
        <f t="shared" si="12"/>
        <v>1.0012925062328679</v>
      </c>
      <c r="K82" s="48">
        <v>1</v>
      </c>
    </row>
    <row r="83" spans="1:11" x14ac:dyDescent="0.2">
      <c r="A83" s="39" t="s">
        <v>54</v>
      </c>
      <c r="B83" s="50">
        <f>B82*C83</f>
        <v>431.72684643713194</v>
      </c>
      <c r="C83" s="50">
        <f t="shared" ref="C83:I83" si="13">C82*D83</f>
        <v>5.0494071925995376</v>
      </c>
      <c r="D83" s="50">
        <f t="shared" si="13"/>
        <v>2.5047099499113452</v>
      </c>
      <c r="E83" s="50">
        <f t="shared" si="13"/>
        <v>1.4246222220122702</v>
      </c>
      <c r="F83" s="50">
        <f t="shared" si="13"/>
        <v>1.2712907349208422</v>
      </c>
      <c r="G83" s="50">
        <f t="shared" si="13"/>
        <v>1.1191603225040889</v>
      </c>
      <c r="H83" s="50">
        <f t="shared" si="13"/>
        <v>1.0679566893354013</v>
      </c>
      <c r="I83" s="50">
        <f t="shared" si="13"/>
        <v>1.0138258002678036</v>
      </c>
      <c r="J83" s="51">
        <f>J82*K83</f>
        <v>1.0012925062328679</v>
      </c>
      <c r="K83" s="50">
        <f>PRODUCT(K82*$K82)</f>
        <v>1</v>
      </c>
    </row>
    <row r="84" spans="1:11" x14ac:dyDescent="0.2">
      <c r="B84" s="1"/>
      <c r="C84" s="1"/>
    </row>
    <row r="85" spans="1:11" x14ac:dyDescent="0.2">
      <c r="A85" s="52"/>
      <c r="B85" s="91"/>
      <c r="C85" s="63"/>
      <c r="D85" s="53"/>
      <c r="E85" s="121" t="s">
        <v>55</v>
      </c>
      <c r="F85" s="118"/>
    </row>
    <row r="86" spans="1:11" x14ac:dyDescent="0.2">
      <c r="A86" s="52" t="s">
        <v>1</v>
      </c>
      <c r="B86" s="39" t="s">
        <v>85</v>
      </c>
      <c r="C86" s="91" t="s">
        <v>87</v>
      </c>
      <c r="D86" s="53" t="s">
        <v>56</v>
      </c>
      <c r="E86" s="121" t="s">
        <v>58</v>
      </c>
      <c r="F86" s="126"/>
    </row>
    <row r="87" spans="1:11" ht="17" x14ac:dyDescent="0.2">
      <c r="A87" s="55" t="s">
        <v>3</v>
      </c>
      <c r="B87" s="39" t="s">
        <v>86</v>
      </c>
      <c r="C87" s="95" t="s">
        <v>88</v>
      </c>
      <c r="D87" s="56" t="s">
        <v>60</v>
      </c>
      <c r="E87" s="122" t="s">
        <v>60</v>
      </c>
      <c r="F87" s="127"/>
    </row>
    <row r="88" spans="1:11" x14ac:dyDescent="0.2">
      <c r="B88" s="94" t="s">
        <v>63</v>
      </c>
      <c r="C88" s="58" t="s">
        <v>64</v>
      </c>
      <c r="D88" s="58" t="s">
        <v>84</v>
      </c>
      <c r="E88" s="123" t="s">
        <v>89</v>
      </c>
      <c r="F88" s="128"/>
      <c r="G88" s="78"/>
    </row>
    <row r="89" spans="1:11" x14ac:dyDescent="0.2">
      <c r="A89" s="57">
        <f t="shared" ref="A89:A98" si="14">A57</f>
        <v>2011</v>
      </c>
      <c r="B89" s="66">
        <f>'[1]Earned Premium'!$C2</f>
        <v>7353694.4430374661</v>
      </c>
      <c r="C89" s="70">
        <f>K57/B89</f>
        <v>0.55364239995785458</v>
      </c>
      <c r="D89" s="59">
        <f>K57</f>
        <v>4071317.0400000014</v>
      </c>
      <c r="E89" s="124">
        <f>B89*C89</f>
        <v>4071317.0400000014</v>
      </c>
      <c r="F89" s="129"/>
    </row>
    <row r="90" spans="1:11" x14ac:dyDescent="0.2">
      <c r="A90" s="57">
        <f t="shared" si="14"/>
        <v>2012</v>
      </c>
      <c r="B90" s="66">
        <f>'[1]Earned Premium'!$C3</f>
        <v>7638746.6804798702</v>
      </c>
      <c r="C90" s="70">
        <f>J58/B90</f>
        <v>0.32876018214053904</v>
      </c>
      <c r="D90" s="59">
        <f>J58</f>
        <v>2511315.75</v>
      </c>
      <c r="E90" s="124">
        <f t="shared" ref="E90:E98" si="15">B90*C90</f>
        <v>2511315.75</v>
      </c>
      <c r="F90" s="129"/>
    </row>
    <row r="91" spans="1:11" x14ac:dyDescent="0.2">
      <c r="A91" s="57">
        <f t="shared" si="14"/>
        <v>2013</v>
      </c>
      <c r="B91" s="66">
        <f>'[1]Earned Premium'!$C4</f>
        <v>7032064.7680398598</v>
      </c>
      <c r="C91" s="70">
        <f>I59/B91</f>
        <v>0.17628439880617627</v>
      </c>
      <c r="D91" s="59">
        <f>I59</f>
        <v>1239643.31</v>
      </c>
      <c r="E91" s="124">
        <f t="shared" si="15"/>
        <v>1239643.31</v>
      </c>
      <c r="F91" s="129"/>
    </row>
    <row r="92" spans="1:11" x14ac:dyDescent="0.2">
      <c r="A92" s="57">
        <f t="shared" si="14"/>
        <v>2014</v>
      </c>
      <c r="B92" s="66">
        <f>'[1]Earned Premium'!$C5</f>
        <v>7653561.3856745698</v>
      </c>
      <c r="C92" s="70">
        <f>H60/B92</f>
        <v>0.4339541649481744</v>
      </c>
      <c r="D92" s="59">
        <f>H60</f>
        <v>3321294.8400000003</v>
      </c>
      <c r="E92" s="124">
        <f t="shared" si="15"/>
        <v>3321294.8400000003</v>
      </c>
      <c r="F92" s="129"/>
    </row>
    <row r="93" spans="1:11" x14ac:dyDescent="0.2">
      <c r="A93" s="57">
        <f t="shared" si="14"/>
        <v>2015</v>
      </c>
      <c r="B93" s="66">
        <f>'[1]Earned Premium'!$C6</f>
        <v>7168276.7335453508</v>
      </c>
      <c r="C93" s="69">
        <f>G61/B93</f>
        <v>0.83891227606467733</v>
      </c>
      <c r="D93" s="66">
        <f>G61</f>
        <v>6013555.3500000006</v>
      </c>
      <c r="E93" s="124">
        <f t="shared" si="15"/>
        <v>6013555.3500000006</v>
      </c>
      <c r="F93" s="129"/>
    </row>
    <row r="94" spans="1:11" x14ac:dyDescent="0.2">
      <c r="A94" s="57">
        <f t="shared" si="14"/>
        <v>2016</v>
      </c>
      <c r="B94" s="66">
        <f>'[1]Earned Premium'!$C7</f>
        <v>8635306.5876279436</v>
      </c>
      <c r="C94" s="69">
        <f>F62/B94</f>
        <v>0.13455371945504588</v>
      </c>
      <c r="D94" s="66">
        <f>F62</f>
        <v>1161912.6199999999</v>
      </c>
      <c r="E94" s="124">
        <f t="shared" si="15"/>
        <v>1161912.6199999999</v>
      </c>
      <c r="F94" s="129"/>
    </row>
    <row r="95" spans="1:11" x14ac:dyDescent="0.2">
      <c r="A95" s="57">
        <f t="shared" si="14"/>
        <v>2017</v>
      </c>
      <c r="B95" s="66">
        <f>'[1]Earned Premium'!$C8</f>
        <v>8829254.4199604839</v>
      </c>
      <c r="C95" s="69">
        <f>E63/B95</f>
        <v>0.41261691267656392</v>
      </c>
      <c r="D95" s="66">
        <f>E63</f>
        <v>3643099.7000000011</v>
      </c>
      <c r="E95" s="124">
        <f t="shared" si="15"/>
        <v>3643099.7000000011</v>
      </c>
      <c r="F95" s="129"/>
    </row>
    <row r="96" spans="1:11" x14ac:dyDescent="0.2">
      <c r="A96" s="57">
        <f t="shared" si="14"/>
        <v>2018</v>
      </c>
      <c r="B96" s="66">
        <f>'[1]Earned Premium'!$C9</f>
        <v>7950804.3860330665</v>
      </c>
      <c r="C96" s="69">
        <f>D64/B96</f>
        <v>4.9273756588478435E-2</v>
      </c>
      <c r="D96" s="66">
        <f>D64</f>
        <v>391766.00000000006</v>
      </c>
      <c r="E96" s="124">
        <f t="shared" si="15"/>
        <v>391766.00000000006</v>
      </c>
      <c r="F96" s="129"/>
    </row>
    <row r="97" spans="1:11" x14ac:dyDescent="0.2">
      <c r="A97" s="57">
        <f t="shared" si="14"/>
        <v>2019</v>
      </c>
      <c r="B97" s="66">
        <f>'[1]Earned Premium'!$C10</f>
        <v>8817935.7953938153</v>
      </c>
      <c r="C97" s="70">
        <f>C65/B97</f>
        <v>1.7283652720584755E-2</v>
      </c>
      <c r="D97" s="67">
        <f>C65</f>
        <v>152406.14000000001</v>
      </c>
      <c r="E97" s="124">
        <f t="shared" si="15"/>
        <v>152406.14000000001</v>
      </c>
      <c r="F97" s="129"/>
    </row>
    <row r="98" spans="1:11" x14ac:dyDescent="0.2">
      <c r="A98" s="57">
        <f t="shared" si="14"/>
        <v>2020</v>
      </c>
      <c r="B98" s="66">
        <f>'[1]Earned Premium'!$C11</f>
        <v>9287920.0013700314</v>
      </c>
      <c r="C98" s="71">
        <f>B66/B98</f>
        <v>1.4183315530341392E-3</v>
      </c>
      <c r="D98" s="93">
        <f>B66</f>
        <v>13173.35</v>
      </c>
      <c r="E98" s="125">
        <f t="shared" si="15"/>
        <v>13173.35</v>
      </c>
      <c r="F98" s="129"/>
    </row>
    <row r="99" spans="1:11" x14ac:dyDescent="0.2">
      <c r="A99" s="60" t="s">
        <v>59</v>
      </c>
      <c r="B99" s="96">
        <f>SUM(B89:B98)</f>
        <v>80367565.201162457</v>
      </c>
      <c r="C99" s="63"/>
      <c r="D99" s="61">
        <f>SUM(D89:D98)</f>
        <v>22519484.100000009</v>
      </c>
      <c r="E99" s="124">
        <f>SUM(E89:E98)</f>
        <v>22519484.100000009</v>
      </c>
      <c r="F99" s="130"/>
    </row>
    <row r="103" spans="1:11" ht="21" x14ac:dyDescent="0.25">
      <c r="A103" s="28" t="s">
        <v>6</v>
      </c>
    </row>
    <row r="105" spans="1:11" x14ac:dyDescent="0.2">
      <c r="A105" s="149" t="s">
        <v>7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</row>
    <row r="106" spans="1:11" x14ac:dyDescent="0.2">
      <c r="A106" s="16" t="s">
        <v>1</v>
      </c>
      <c r="B106" s="151" t="s">
        <v>8</v>
      </c>
      <c r="C106" s="152"/>
      <c r="D106" s="152"/>
      <c r="E106" s="152"/>
      <c r="F106" s="152"/>
      <c r="G106" s="152"/>
      <c r="H106" s="152"/>
      <c r="I106" s="152"/>
      <c r="J106" s="152"/>
      <c r="K106" s="152"/>
    </row>
    <row r="107" spans="1:11" x14ac:dyDescent="0.2">
      <c r="A107" s="17" t="s">
        <v>3</v>
      </c>
      <c r="B107" s="18">
        <v>0</v>
      </c>
      <c r="C107" s="18">
        <v>1</v>
      </c>
      <c r="D107" s="18">
        <v>2</v>
      </c>
      <c r="E107" s="18">
        <v>3</v>
      </c>
      <c r="F107" s="18">
        <v>4</v>
      </c>
      <c r="G107" s="18">
        <v>5</v>
      </c>
      <c r="H107" s="18">
        <v>6</v>
      </c>
      <c r="I107" s="18">
        <v>7</v>
      </c>
      <c r="J107" s="18">
        <v>8</v>
      </c>
      <c r="K107" s="18">
        <v>9</v>
      </c>
    </row>
    <row r="108" spans="1:11" x14ac:dyDescent="0.2">
      <c r="A108" s="6">
        <f>A6</f>
        <v>2011</v>
      </c>
      <c r="B108" s="23">
        <f>'1c. homeprop'!B23</f>
        <v>3678535.2500000005</v>
      </c>
      <c r="C108" s="23">
        <f>'1c. homeprop'!C23</f>
        <v>12777212.020000005</v>
      </c>
      <c r="D108" s="23">
        <f>'1c. homeprop'!D23</f>
        <v>18284383.750000004</v>
      </c>
      <c r="E108" s="23">
        <f>'1c. homeprop'!E23</f>
        <v>21390700.610000003</v>
      </c>
      <c r="F108" s="23">
        <f>'1c. homeprop'!F23</f>
        <v>24148581.870000005</v>
      </c>
      <c r="G108" s="23">
        <f>'1c. homeprop'!G23</f>
        <v>25652222.880000003</v>
      </c>
      <c r="H108" s="23">
        <f>'1c. homeprop'!H23</f>
        <v>26197530.220000003</v>
      </c>
      <c r="I108" s="23">
        <f>'1c. homeprop'!I23</f>
        <v>26352548.600000001</v>
      </c>
      <c r="J108" s="23">
        <f>'1c. homeprop'!J23</f>
        <v>26446722.010000002</v>
      </c>
      <c r="K108" s="23">
        <f>'1c. homeprop'!K23</f>
        <v>26458386.930000003</v>
      </c>
    </row>
    <row r="109" spans="1:11" x14ac:dyDescent="0.2">
      <c r="A109" s="6">
        <f t="shared" ref="A109:A117" si="16">A7</f>
        <v>2012</v>
      </c>
      <c r="B109" s="23">
        <f>'1c. homeprop'!B24</f>
        <v>3250429.3200000003</v>
      </c>
      <c r="C109" s="23">
        <f>'1c. homeprop'!C24</f>
        <v>13398582.750000006</v>
      </c>
      <c r="D109" s="23">
        <f>'1c. homeprop'!D24</f>
        <v>19428959.320000008</v>
      </c>
      <c r="E109" s="23">
        <f>'1c. homeprop'!E24</f>
        <v>23187268.160000008</v>
      </c>
      <c r="F109" s="23">
        <f>'1c. homeprop'!F24</f>
        <v>25425573.850000009</v>
      </c>
      <c r="G109" s="23">
        <f>'1c. homeprop'!G24</f>
        <v>27032396.170000009</v>
      </c>
      <c r="H109" s="23">
        <f>'1c. homeprop'!H24</f>
        <v>27465592.430000011</v>
      </c>
      <c r="I109" s="23">
        <f>'1c. homeprop'!I24</f>
        <v>27852486.04000001</v>
      </c>
      <c r="J109" s="23">
        <f>'1c. homeprop'!J24</f>
        <v>28051044.430000011</v>
      </c>
      <c r="K109" s="23">
        <f>'1c. homeprop'!K24</f>
        <v>0</v>
      </c>
    </row>
    <row r="110" spans="1:11" x14ac:dyDescent="0.2">
      <c r="A110" s="6">
        <f t="shared" si="16"/>
        <v>2013</v>
      </c>
      <c r="B110" s="23">
        <f>'1c. homeprop'!B25</f>
        <v>3642982.4599999986</v>
      </c>
      <c r="C110" s="23">
        <f>'1c. homeprop'!C25</f>
        <v>14582783.279999999</v>
      </c>
      <c r="D110" s="23">
        <f>'1c. homeprop'!D25</f>
        <v>20211130.309999999</v>
      </c>
      <c r="E110" s="23">
        <f>'1c. homeprop'!E25</f>
        <v>22413602.52</v>
      </c>
      <c r="F110" s="23">
        <f>'1c. homeprop'!F25</f>
        <v>24550999.07</v>
      </c>
      <c r="G110" s="23">
        <f>'1c. homeprop'!G25</f>
        <v>25564838.710000001</v>
      </c>
      <c r="H110" s="23">
        <f>'1c. homeprop'!H25</f>
        <v>25842807.370000001</v>
      </c>
      <c r="I110" s="23">
        <f>'1c. homeprop'!I25</f>
        <v>26038548.09</v>
      </c>
      <c r="J110" s="23">
        <f>'1c. homeprop'!J25</f>
        <v>0</v>
      </c>
      <c r="K110" s="23">
        <f>'1c. homeprop'!K25</f>
        <v>0</v>
      </c>
    </row>
    <row r="111" spans="1:11" x14ac:dyDescent="0.2">
      <c r="A111" s="6">
        <f t="shared" si="16"/>
        <v>2014</v>
      </c>
      <c r="B111" s="23">
        <f>'1c. homeprop'!B26</f>
        <v>4496134.2999999989</v>
      </c>
      <c r="C111" s="23">
        <f>'1c. homeprop'!C26</f>
        <v>13701629.350000003</v>
      </c>
      <c r="D111" s="23">
        <f>'1c. homeprop'!D26</f>
        <v>19896306.57</v>
      </c>
      <c r="E111" s="23">
        <f>'1c. homeprop'!E26</f>
        <v>22800664.969999999</v>
      </c>
      <c r="F111" s="23">
        <f>'1c. homeprop'!F26</f>
        <v>24100799.829999998</v>
      </c>
      <c r="G111" s="23">
        <f>'1c. homeprop'!G26</f>
        <v>24998259.629999999</v>
      </c>
      <c r="H111" s="23">
        <f>'1c. homeprop'!H26</f>
        <v>26372409.640000001</v>
      </c>
      <c r="I111" s="23">
        <f>'1c. homeprop'!I26</f>
        <v>0</v>
      </c>
      <c r="J111" s="23">
        <f>'1c. homeprop'!J26</f>
        <v>0</v>
      </c>
      <c r="K111" s="23">
        <f>'1c. homeprop'!K26</f>
        <v>0</v>
      </c>
    </row>
    <row r="112" spans="1:11" x14ac:dyDescent="0.2">
      <c r="A112" s="6">
        <f t="shared" si="16"/>
        <v>2015</v>
      </c>
      <c r="B112" s="23">
        <f>'1c. homeprop'!B27</f>
        <v>3811002.7500000005</v>
      </c>
      <c r="C112" s="23">
        <f>'1c. homeprop'!C27</f>
        <v>15821839.079999998</v>
      </c>
      <c r="D112" s="23">
        <f>'1c. homeprop'!D27</f>
        <v>22557887.18</v>
      </c>
      <c r="E112" s="23">
        <f>'1c. homeprop'!E27</f>
        <v>26757760.09</v>
      </c>
      <c r="F112" s="23">
        <f>'1c. homeprop'!F27</f>
        <v>28494658.039999999</v>
      </c>
      <c r="G112" s="23">
        <f>'1c. homeprop'!G27</f>
        <v>30548642.059999999</v>
      </c>
      <c r="H112" s="23">
        <f>'1c. homeprop'!H27</f>
        <v>0</v>
      </c>
      <c r="I112" s="23">
        <f>'1c. homeprop'!I27</f>
        <v>0</v>
      </c>
      <c r="J112" s="23">
        <f>'1c. homeprop'!J27</f>
        <v>0</v>
      </c>
      <c r="K112" s="23">
        <f>'1c. homeprop'!K27</f>
        <v>0</v>
      </c>
    </row>
    <row r="113" spans="1:11" x14ac:dyDescent="0.2">
      <c r="A113" s="6">
        <f t="shared" si="16"/>
        <v>2016</v>
      </c>
      <c r="B113" s="23">
        <f>'1c. homeprop'!B28</f>
        <v>3566074.15</v>
      </c>
      <c r="C113" s="23">
        <f>'1c. homeprop'!C28</f>
        <v>15476680.070000004</v>
      </c>
      <c r="D113" s="23">
        <f>'1c. homeprop'!D28</f>
        <v>24354208.040000003</v>
      </c>
      <c r="E113" s="23">
        <f>'1c. homeprop'!E28</f>
        <v>26760525.800000004</v>
      </c>
      <c r="F113" s="23">
        <f>'1c. homeprop'!F28</f>
        <v>28730253.260000005</v>
      </c>
      <c r="G113" s="23">
        <f>'1c. homeprop'!G28</f>
        <v>0</v>
      </c>
      <c r="H113" s="23">
        <f>'1c. homeprop'!H28</f>
        <v>0</v>
      </c>
      <c r="I113" s="23">
        <f>'1c. homeprop'!I28</f>
        <v>0</v>
      </c>
      <c r="J113" s="23">
        <f>'1c. homeprop'!J28</f>
        <v>0</v>
      </c>
      <c r="K113" s="23">
        <f>'1c. homeprop'!K28</f>
        <v>0</v>
      </c>
    </row>
    <row r="114" spans="1:11" x14ac:dyDescent="0.2">
      <c r="A114" s="6">
        <f t="shared" si="16"/>
        <v>2017</v>
      </c>
      <c r="B114" s="23">
        <f>'1c. homeprop'!B29</f>
        <v>6589317.6199999992</v>
      </c>
      <c r="C114" s="23">
        <f>'1c. homeprop'!C29</f>
        <v>20973545.920000009</v>
      </c>
      <c r="D114" s="23">
        <f>'1c. homeprop'!D29</f>
        <v>29293150.800000012</v>
      </c>
      <c r="E114" s="23">
        <f>'1c. homeprop'!E29</f>
        <v>33827393.030000016</v>
      </c>
      <c r="F114" s="23">
        <f>'1c. homeprop'!F29</f>
        <v>0</v>
      </c>
      <c r="G114" s="23">
        <f>'1c. homeprop'!G29</f>
        <v>0</v>
      </c>
      <c r="H114" s="23">
        <f>'1c. homeprop'!H29</f>
        <v>0</v>
      </c>
      <c r="I114" s="23">
        <f>'1c. homeprop'!I29</f>
        <v>0</v>
      </c>
      <c r="J114" s="23">
        <f>'1c. homeprop'!J29</f>
        <v>0</v>
      </c>
      <c r="K114" s="23">
        <f>'1c. homeprop'!K29</f>
        <v>0</v>
      </c>
    </row>
    <row r="115" spans="1:11" x14ac:dyDescent="0.2">
      <c r="A115" s="6">
        <f t="shared" si="16"/>
        <v>2018</v>
      </c>
      <c r="B115" s="23">
        <f>'1c. homeprop'!B30</f>
        <v>4705341.6800000006</v>
      </c>
      <c r="C115" s="23">
        <f>'1c. homeprop'!C30</f>
        <v>16672551.630000003</v>
      </c>
      <c r="D115" s="23">
        <f>'1c. homeprop'!D30</f>
        <v>23463090.110000007</v>
      </c>
      <c r="E115" s="23">
        <f>'1c. homeprop'!E30</f>
        <v>0</v>
      </c>
      <c r="F115" s="23">
        <f>'1c. homeprop'!F30</f>
        <v>0</v>
      </c>
      <c r="G115" s="23">
        <f>'1c. homeprop'!G30</f>
        <v>0</v>
      </c>
      <c r="H115" s="23">
        <f>'1c. homeprop'!H30</f>
        <v>0</v>
      </c>
      <c r="I115" s="23">
        <f>'1c. homeprop'!I30</f>
        <v>0</v>
      </c>
      <c r="J115" s="23">
        <f>'1c. homeprop'!J30</f>
        <v>0</v>
      </c>
      <c r="K115" s="23">
        <f>'1c. homeprop'!K30</f>
        <v>0</v>
      </c>
    </row>
    <row r="116" spans="1:11" x14ac:dyDescent="0.2">
      <c r="A116" s="6">
        <f t="shared" si="16"/>
        <v>2019</v>
      </c>
      <c r="B116" s="23">
        <f>'1c. homeprop'!B31</f>
        <v>4137991.870000002</v>
      </c>
      <c r="C116" s="23">
        <f>'1c. homeprop'!C31</f>
        <v>20527497.900000006</v>
      </c>
      <c r="D116" s="23">
        <f>'1c. homeprop'!D31</f>
        <v>0</v>
      </c>
      <c r="E116" s="23">
        <f>'1c. homeprop'!E31</f>
        <v>0</v>
      </c>
      <c r="F116" s="23">
        <f>'1c. homeprop'!F31</f>
        <v>0</v>
      </c>
      <c r="G116" s="23">
        <f>'1c. homeprop'!G31</f>
        <v>0</v>
      </c>
      <c r="H116" s="23">
        <f>'1c. homeprop'!H31</f>
        <v>0</v>
      </c>
      <c r="I116" s="23">
        <f>'1c. homeprop'!I31</f>
        <v>0</v>
      </c>
      <c r="J116" s="23">
        <f>'1c. homeprop'!J31</f>
        <v>0</v>
      </c>
      <c r="K116" s="23">
        <f>'1c. homeprop'!K31</f>
        <v>0</v>
      </c>
    </row>
    <row r="117" spans="1:11" x14ac:dyDescent="0.2">
      <c r="A117" s="6">
        <f t="shared" si="16"/>
        <v>2020</v>
      </c>
      <c r="B117" s="23">
        <f>'1c. homeprop'!B32</f>
        <v>6058639.9299999997</v>
      </c>
      <c r="C117" s="23">
        <f>'1c. homeprop'!C32</f>
        <v>0</v>
      </c>
      <c r="D117" s="23">
        <f>'1c. homeprop'!D32</f>
        <v>0</v>
      </c>
      <c r="E117" s="23">
        <f>'1c. homeprop'!E32</f>
        <v>0</v>
      </c>
      <c r="F117" s="23">
        <f>'1c. homeprop'!F32</f>
        <v>0</v>
      </c>
      <c r="G117" s="23">
        <f>'1c. homeprop'!G32</f>
        <v>0</v>
      </c>
      <c r="H117" s="23">
        <f>'1c. homeprop'!H32</f>
        <v>0</v>
      </c>
      <c r="I117" s="23">
        <f>'1c. homeprop'!I32</f>
        <v>0</v>
      </c>
      <c r="J117" s="23">
        <f>'1c. homeprop'!J32</f>
        <v>0</v>
      </c>
      <c r="K117" s="23">
        <f>'1c. homeprop'!K32</f>
        <v>0</v>
      </c>
    </row>
    <row r="118" spans="1:11" x14ac:dyDescent="0.2">
      <c r="B118" s="1"/>
      <c r="C118" s="1"/>
    </row>
    <row r="119" spans="1:11" x14ac:dyDescent="0.2">
      <c r="A119" s="149" t="s">
        <v>42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</row>
    <row r="120" spans="1:11" x14ac:dyDescent="0.2">
      <c r="A120" s="16" t="s">
        <v>1</v>
      </c>
      <c r="B120" s="151" t="s">
        <v>8</v>
      </c>
      <c r="C120" s="152"/>
      <c r="D120" s="152"/>
      <c r="E120" s="152"/>
      <c r="F120" s="152"/>
      <c r="G120" s="152"/>
      <c r="H120" s="152"/>
      <c r="I120" s="152"/>
      <c r="J120" s="152"/>
      <c r="K120" s="152"/>
    </row>
    <row r="121" spans="1:11" x14ac:dyDescent="0.2">
      <c r="A121" s="17" t="s">
        <v>3</v>
      </c>
      <c r="B121" s="41" t="s">
        <v>43</v>
      </c>
      <c r="C121" s="42" t="s">
        <v>44</v>
      </c>
      <c r="D121" s="42" t="s">
        <v>45</v>
      </c>
      <c r="E121" s="42" t="s">
        <v>46</v>
      </c>
      <c r="F121" s="42" t="s">
        <v>47</v>
      </c>
      <c r="G121" s="42" t="s">
        <v>48</v>
      </c>
      <c r="H121" s="42" t="s">
        <v>49</v>
      </c>
      <c r="I121" s="42" t="s">
        <v>50</v>
      </c>
      <c r="J121" s="42" t="s">
        <v>51</v>
      </c>
      <c r="K121" s="21"/>
    </row>
    <row r="122" spans="1:11" x14ac:dyDescent="0.2">
      <c r="A122" s="6">
        <f>A108</f>
        <v>2011</v>
      </c>
      <c r="B122" s="40">
        <f>C108/B108</f>
        <v>3.4734510210280041</v>
      </c>
      <c r="C122" s="40">
        <f t="shared" ref="C122:J122" si="17">D108/C108</f>
        <v>1.4310151323606193</v>
      </c>
      <c r="D122" s="40">
        <f t="shared" si="17"/>
        <v>1.1698890650334333</v>
      </c>
      <c r="E122" s="40">
        <f t="shared" si="17"/>
        <v>1.1289289822845125</v>
      </c>
      <c r="F122" s="40">
        <f t="shared" si="17"/>
        <v>1.0622662240828304</v>
      </c>
      <c r="G122" s="40">
        <f t="shared" si="17"/>
        <v>1.0212577031842787</v>
      </c>
      <c r="H122" s="40">
        <f t="shared" si="17"/>
        <v>1.005917289862754</v>
      </c>
      <c r="I122" s="40">
        <f t="shared" si="17"/>
        <v>1.0035735978113327</v>
      </c>
      <c r="J122" s="40">
        <f t="shared" si="17"/>
        <v>1.0004410724321748</v>
      </c>
      <c r="K122" s="43"/>
    </row>
    <row r="123" spans="1:11" x14ac:dyDescent="0.2">
      <c r="A123" s="6">
        <f t="shared" ref="A123:A130" si="18">A109</f>
        <v>2012</v>
      </c>
      <c r="B123" s="40">
        <f t="shared" ref="B123:I130" si="19">C109/B109</f>
        <v>4.1220963235711903</v>
      </c>
      <c r="C123" s="40">
        <f t="shared" si="19"/>
        <v>1.4500757044621007</v>
      </c>
      <c r="D123" s="40">
        <f t="shared" si="19"/>
        <v>1.1934385047649583</v>
      </c>
      <c r="E123" s="40">
        <f t="shared" si="19"/>
        <v>1.0965316687828395</v>
      </c>
      <c r="F123" s="40">
        <f t="shared" si="19"/>
        <v>1.0631970916164788</v>
      </c>
      <c r="G123" s="40">
        <f t="shared" si="19"/>
        <v>1.0160250781053866</v>
      </c>
      <c r="H123" s="40">
        <f t="shared" si="19"/>
        <v>1.0140864833331396</v>
      </c>
      <c r="I123" s="40">
        <f t="shared" si="19"/>
        <v>1.0071289288042311</v>
      </c>
      <c r="J123" s="40"/>
      <c r="K123" s="40"/>
    </row>
    <row r="124" spans="1:11" x14ac:dyDescent="0.2">
      <c r="A124" s="6">
        <f t="shared" si="18"/>
        <v>2013</v>
      </c>
      <c r="B124" s="40">
        <f t="shared" si="19"/>
        <v>4.0029792731969414</v>
      </c>
      <c r="C124" s="40">
        <f t="shared" si="19"/>
        <v>1.3859583538979947</v>
      </c>
      <c r="D124" s="40">
        <f t="shared" si="19"/>
        <v>1.108973232878038</v>
      </c>
      <c r="E124" s="40">
        <f t="shared" si="19"/>
        <v>1.0953615800089598</v>
      </c>
      <c r="F124" s="40">
        <f t="shared" si="19"/>
        <v>1.0412952498230046</v>
      </c>
      <c r="G124" s="40">
        <f t="shared" si="19"/>
        <v>1.0108730848315999</v>
      </c>
      <c r="H124" s="40">
        <f t="shared" si="19"/>
        <v>1.0075742823601752</v>
      </c>
      <c r="I124" s="40"/>
      <c r="J124" s="40"/>
      <c r="K124" s="40"/>
    </row>
    <row r="125" spans="1:11" x14ac:dyDescent="0.2">
      <c r="A125" s="6">
        <f t="shared" si="18"/>
        <v>2014</v>
      </c>
      <c r="B125" s="40">
        <f t="shared" si="19"/>
        <v>3.0474243952188007</v>
      </c>
      <c r="C125" s="40">
        <f t="shared" si="19"/>
        <v>1.4521124504072207</v>
      </c>
      <c r="D125" s="40">
        <f t="shared" si="19"/>
        <v>1.1459747511319132</v>
      </c>
      <c r="E125" s="40">
        <f t="shared" si="19"/>
        <v>1.0570217957112502</v>
      </c>
      <c r="F125" s="40">
        <f t="shared" si="19"/>
        <v>1.0372377600050795</v>
      </c>
      <c r="G125" s="40">
        <f t="shared" si="19"/>
        <v>1.0549698271135206</v>
      </c>
      <c r="H125" s="40"/>
      <c r="I125" s="40"/>
      <c r="J125" s="40"/>
      <c r="K125" s="40"/>
    </row>
    <row r="126" spans="1:11" x14ac:dyDescent="0.2">
      <c r="A126" s="6">
        <f t="shared" si="18"/>
        <v>2015</v>
      </c>
      <c r="B126" s="40">
        <f t="shared" si="19"/>
        <v>4.1516210084078251</v>
      </c>
      <c r="C126" s="40">
        <f t="shared" si="19"/>
        <v>1.4257436866814601</v>
      </c>
      <c r="D126" s="40">
        <f t="shared" si="19"/>
        <v>1.1861820159169711</v>
      </c>
      <c r="E126" s="40">
        <f t="shared" si="19"/>
        <v>1.0649119337402655</v>
      </c>
      <c r="F126" s="40">
        <f t="shared" si="19"/>
        <v>1.0720831257956027</v>
      </c>
      <c r="G126" s="40"/>
      <c r="H126" s="40"/>
      <c r="I126" s="40"/>
      <c r="J126" s="40"/>
      <c r="K126" s="40"/>
    </row>
    <row r="127" spans="1:11" x14ac:dyDescent="0.2">
      <c r="A127" s="6">
        <f t="shared" si="18"/>
        <v>2016</v>
      </c>
      <c r="B127" s="40">
        <f t="shared" si="19"/>
        <v>4.3399770781546998</v>
      </c>
      <c r="C127" s="40">
        <f t="shared" si="19"/>
        <v>1.5736067379985581</v>
      </c>
      <c r="D127" s="40">
        <f t="shared" si="19"/>
        <v>1.0988050096331525</v>
      </c>
      <c r="E127" s="40">
        <f t="shared" si="19"/>
        <v>1.0736057084498691</v>
      </c>
      <c r="F127" s="40"/>
      <c r="G127" s="40"/>
      <c r="H127" s="40"/>
      <c r="I127" s="40"/>
      <c r="J127" s="40"/>
      <c r="K127" s="40"/>
    </row>
    <row r="128" spans="1:11" x14ac:dyDescent="0.2">
      <c r="A128" s="6">
        <f t="shared" si="18"/>
        <v>2017</v>
      </c>
      <c r="B128" s="40">
        <f t="shared" si="19"/>
        <v>3.1829617465002409</v>
      </c>
      <c r="C128" s="40">
        <f t="shared" si="19"/>
        <v>1.3966713550361827</v>
      </c>
      <c r="D128" s="40">
        <f t="shared" si="19"/>
        <v>1.1547884780629334</v>
      </c>
      <c r="E128" s="40"/>
      <c r="F128" s="40"/>
      <c r="G128" s="40"/>
      <c r="H128" s="40"/>
      <c r="I128" s="40"/>
      <c r="J128" s="40"/>
      <c r="K128" s="40"/>
    </row>
    <row r="129" spans="1:11" x14ac:dyDescent="0.2">
      <c r="A129" s="6">
        <f t="shared" si="18"/>
        <v>2018</v>
      </c>
      <c r="B129" s="40">
        <f t="shared" si="19"/>
        <v>3.5433243245366191</v>
      </c>
      <c r="C129" s="40">
        <f t="shared" si="19"/>
        <v>1.4072884961280521</v>
      </c>
      <c r="D129" s="40"/>
      <c r="E129" s="40"/>
      <c r="F129" s="40"/>
      <c r="G129" s="40"/>
      <c r="H129" s="40"/>
      <c r="I129" s="40"/>
      <c r="J129" s="40"/>
      <c r="K129" s="40"/>
    </row>
    <row r="130" spans="1:11" x14ac:dyDescent="0.2">
      <c r="A130" s="6">
        <f t="shared" si="18"/>
        <v>2019</v>
      </c>
      <c r="B130" s="40">
        <f t="shared" si="19"/>
        <v>4.9607390601277324</v>
      </c>
      <c r="C130" s="40"/>
      <c r="D130" s="40"/>
      <c r="E130" s="40"/>
      <c r="F130" s="40"/>
      <c r="G130" s="40"/>
      <c r="H130" s="40"/>
      <c r="I130" s="40"/>
      <c r="J130" s="40"/>
      <c r="K130" s="40"/>
    </row>
    <row r="131" spans="1:11" x14ac:dyDescent="0.2">
      <c r="A131" s="44" t="s">
        <v>52</v>
      </c>
      <c r="B131" s="46">
        <f>AVERAGE(B122:B130)</f>
        <v>3.8693971367491176</v>
      </c>
      <c r="C131" s="47">
        <f t="shared" ref="C131:J131" si="20">AVERAGE(C122:C130)</f>
        <v>1.4403089896215235</v>
      </c>
      <c r="D131" s="47">
        <f t="shared" si="20"/>
        <v>1.1511501510602</v>
      </c>
      <c r="E131" s="47">
        <f t="shared" si="20"/>
        <v>1.0860602781629496</v>
      </c>
      <c r="F131" s="47">
        <f t="shared" si="20"/>
        <v>1.0552158902645992</v>
      </c>
      <c r="G131" s="47">
        <f t="shared" si="20"/>
        <v>1.0257814233086964</v>
      </c>
      <c r="H131" s="47">
        <f t="shared" si="20"/>
        <v>1.0091926851853563</v>
      </c>
      <c r="I131" s="47">
        <f t="shared" si="20"/>
        <v>1.0053512633077819</v>
      </c>
      <c r="J131" s="47">
        <f t="shared" si="20"/>
        <v>1.0004410724321748</v>
      </c>
      <c r="K131" s="40"/>
    </row>
    <row r="132" spans="1:11" ht="4" customHeight="1" x14ac:dyDescent="0.2">
      <c r="B132" s="1"/>
      <c r="C132" s="1"/>
    </row>
    <row r="133" spans="1:11" x14ac:dyDescent="0.2">
      <c r="A133" s="49" t="s">
        <v>53</v>
      </c>
      <c r="B133" s="48">
        <f>B131</f>
        <v>3.8693971367491176</v>
      </c>
      <c r="C133" s="48">
        <f t="shared" ref="C133:J133" si="21">C131</f>
        <v>1.4403089896215235</v>
      </c>
      <c r="D133" s="48">
        <f t="shared" si="21"/>
        <v>1.1511501510602</v>
      </c>
      <c r="E133" s="48">
        <f t="shared" si="21"/>
        <v>1.0860602781629496</v>
      </c>
      <c r="F133" s="48">
        <f t="shared" si="21"/>
        <v>1.0552158902645992</v>
      </c>
      <c r="G133" s="48">
        <f t="shared" si="21"/>
        <v>1.0257814233086964</v>
      </c>
      <c r="H133" s="48">
        <f t="shared" si="21"/>
        <v>1.0091926851853563</v>
      </c>
      <c r="I133" s="48">
        <f t="shared" si="21"/>
        <v>1.0053512633077819</v>
      </c>
      <c r="J133" s="48">
        <f t="shared" si="21"/>
        <v>1.0004410724321748</v>
      </c>
      <c r="K133" s="48">
        <v>1</v>
      </c>
    </row>
    <row r="134" spans="1:11" x14ac:dyDescent="0.2">
      <c r="A134" s="39" t="s">
        <v>54</v>
      </c>
      <c r="B134" s="50">
        <f>B133*C134</f>
        <v>7.6553397454739462</v>
      </c>
      <c r="C134" s="50">
        <f t="shared" ref="C134:I134" si="22">C133*D134</f>
        <v>1.9784321626664552</v>
      </c>
      <c r="D134" s="50">
        <f t="shared" si="22"/>
        <v>1.3736164787712231</v>
      </c>
      <c r="E134" s="50">
        <f t="shared" si="22"/>
        <v>1.1932556995333174</v>
      </c>
      <c r="F134" s="50">
        <f t="shared" si="22"/>
        <v>1.0987011711280767</v>
      </c>
      <c r="G134" s="50">
        <f t="shared" si="22"/>
        <v>1.0412098427105505</v>
      </c>
      <c r="H134" s="50">
        <f t="shared" si="22"/>
        <v>1.0150406500364271</v>
      </c>
      <c r="I134" s="50">
        <f t="shared" si="22"/>
        <v>1.0057946960346791</v>
      </c>
      <c r="J134" s="51">
        <f>J133*K134</f>
        <v>1.0004410724321748</v>
      </c>
      <c r="K134" s="50">
        <f>PRODUCT(K133*$K133)</f>
        <v>1</v>
      </c>
    </row>
    <row r="135" spans="1:11" x14ac:dyDescent="0.2">
      <c r="B135" s="1"/>
      <c r="C135" s="1"/>
    </row>
    <row r="136" spans="1:11" x14ac:dyDescent="0.2">
      <c r="A136" s="52"/>
      <c r="B136" s="91"/>
      <c r="C136" s="63"/>
      <c r="D136" s="53"/>
      <c r="E136" s="121" t="s">
        <v>55</v>
      </c>
      <c r="F136" s="118"/>
    </row>
    <row r="137" spans="1:11" x14ac:dyDescent="0.2">
      <c r="A137" s="52" t="s">
        <v>1</v>
      </c>
      <c r="B137" s="39" t="s">
        <v>85</v>
      </c>
      <c r="C137" s="91" t="s">
        <v>87</v>
      </c>
      <c r="D137" s="53" t="s">
        <v>56</v>
      </c>
      <c r="E137" s="121" t="s">
        <v>58</v>
      </c>
      <c r="F137" s="126"/>
    </row>
    <row r="138" spans="1:11" ht="17" x14ac:dyDescent="0.2">
      <c r="A138" s="55" t="s">
        <v>3</v>
      </c>
      <c r="B138" s="39" t="s">
        <v>86</v>
      </c>
      <c r="C138" s="95" t="s">
        <v>88</v>
      </c>
      <c r="D138" s="56" t="s">
        <v>60</v>
      </c>
      <c r="E138" s="122" t="s">
        <v>60</v>
      </c>
      <c r="F138" s="127"/>
    </row>
    <row r="139" spans="1:11" x14ac:dyDescent="0.2">
      <c r="B139" s="94" t="s">
        <v>63</v>
      </c>
      <c r="C139" s="58" t="s">
        <v>64</v>
      </c>
      <c r="D139" s="58" t="s">
        <v>84</v>
      </c>
      <c r="E139" s="123" t="s">
        <v>89</v>
      </c>
      <c r="F139" s="128"/>
      <c r="G139" s="78"/>
    </row>
    <row r="140" spans="1:11" x14ac:dyDescent="0.2">
      <c r="A140" s="57">
        <f t="shared" ref="A140:A149" si="23">A108</f>
        <v>2011</v>
      </c>
      <c r="B140" s="66">
        <f>'[1]Earned Premium'!$B2</f>
        <v>33439540.777181707</v>
      </c>
      <c r="C140" s="70">
        <f>K108/B140</f>
        <v>0.79123057060803104</v>
      </c>
      <c r="D140" s="59">
        <f>K108</f>
        <v>26458386.930000003</v>
      </c>
      <c r="E140" s="124">
        <f>B140*C140</f>
        <v>26458386.930000003</v>
      </c>
      <c r="F140" s="129"/>
    </row>
    <row r="141" spans="1:11" x14ac:dyDescent="0.2">
      <c r="A141" s="57">
        <f t="shared" si="23"/>
        <v>2012</v>
      </c>
      <c r="B141" s="66">
        <f>'[1]Earned Premium'!$B3</f>
        <v>40720006.347662702</v>
      </c>
      <c r="C141" s="70">
        <f>J109/B141</f>
        <v>0.68887622930368531</v>
      </c>
      <c r="D141" s="59">
        <f>J109</f>
        <v>28051044.430000011</v>
      </c>
      <c r="E141" s="124">
        <f t="shared" ref="E141:E148" si="24">B141*C141</f>
        <v>28051044.430000015</v>
      </c>
      <c r="F141" s="129"/>
    </row>
    <row r="142" spans="1:11" x14ac:dyDescent="0.2">
      <c r="A142" s="57">
        <f t="shared" si="23"/>
        <v>2013</v>
      </c>
      <c r="B142" s="66">
        <f>'[1]Earned Premium'!$B4</f>
        <v>39122068.732825331</v>
      </c>
      <c r="C142" s="70">
        <f>I110/B142</f>
        <v>0.66557186093158671</v>
      </c>
      <c r="D142" s="59">
        <f>I110</f>
        <v>26038548.09</v>
      </c>
      <c r="E142" s="124">
        <f t="shared" si="24"/>
        <v>26038548.09</v>
      </c>
      <c r="F142" s="129"/>
    </row>
    <row r="143" spans="1:11" x14ac:dyDescent="0.2">
      <c r="A143" s="57">
        <f t="shared" si="23"/>
        <v>2014</v>
      </c>
      <c r="B143" s="66">
        <f>'[1]Earned Premium'!$B5</f>
        <v>40074626.450955279</v>
      </c>
      <c r="C143" s="70">
        <f>H111/B143</f>
        <v>0.65808248199831565</v>
      </c>
      <c r="D143" s="59">
        <f>H111</f>
        <v>26372409.640000001</v>
      </c>
      <c r="E143" s="124">
        <f t="shared" si="24"/>
        <v>26372409.640000001</v>
      </c>
      <c r="F143" s="129"/>
    </row>
    <row r="144" spans="1:11" x14ac:dyDescent="0.2">
      <c r="A144" s="57">
        <f t="shared" si="23"/>
        <v>2015</v>
      </c>
      <c r="B144" s="66">
        <f>'[1]Earned Premium'!$B6</f>
        <v>44640616.488621816</v>
      </c>
      <c r="C144" s="69">
        <f>G112/B144</f>
        <v>0.68432392881013104</v>
      </c>
      <c r="D144" s="66">
        <f>G112</f>
        <v>30548642.059999999</v>
      </c>
      <c r="E144" s="124">
        <f t="shared" si="24"/>
        <v>30548642.059999999</v>
      </c>
      <c r="F144" s="129"/>
    </row>
    <row r="145" spans="1:6" x14ac:dyDescent="0.2">
      <c r="A145" s="57">
        <f t="shared" si="23"/>
        <v>2016</v>
      </c>
      <c r="B145" s="66">
        <f>'[1]Earned Premium'!$B7</f>
        <v>44984128.701063134</v>
      </c>
      <c r="C145" s="69">
        <f>F113/B145</f>
        <v>0.63867533037982371</v>
      </c>
      <c r="D145" s="66">
        <f>F113</f>
        <v>28730253.260000005</v>
      </c>
      <c r="E145" s="124">
        <f t="shared" si="24"/>
        <v>28730253.260000005</v>
      </c>
      <c r="F145" s="129"/>
    </row>
    <row r="146" spans="1:6" x14ac:dyDescent="0.2">
      <c r="A146" s="57">
        <f t="shared" si="23"/>
        <v>2017</v>
      </c>
      <c r="B146" s="66">
        <f>'[1]Earned Premium'!$B8</f>
        <v>52302686.935153194</v>
      </c>
      <c r="C146" s="69">
        <f>E114/B146</f>
        <v>0.64676205013980392</v>
      </c>
      <c r="D146" s="66">
        <f>E114</f>
        <v>33827393.030000016</v>
      </c>
      <c r="E146" s="124">
        <f t="shared" si="24"/>
        <v>33827393.030000016</v>
      </c>
      <c r="F146" s="129"/>
    </row>
    <row r="147" spans="1:6" x14ac:dyDescent="0.2">
      <c r="A147" s="57">
        <f t="shared" si="23"/>
        <v>2018</v>
      </c>
      <c r="B147" s="66">
        <f>'[1]Earned Premium'!$B9</f>
        <v>51966832.109879375</v>
      </c>
      <c r="C147" s="69">
        <f>D115/B147</f>
        <v>0.45150125873344232</v>
      </c>
      <c r="D147" s="66">
        <f>D115</f>
        <v>23463090.110000007</v>
      </c>
      <c r="E147" s="124">
        <f t="shared" si="24"/>
        <v>23463090.110000007</v>
      </c>
      <c r="F147" s="129"/>
    </row>
    <row r="148" spans="1:6" x14ac:dyDescent="0.2">
      <c r="A148" s="57">
        <f t="shared" si="23"/>
        <v>2019</v>
      </c>
      <c r="B148" s="66">
        <f>'[1]Earned Premium'!$B10</f>
        <v>55158865.331171319</v>
      </c>
      <c r="C148" s="70">
        <f>C116/B148</f>
        <v>0.37215228733865069</v>
      </c>
      <c r="D148" s="67">
        <f>C116</f>
        <v>20527497.900000006</v>
      </c>
      <c r="E148" s="124">
        <f t="shared" si="24"/>
        <v>20527497.900000006</v>
      </c>
      <c r="F148" s="129"/>
    </row>
    <row r="149" spans="1:6" x14ac:dyDescent="0.2">
      <c r="A149" s="57">
        <f t="shared" si="23"/>
        <v>2020</v>
      </c>
      <c r="B149" s="66">
        <f>'[1]Earned Premium'!$B11</f>
        <v>54975431.439973272</v>
      </c>
      <c r="C149" s="71">
        <f>B117/B149</f>
        <v>0.11020631891930352</v>
      </c>
      <c r="D149" s="93">
        <f>B117</f>
        <v>6058639.9299999997</v>
      </c>
      <c r="E149" s="125">
        <f>B149*C149</f>
        <v>6058639.9299999997</v>
      </c>
      <c r="F149" s="129"/>
    </row>
    <row r="150" spans="1:6" x14ac:dyDescent="0.2">
      <c r="A150" s="60" t="s">
        <v>59</v>
      </c>
      <c r="B150" s="96">
        <f>SUM(B140:B149)</f>
        <v>457384803.31448716</v>
      </c>
      <c r="C150" s="63"/>
      <c r="D150" s="61">
        <f>SUM(D140:D149)</f>
        <v>250075905.38000008</v>
      </c>
      <c r="E150" s="124">
        <f>SUM(E140:E149)</f>
        <v>250075905.38000008</v>
      </c>
      <c r="F150" s="130"/>
    </row>
  </sheetData>
  <mergeCells count="12">
    <mergeCell ref="B120:K120"/>
    <mergeCell ref="A3:K3"/>
    <mergeCell ref="B4:K4"/>
    <mergeCell ref="A17:K17"/>
    <mergeCell ref="B18:K18"/>
    <mergeCell ref="A54:K54"/>
    <mergeCell ref="B55:K55"/>
    <mergeCell ref="A68:K68"/>
    <mergeCell ref="B69:K69"/>
    <mergeCell ref="A105:K105"/>
    <mergeCell ref="B106:K106"/>
    <mergeCell ref="A119:K11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4BE0-66E5-474C-85ED-85C261E706E6}">
  <dimension ref="A1:K150"/>
  <sheetViews>
    <sheetView topLeftCell="A61" zoomScale="85" workbookViewId="0">
      <selection activeCell="A17" sqref="A17:K32"/>
    </sheetView>
  </sheetViews>
  <sheetFormatPr baseColWidth="10" defaultRowHeight="16" x14ac:dyDescent="0.2"/>
  <cols>
    <col min="1" max="1" width="15.5" customWidth="1"/>
    <col min="2" max="2" width="12.5" bestFit="1" customWidth="1"/>
    <col min="4" max="5" width="12.5" bestFit="1" customWidth="1"/>
    <col min="7" max="7" width="11.5" bestFit="1" customWidth="1"/>
    <col min="8" max="9" width="12.5" bestFit="1" customWidth="1"/>
  </cols>
  <sheetData>
    <row r="1" spans="1:11" ht="21" x14ac:dyDescent="0.25">
      <c r="A1" s="27" t="s">
        <v>4</v>
      </c>
    </row>
    <row r="2" spans="1:11" x14ac:dyDescent="0.2">
      <c r="B2" s="1"/>
      <c r="C2" s="1"/>
    </row>
    <row r="3" spans="1:11" x14ac:dyDescent="0.2">
      <c r="A3" s="149" t="s">
        <v>7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2">
      <c r="A4" s="16" t="s">
        <v>1</v>
      </c>
      <c r="B4" s="151" t="s">
        <v>8</v>
      </c>
      <c r="C4" s="152"/>
      <c r="D4" s="152"/>
      <c r="E4" s="152"/>
      <c r="F4" s="152"/>
      <c r="G4" s="152"/>
      <c r="H4" s="152"/>
      <c r="I4" s="152"/>
      <c r="J4" s="152"/>
      <c r="K4" s="152"/>
    </row>
    <row r="5" spans="1:11" x14ac:dyDescent="0.2">
      <c r="A5" s="17" t="s">
        <v>3</v>
      </c>
      <c r="B5" s="18">
        <v>0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</row>
    <row r="6" spans="1:11" x14ac:dyDescent="0.2">
      <c r="A6" s="6">
        <f>'1a. physdam'!A23</f>
        <v>2011</v>
      </c>
      <c r="B6" s="23">
        <f>'1a. physdam'!B23</f>
        <v>2903806.9200000004</v>
      </c>
      <c r="C6" s="23">
        <f>'1a. physdam'!C23</f>
        <v>5920753.4899999974</v>
      </c>
      <c r="D6" s="23">
        <f>'1a. physdam'!D23</f>
        <v>6070077.9899999974</v>
      </c>
      <c r="E6" s="23">
        <f>'1a. physdam'!E23</f>
        <v>6093005.0399999972</v>
      </c>
      <c r="F6" s="23">
        <f>'1a. physdam'!F23</f>
        <v>6093005.0399999972</v>
      </c>
      <c r="G6" s="23">
        <f>'1a. physdam'!G23</f>
        <v>6093005.0399999972</v>
      </c>
      <c r="H6" s="23">
        <f>'1a. physdam'!H23</f>
        <v>6093005.0399999972</v>
      </c>
      <c r="I6" s="23">
        <f>'1a. physdam'!I23</f>
        <v>6093005.0399999972</v>
      </c>
      <c r="J6" s="23">
        <f>'1a. physdam'!J23</f>
        <v>6093005.0399999972</v>
      </c>
      <c r="K6" s="23">
        <f>'1a. physdam'!K23</f>
        <v>6093005.0399999972</v>
      </c>
    </row>
    <row r="7" spans="1:11" x14ac:dyDescent="0.2">
      <c r="A7" s="6">
        <f>'1a. physdam'!A24</f>
        <v>2012</v>
      </c>
      <c r="B7" s="23">
        <f>'1a. physdam'!B24</f>
        <v>3017399.419999999</v>
      </c>
      <c r="C7" s="23">
        <f>'1a. physdam'!C24</f>
        <v>5947296.7599999979</v>
      </c>
      <c r="D7" s="23">
        <f>'1a. physdam'!D24</f>
        <v>6167101.8199999975</v>
      </c>
      <c r="E7" s="23">
        <f>'1a. physdam'!E24</f>
        <v>6167101.8199999975</v>
      </c>
      <c r="F7" s="23">
        <f>'1a. physdam'!F24</f>
        <v>6167101.8199999975</v>
      </c>
      <c r="G7" s="23">
        <f>'1a. physdam'!G24</f>
        <v>6167101.8199999975</v>
      </c>
      <c r="H7" s="23">
        <f>'1a. physdam'!H24</f>
        <v>6167101.8199999975</v>
      </c>
      <c r="I7" s="23">
        <f>'1a. physdam'!I24</f>
        <v>6167101.8199999975</v>
      </c>
      <c r="J7" s="23">
        <f>'1a. physdam'!J24</f>
        <v>6167101.8199999975</v>
      </c>
      <c r="K7" s="23">
        <f>'1a. physdam'!K24</f>
        <v>0</v>
      </c>
    </row>
    <row r="8" spans="1:11" x14ac:dyDescent="0.2">
      <c r="A8" s="6">
        <f>'1a. physdam'!A25</f>
        <v>2013</v>
      </c>
      <c r="B8" s="23">
        <f>'1a. physdam'!B25</f>
        <v>2618504.7200000002</v>
      </c>
      <c r="C8" s="23">
        <f>'1a. physdam'!C25</f>
        <v>5352522.6999999993</v>
      </c>
      <c r="D8" s="23">
        <f>'1a. physdam'!D25</f>
        <v>5583401.3899999997</v>
      </c>
      <c r="E8" s="23">
        <f>'1a. physdam'!E25</f>
        <v>5594091.8399999999</v>
      </c>
      <c r="F8" s="23">
        <f>'1a. physdam'!F25</f>
        <v>5594091.8399999999</v>
      </c>
      <c r="G8" s="23">
        <f>'1a. physdam'!G25</f>
        <v>5594091.8399999999</v>
      </c>
      <c r="H8" s="23">
        <f>'1a. physdam'!H25</f>
        <v>5594091.8399999999</v>
      </c>
      <c r="I8" s="23">
        <f>'1a. physdam'!I25</f>
        <v>5594091.8399999999</v>
      </c>
      <c r="J8" s="23">
        <f>'1a. physdam'!J25</f>
        <v>0</v>
      </c>
      <c r="K8" s="23">
        <f>'1a. physdam'!K25</f>
        <v>0</v>
      </c>
    </row>
    <row r="9" spans="1:11" x14ac:dyDescent="0.2">
      <c r="A9" s="6">
        <f>'1a. physdam'!A26</f>
        <v>2014</v>
      </c>
      <c r="B9" s="23">
        <f>'1a. physdam'!B26</f>
        <v>2853505.8800000008</v>
      </c>
      <c r="C9" s="23">
        <f>'1a. physdam'!C26</f>
        <v>5421724.6899999995</v>
      </c>
      <c r="D9" s="23">
        <f>'1a. physdam'!D26</f>
        <v>5685132.1999999993</v>
      </c>
      <c r="E9" s="23">
        <f>'1a. physdam'!E26</f>
        <v>5727696.4299999997</v>
      </c>
      <c r="F9" s="23">
        <f>'1a. physdam'!F26</f>
        <v>5727696.4299999997</v>
      </c>
      <c r="G9" s="23">
        <f>'1a. physdam'!G26</f>
        <v>5727696.4299999997</v>
      </c>
      <c r="H9" s="23">
        <f>'1a. physdam'!H26</f>
        <v>5727696.4299999997</v>
      </c>
      <c r="I9" s="23">
        <f>'1a. physdam'!I26</f>
        <v>0</v>
      </c>
      <c r="J9" s="23">
        <f>'1a. physdam'!J26</f>
        <v>0</v>
      </c>
      <c r="K9" s="23">
        <f>'1a. physdam'!K26</f>
        <v>0</v>
      </c>
    </row>
    <row r="10" spans="1:11" x14ac:dyDescent="0.2">
      <c r="A10" s="6">
        <f>'1a. physdam'!A27</f>
        <v>2015</v>
      </c>
      <c r="B10" s="23">
        <f>'1a. physdam'!B27</f>
        <v>2756305.6199999996</v>
      </c>
      <c r="C10" s="23">
        <f>'1a. physdam'!C27</f>
        <v>5305461.5300000012</v>
      </c>
      <c r="D10" s="23">
        <f>'1a. physdam'!D27</f>
        <v>5517394.6800000016</v>
      </c>
      <c r="E10" s="23">
        <f>'1a. physdam'!E27</f>
        <v>5547188.0800000019</v>
      </c>
      <c r="F10" s="23">
        <f>'1a. physdam'!F27</f>
        <v>5547188.0800000019</v>
      </c>
      <c r="G10" s="23">
        <f>'1a. physdam'!G27</f>
        <v>5547188.0800000019</v>
      </c>
      <c r="H10" s="23">
        <f>'1a. physdam'!H27</f>
        <v>0</v>
      </c>
      <c r="I10" s="23">
        <f>'1a. physdam'!I27</f>
        <v>0</v>
      </c>
      <c r="J10" s="23">
        <f>'1a. physdam'!J27</f>
        <v>0</v>
      </c>
      <c r="K10" s="23">
        <f>'1a. physdam'!K27</f>
        <v>0</v>
      </c>
    </row>
    <row r="11" spans="1:11" x14ac:dyDescent="0.2">
      <c r="A11" s="6">
        <f>'1a. physdam'!A28</f>
        <v>2016</v>
      </c>
      <c r="B11" s="23">
        <f>'1a. physdam'!B28</f>
        <v>2873567.7599999993</v>
      </c>
      <c r="C11" s="23">
        <f>'1a. physdam'!C28</f>
        <v>5787908.4600000009</v>
      </c>
      <c r="D11" s="23">
        <f>'1a. physdam'!D28</f>
        <v>5977785.1600000011</v>
      </c>
      <c r="E11" s="23">
        <f>'1a. physdam'!E28</f>
        <v>6000913.120000001</v>
      </c>
      <c r="F11" s="23">
        <f>'1a. physdam'!F28</f>
        <v>6000913.120000001</v>
      </c>
      <c r="G11" s="23">
        <f>'1a. physdam'!G28</f>
        <v>0</v>
      </c>
      <c r="H11" s="23">
        <f>'1a. physdam'!H28</f>
        <v>0</v>
      </c>
      <c r="I11" s="23">
        <f>'1a. physdam'!I28</f>
        <v>0</v>
      </c>
      <c r="J11" s="23">
        <f>'1a. physdam'!J28</f>
        <v>0</v>
      </c>
      <c r="K11" s="23">
        <f>'1a. physdam'!K28</f>
        <v>0</v>
      </c>
    </row>
    <row r="12" spans="1:11" x14ac:dyDescent="0.2">
      <c r="A12" s="6">
        <f>'1a. physdam'!A29</f>
        <v>2017</v>
      </c>
      <c r="B12" s="23">
        <f>'1a. physdam'!B29</f>
        <v>3366085.1700000004</v>
      </c>
      <c r="C12" s="23">
        <f>'1a. physdam'!C29</f>
        <v>6214259.6400000006</v>
      </c>
      <c r="D12" s="23">
        <f>'1a. physdam'!D29</f>
        <v>6501639.7200000007</v>
      </c>
      <c r="E12" s="23">
        <f>'1a. physdam'!E29</f>
        <v>6501639.7200000007</v>
      </c>
      <c r="F12" s="23">
        <f>'1a. physdam'!F29</f>
        <v>0</v>
      </c>
      <c r="G12" s="23">
        <f>'1a. physdam'!G29</f>
        <v>0</v>
      </c>
      <c r="H12" s="23">
        <f>'1a. physdam'!H29</f>
        <v>0</v>
      </c>
      <c r="I12" s="23">
        <f>'1a. physdam'!I29</f>
        <v>0</v>
      </c>
      <c r="J12" s="23">
        <f>'1a. physdam'!J29</f>
        <v>0</v>
      </c>
      <c r="K12" s="23">
        <f>'1a. physdam'!K29</f>
        <v>0</v>
      </c>
    </row>
    <row r="13" spans="1:11" x14ac:dyDescent="0.2">
      <c r="A13" s="6">
        <f>'1a. physdam'!A30</f>
        <v>2018</v>
      </c>
      <c r="B13" s="23">
        <f>'1a. physdam'!B30</f>
        <v>3121835.4200000013</v>
      </c>
      <c r="C13" s="23">
        <f>'1a. physdam'!C30</f>
        <v>5721357.8599999994</v>
      </c>
      <c r="D13" s="23">
        <f>'1a. physdam'!D30</f>
        <v>5943257.2799999993</v>
      </c>
      <c r="E13" s="23">
        <f>'1a. physdam'!E30</f>
        <v>0</v>
      </c>
      <c r="F13" s="23">
        <f>'1a. physdam'!F30</f>
        <v>0</v>
      </c>
      <c r="G13" s="23">
        <f>'1a. physdam'!G30</f>
        <v>0</v>
      </c>
      <c r="H13" s="23">
        <f>'1a. physdam'!H30</f>
        <v>0</v>
      </c>
      <c r="I13" s="23">
        <f>'1a. physdam'!I30</f>
        <v>0</v>
      </c>
      <c r="J13" s="23">
        <f>'1a. physdam'!J30</f>
        <v>0</v>
      </c>
      <c r="K13" s="23">
        <f>'1a. physdam'!K30</f>
        <v>0</v>
      </c>
    </row>
    <row r="14" spans="1:11" x14ac:dyDescent="0.2">
      <c r="A14" s="6">
        <f>'1a. physdam'!A31</f>
        <v>2019</v>
      </c>
      <c r="B14" s="23">
        <f>'1a. physdam'!B31</f>
        <v>3167395.6100000008</v>
      </c>
      <c r="C14" s="23">
        <f>'1a. physdam'!C31</f>
        <v>6050565.1999999993</v>
      </c>
      <c r="D14" s="23">
        <f>'1a. physdam'!D31</f>
        <v>0</v>
      </c>
      <c r="E14" s="23">
        <f>'1a. physdam'!E31</f>
        <v>0</v>
      </c>
      <c r="F14" s="23">
        <f>'1a. physdam'!F31</f>
        <v>0</v>
      </c>
      <c r="G14" s="23">
        <f>'1a. physdam'!G31</f>
        <v>0</v>
      </c>
      <c r="H14" s="23">
        <f>'1a. physdam'!H31</f>
        <v>0</v>
      </c>
      <c r="I14" s="23">
        <f>'1a. physdam'!I31</f>
        <v>0</v>
      </c>
      <c r="J14" s="23">
        <f>'1a. physdam'!J31</f>
        <v>0</v>
      </c>
      <c r="K14" s="23">
        <f>'1a. physdam'!K31</f>
        <v>0</v>
      </c>
    </row>
    <row r="15" spans="1:11" x14ac:dyDescent="0.2">
      <c r="A15" s="6">
        <f>'1a. physdam'!A32</f>
        <v>2020</v>
      </c>
      <c r="B15" s="23">
        <f>'1a. physdam'!B32</f>
        <v>3471556.4600000018</v>
      </c>
      <c r="C15" s="23">
        <f>'1a. physdam'!C32</f>
        <v>0</v>
      </c>
      <c r="D15" s="23">
        <f>'1a. physdam'!D32</f>
        <v>0</v>
      </c>
      <c r="E15" s="23">
        <f>'1a. physdam'!E32</f>
        <v>0</v>
      </c>
      <c r="F15" s="23">
        <f>'1a. physdam'!F32</f>
        <v>0</v>
      </c>
      <c r="G15" s="23">
        <f>'1a. physdam'!G32</f>
        <v>0</v>
      </c>
      <c r="H15" s="23">
        <f>'1a. physdam'!H32</f>
        <v>0</v>
      </c>
      <c r="I15" s="23">
        <f>'1a. physdam'!I32</f>
        <v>0</v>
      </c>
      <c r="J15" s="23">
        <f>'1a. physdam'!J32</f>
        <v>0</v>
      </c>
      <c r="K15" s="23">
        <f>'1a. physdam'!K32</f>
        <v>0</v>
      </c>
    </row>
    <row r="16" spans="1:11" x14ac:dyDescent="0.2">
      <c r="B16" s="1"/>
      <c r="C16" s="1"/>
    </row>
    <row r="17" spans="1:11" x14ac:dyDescent="0.2">
      <c r="A17" s="149" t="s">
        <v>42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</row>
    <row r="18" spans="1:11" x14ac:dyDescent="0.2">
      <c r="A18" s="16" t="s">
        <v>1</v>
      </c>
      <c r="B18" s="151" t="s">
        <v>8</v>
      </c>
      <c r="C18" s="152"/>
      <c r="D18" s="152"/>
      <c r="E18" s="152"/>
      <c r="F18" s="152"/>
      <c r="G18" s="152"/>
      <c r="H18" s="152"/>
      <c r="I18" s="152"/>
      <c r="J18" s="152"/>
      <c r="K18" s="152"/>
    </row>
    <row r="19" spans="1:11" x14ac:dyDescent="0.2">
      <c r="A19" s="17" t="s">
        <v>3</v>
      </c>
      <c r="B19" s="41" t="s">
        <v>43</v>
      </c>
      <c r="C19" s="42" t="s">
        <v>44</v>
      </c>
      <c r="D19" s="42" t="s">
        <v>45</v>
      </c>
      <c r="E19" s="42" t="s">
        <v>46</v>
      </c>
      <c r="F19" s="42" t="s">
        <v>47</v>
      </c>
      <c r="G19" s="42" t="s">
        <v>48</v>
      </c>
      <c r="H19" s="42" t="s">
        <v>49</v>
      </c>
      <c r="I19" s="42" t="s">
        <v>50</v>
      </c>
      <c r="J19" s="42" t="s">
        <v>51</v>
      </c>
      <c r="K19" s="21"/>
    </row>
    <row r="20" spans="1:11" x14ac:dyDescent="0.2">
      <c r="A20" s="6">
        <f>A6</f>
        <v>2011</v>
      </c>
      <c r="B20" s="40">
        <f>C6/B6</f>
        <v>2.0389625250979142</v>
      </c>
      <c r="C20" s="40">
        <f t="shared" ref="C20:J20" si="0">D6/C6</f>
        <v>1.0252205230723093</v>
      </c>
      <c r="D20" s="40">
        <f t="shared" si="0"/>
        <v>1.0037770602021541</v>
      </c>
      <c r="E20" s="40">
        <f t="shared" si="0"/>
        <v>1</v>
      </c>
      <c r="F20" s="40">
        <f t="shared" si="0"/>
        <v>1</v>
      </c>
      <c r="G20" s="40">
        <f t="shared" si="0"/>
        <v>1</v>
      </c>
      <c r="H20" s="40">
        <f t="shared" si="0"/>
        <v>1</v>
      </c>
      <c r="I20" s="40">
        <f t="shared" si="0"/>
        <v>1</v>
      </c>
      <c r="J20" s="40">
        <f t="shared" si="0"/>
        <v>1</v>
      </c>
      <c r="K20" s="43"/>
    </row>
    <row r="21" spans="1:11" x14ac:dyDescent="0.2">
      <c r="A21" s="6">
        <f t="shared" ref="A21:A28" si="1">A7</f>
        <v>2012</v>
      </c>
      <c r="B21" s="40">
        <f t="shared" ref="B21:I28" si="2">C7/B7</f>
        <v>1.9710008295819186</v>
      </c>
      <c r="C21" s="40">
        <f t="shared" si="2"/>
        <v>1.0369588182446776</v>
      </c>
      <c r="D21" s="40">
        <f t="shared" si="2"/>
        <v>1</v>
      </c>
      <c r="E21" s="40">
        <f t="shared" si="2"/>
        <v>1</v>
      </c>
      <c r="F21" s="40">
        <f t="shared" si="2"/>
        <v>1</v>
      </c>
      <c r="G21" s="40">
        <f t="shared" si="2"/>
        <v>1</v>
      </c>
      <c r="H21" s="40">
        <f t="shared" si="2"/>
        <v>1</v>
      </c>
      <c r="I21" s="40">
        <f t="shared" si="2"/>
        <v>1</v>
      </c>
      <c r="J21" s="40"/>
      <c r="K21" s="40"/>
    </row>
    <row r="22" spans="1:11" x14ac:dyDescent="0.2">
      <c r="A22" s="6">
        <f t="shared" si="1"/>
        <v>2013</v>
      </c>
      <c r="B22" s="40">
        <f t="shared" si="2"/>
        <v>2.0441142072869738</v>
      </c>
      <c r="C22" s="40">
        <f t="shared" si="2"/>
        <v>1.0431345559730183</v>
      </c>
      <c r="D22" s="40">
        <f t="shared" si="2"/>
        <v>1.001914684124116</v>
      </c>
      <c r="E22" s="40">
        <f t="shared" si="2"/>
        <v>1</v>
      </c>
      <c r="F22" s="40">
        <f t="shared" si="2"/>
        <v>1</v>
      </c>
      <c r="G22" s="40">
        <f t="shared" si="2"/>
        <v>1</v>
      </c>
      <c r="H22" s="40">
        <f t="shared" si="2"/>
        <v>1</v>
      </c>
      <c r="I22" s="40"/>
      <c r="J22" s="40"/>
      <c r="K22" s="40"/>
    </row>
    <row r="23" spans="1:11" x14ac:dyDescent="0.2">
      <c r="A23" s="6">
        <f t="shared" si="1"/>
        <v>2014</v>
      </c>
      <c r="B23" s="40">
        <f t="shared" si="2"/>
        <v>1.9000222596352239</v>
      </c>
      <c r="C23" s="40">
        <f t="shared" si="2"/>
        <v>1.0485837118372752</v>
      </c>
      <c r="D23" s="40">
        <f t="shared" si="2"/>
        <v>1.0074869375948725</v>
      </c>
      <c r="E23" s="40">
        <f t="shared" si="2"/>
        <v>1</v>
      </c>
      <c r="F23" s="40">
        <f t="shared" si="2"/>
        <v>1</v>
      </c>
      <c r="G23" s="40">
        <f t="shared" si="2"/>
        <v>1</v>
      </c>
      <c r="H23" s="40"/>
      <c r="I23" s="40"/>
      <c r="J23" s="40"/>
      <c r="K23" s="40"/>
    </row>
    <row r="24" spans="1:11" x14ac:dyDescent="0.2">
      <c r="A24" s="6">
        <f t="shared" si="1"/>
        <v>2015</v>
      </c>
      <c r="B24" s="40">
        <f t="shared" si="2"/>
        <v>1.9248451592243976</v>
      </c>
      <c r="C24" s="40">
        <f t="shared" si="2"/>
        <v>1.0399462231139767</v>
      </c>
      <c r="D24" s="40">
        <f t="shared" si="2"/>
        <v>1.0053999037096255</v>
      </c>
      <c r="E24" s="40">
        <f t="shared" si="2"/>
        <v>1</v>
      </c>
      <c r="F24" s="40">
        <f t="shared" si="2"/>
        <v>1</v>
      </c>
      <c r="G24" s="40"/>
      <c r="H24" s="40"/>
      <c r="I24" s="40"/>
      <c r="J24" s="40"/>
      <c r="K24" s="40"/>
    </row>
    <row r="25" spans="1:11" x14ac:dyDescent="0.2">
      <c r="A25" s="6">
        <f t="shared" si="1"/>
        <v>2016</v>
      </c>
      <c r="B25" s="40">
        <f t="shared" si="2"/>
        <v>2.0141889606946322</v>
      </c>
      <c r="C25" s="40">
        <f t="shared" si="2"/>
        <v>1.0328057538076545</v>
      </c>
      <c r="D25" s="40">
        <f t="shared" si="2"/>
        <v>1.0038689848130975</v>
      </c>
      <c r="E25" s="40">
        <f t="shared" si="2"/>
        <v>1</v>
      </c>
      <c r="F25" s="40"/>
      <c r="G25" s="40"/>
      <c r="H25" s="40"/>
      <c r="I25" s="40"/>
      <c r="J25" s="40"/>
      <c r="K25" s="40"/>
    </row>
    <row r="26" spans="1:11" x14ac:dyDescent="0.2">
      <c r="A26" s="6">
        <f t="shared" si="1"/>
        <v>2017</v>
      </c>
      <c r="B26" s="40">
        <f t="shared" si="2"/>
        <v>1.846138563392322</v>
      </c>
      <c r="C26" s="40">
        <f t="shared" si="2"/>
        <v>1.0462452643835782</v>
      </c>
      <c r="D26" s="40">
        <f t="shared" si="2"/>
        <v>1</v>
      </c>
      <c r="E26" s="40"/>
      <c r="F26" s="40"/>
      <c r="G26" s="40"/>
      <c r="H26" s="40"/>
      <c r="I26" s="40"/>
      <c r="J26" s="40"/>
      <c r="K26" s="40"/>
    </row>
    <row r="27" spans="1:11" x14ac:dyDescent="0.2">
      <c r="A27" s="6">
        <f t="shared" si="1"/>
        <v>2018</v>
      </c>
      <c r="B27" s="40">
        <f t="shared" si="2"/>
        <v>1.8326904177414955</v>
      </c>
      <c r="C27" s="40">
        <f t="shared" si="2"/>
        <v>1.0387843979401072</v>
      </c>
      <c r="D27" s="40"/>
      <c r="E27" s="40"/>
      <c r="F27" s="40"/>
      <c r="G27" s="40"/>
      <c r="H27" s="40"/>
      <c r="I27" s="40"/>
      <c r="J27" s="40"/>
      <c r="K27" s="40"/>
    </row>
    <row r="28" spans="1:11" x14ac:dyDescent="0.2">
      <c r="A28" s="6">
        <f t="shared" si="1"/>
        <v>2019</v>
      </c>
      <c r="B28" s="40">
        <f t="shared" si="2"/>
        <v>1.9102650710562794</v>
      </c>
      <c r="C28" s="40"/>
      <c r="D28" s="40"/>
      <c r="E28" s="40"/>
      <c r="F28" s="40"/>
      <c r="G28" s="40"/>
      <c r="H28" s="40"/>
      <c r="I28" s="40"/>
      <c r="J28" s="40"/>
      <c r="K28" s="40"/>
    </row>
    <row r="29" spans="1:11" x14ac:dyDescent="0.2">
      <c r="A29" s="44" t="s">
        <v>52</v>
      </c>
      <c r="B29" s="46">
        <f>AVERAGE(B20:B28)</f>
        <v>1.9424697770790178</v>
      </c>
      <c r="C29" s="47">
        <f t="shared" ref="C29:J29" si="3">AVERAGE(C20:C28)</f>
        <v>1.0389599060465744</v>
      </c>
      <c r="D29" s="47">
        <f t="shared" si="3"/>
        <v>1.0032067957776949</v>
      </c>
      <c r="E29" s="47">
        <f t="shared" si="3"/>
        <v>1</v>
      </c>
      <c r="F29" s="47">
        <f t="shared" si="3"/>
        <v>1</v>
      </c>
      <c r="G29" s="47">
        <f t="shared" si="3"/>
        <v>1</v>
      </c>
      <c r="H29" s="47">
        <f t="shared" si="3"/>
        <v>1</v>
      </c>
      <c r="I29" s="47">
        <f t="shared" si="3"/>
        <v>1</v>
      </c>
      <c r="J29" s="47">
        <f t="shared" si="3"/>
        <v>1</v>
      </c>
      <c r="K29" s="40"/>
    </row>
    <row r="30" spans="1:11" ht="4" customHeight="1" x14ac:dyDescent="0.2">
      <c r="B30" s="1"/>
      <c r="C30" s="1"/>
    </row>
    <row r="31" spans="1:11" x14ac:dyDescent="0.2">
      <c r="A31" s="49" t="s">
        <v>53</v>
      </c>
      <c r="B31" s="48">
        <f>B29</f>
        <v>1.9424697770790178</v>
      </c>
      <c r="C31" s="48">
        <f t="shared" ref="C31:J31" si="4">C29</f>
        <v>1.0389599060465744</v>
      </c>
      <c r="D31" s="48">
        <f t="shared" si="4"/>
        <v>1.0032067957776949</v>
      </c>
      <c r="E31" s="48">
        <f t="shared" si="4"/>
        <v>1</v>
      </c>
      <c r="F31" s="48">
        <f t="shared" si="4"/>
        <v>1</v>
      </c>
      <c r="G31" s="48">
        <f t="shared" si="4"/>
        <v>1</v>
      </c>
      <c r="H31" s="48">
        <f t="shared" si="4"/>
        <v>1</v>
      </c>
      <c r="I31" s="48">
        <f t="shared" si="4"/>
        <v>1</v>
      </c>
      <c r="J31" s="48">
        <f t="shared" si="4"/>
        <v>1</v>
      </c>
      <c r="K31" s="48">
        <v>1</v>
      </c>
    </row>
    <row r="32" spans="1:11" x14ac:dyDescent="0.2">
      <c r="A32" s="39" t="s">
        <v>54</v>
      </c>
      <c r="B32" s="50">
        <f>B31*C32</f>
        <v>2.0246200062736608</v>
      </c>
      <c r="C32" s="50">
        <f t="shared" ref="C32:I32" si="5">C31*D32</f>
        <v>1.0422916382864789</v>
      </c>
      <c r="D32" s="50">
        <f t="shared" si="5"/>
        <v>1.0032067957776949</v>
      </c>
      <c r="E32" s="50">
        <f t="shared" si="5"/>
        <v>1</v>
      </c>
      <c r="F32" s="50">
        <f t="shared" si="5"/>
        <v>1</v>
      </c>
      <c r="G32" s="50">
        <f t="shared" si="5"/>
        <v>1</v>
      </c>
      <c r="H32" s="50">
        <f t="shared" si="5"/>
        <v>1</v>
      </c>
      <c r="I32" s="50">
        <f t="shared" si="5"/>
        <v>1</v>
      </c>
      <c r="J32" s="51">
        <f>J31*K32</f>
        <v>1</v>
      </c>
      <c r="K32" s="50">
        <f>PRODUCT(K31*$K31)</f>
        <v>1</v>
      </c>
    </row>
    <row r="33" spans="1:9" x14ac:dyDescent="0.2">
      <c r="B33" s="1"/>
      <c r="C33" s="1"/>
    </row>
    <row r="34" spans="1:9" x14ac:dyDescent="0.2">
      <c r="A34" s="52"/>
      <c r="B34" s="91"/>
      <c r="C34" s="63"/>
      <c r="D34" s="53"/>
      <c r="E34" s="53" t="s">
        <v>53</v>
      </c>
      <c r="F34" s="53"/>
      <c r="G34" s="53"/>
      <c r="H34" s="53"/>
      <c r="I34" s="86" t="s">
        <v>55</v>
      </c>
    </row>
    <row r="35" spans="1:9" x14ac:dyDescent="0.2">
      <c r="A35" s="52" t="s">
        <v>1</v>
      </c>
      <c r="B35" s="39" t="s">
        <v>85</v>
      </c>
      <c r="C35" s="91" t="s">
        <v>87</v>
      </c>
      <c r="D35" s="53" t="s">
        <v>87</v>
      </c>
      <c r="E35" s="97" t="s">
        <v>57</v>
      </c>
      <c r="F35" s="97" t="s">
        <v>91</v>
      </c>
      <c r="G35" s="53" t="s">
        <v>59</v>
      </c>
      <c r="H35" s="53" t="s">
        <v>56</v>
      </c>
      <c r="I35" s="86" t="s">
        <v>58</v>
      </c>
    </row>
    <row r="36" spans="1:9" ht="17" x14ac:dyDescent="0.2">
      <c r="A36" s="55" t="s">
        <v>3</v>
      </c>
      <c r="B36" s="39" t="s">
        <v>86</v>
      </c>
      <c r="C36" s="95" t="s">
        <v>88</v>
      </c>
      <c r="D36" s="56" t="s">
        <v>60</v>
      </c>
      <c r="E36" s="95" t="s">
        <v>61</v>
      </c>
      <c r="F36" s="95" t="s">
        <v>92</v>
      </c>
      <c r="G36" s="56" t="s">
        <v>62</v>
      </c>
      <c r="H36" s="56" t="s">
        <v>60</v>
      </c>
      <c r="I36" s="87" t="s">
        <v>60</v>
      </c>
    </row>
    <row r="37" spans="1:9" x14ac:dyDescent="0.2">
      <c r="B37" s="94" t="s">
        <v>63</v>
      </c>
      <c r="C37" s="58" t="s">
        <v>64</v>
      </c>
      <c r="D37" s="98" t="s">
        <v>90</v>
      </c>
      <c r="E37" s="58" t="s">
        <v>82</v>
      </c>
      <c r="F37" s="58" t="s">
        <v>83</v>
      </c>
      <c r="G37" s="98" t="s">
        <v>93</v>
      </c>
      <c r="H37" s="58" t="s">
        <v>94</v>
      </c>
      <c r="I37" s="83" t="s">
        <v>95</v>
      </c>
    </row>
    <row r="38" spans="1:9" x14ac:dyDescent="0.2">
      <c r="A38" s="57">
        <f t="shared" ref="A38:A47" si="6">A6</f>
        <v>2011</v>
      </c>
      <c r="B38" s="66">
        <f>'[1]Earned Premium'!$D2</f>
        <v>8552397.0091272108</v>
      </c>
      <c r="C38" s="70">
        <f>K6/B38</f>
        <v>0.71243243660198141</v>
      </c>
      <c r="D38" s="99">
        <f>K6</f>
        <v>6093005.0399999972</v>
      </c>
      <c r="E38" s="101">
        <f>K31</f>
        <v>1</v>
      </c>
      <c r="F38" s="102">
        <f>1-(1/E38)</f>
        <v>0</v>
      </c>
      <c r="G38" s="99">
        <f>D38*F38</f>
        <v>0</v>
      </c>
      <c r="H38" s="59">
        <f>K6</f>
        <v>6093005.0399999972</v>
      </c>
      <c r="I38" s="88">
        <f>G38+H38</f>
        <v>6093005.0399999972</v>
      </c>
    </row>
    <row r="39" spans="1:9" x14ac:dyDescent="0.2">
      <c r="A39" s="57">
        <f t="shared" si="6"/>
        <v>2012</v>
      </c>
      <c r="B39" s="66">
        <f>'[1]Earned Premium'!$D3</f>
        <v>10019061.185186433</v>
      </c>
      <c r="C39" s="70">
        <f>J7/B39</f>
        <v>0.61553689572415171</v>
      </c>
      <c r="D39" s="99">
        <f>J7</f>
        <v>6167101.8199999975</v>
      </c>
      <c r="E39" s="101">
        <f>J31</f>
        <v>1</v>
      </c>
      <c r="F39" s="102">
        <f t="shared" ref="F39:F47" si="7">1-(1/E39)</f>
        <v>0</v>
      </c>
      <c r="G39" s="99">
        <f t="shared" ref="G39:G47" si="8">D39*F39</f>
        <v>0</v>
      </c>
      <c r="H39" s="59">
        <f>J7</f>
        <v>6167101.8199999975</v>
      </c>
      <c r="I39" s="88">
        <f t="shared" ref="I39:I47" si="9">G39+H39</f>
        <v>6167101.8199999975</v>
      </c>
    </row>
    <row r="40" spans="1:9" x14ac:dyDescent="0.2">
      <c r="A40" s="57">
        <f t="shared" si="6"/>
        <v>2013</v>
      </c>
      <c r="B40" s="66">
        <f>'[1]Earned Premium'!$D4</f>
        <v>8413536.4570471365</v>
      </c>
      <c r="C40" s="70">
        <f>I8/B40</f>
        <v>0.66489185238086368</v>
      </c>
      <c r="D40" s="99">
        <f>I8</f>
        <v>5594091.8399999999</v>
      </c>
      <c r="E40" s="101">
        <f>I31</f>
        <v>1</v>
      </c>
      <c r="F40" s="102">
        <f t="shared" si="7"/>
        <v>0</v>
      </c>
      <c r="G40" s="99">
        <f t="shared" si="8"/>
        <v>0</v>
      </c>
      <c r="H40" s="59">
        <f>I8</f>
        <v>5594091.8399999999</v>
      </c>
      <c r="I40" s="88">
        <f t="shared" si="9"/>
        <v>5594091.8399999999</v>
      </c>
    </row>
    <row r="41" spans="1:9" x14ac:dyDescent="0.2">
      <c r="A41" s="57">
        <f t="shared" si="6"/>
        <v>2014</v>
      </c>
      <c r="B41" s="66">
        <f>'[1]Earned Premium'!$D5</f>
        <v>8748275.2258696016</v>
      </c>
      <c r="C41" s="70">
        <f>H9/B41</f>
        <v>0.65472293476348098</v>
      </c>
      <c r="D41" s="99">
        <f>H9</f>
        <v>5727696.4299999997</v>
      </c>
      <c r="E41" s="101">
        <f>H31</f>
        <v>1</v>
      </c>
      <c r="F41" s="102">
        <f t="shared" si="7"/>
        <v>0</v>
      </c>
      <c r="G41" s="99">
        <f t="shared" si="8"/>
        <v>0</v>
      </c>
      <c r="H41" s="59">
        <f>H9</f>
        <v>5727696.4299999997</v>
      </c>
      <c r="I41" s="88">
        <f t="shared" si="9"/>
        <v>5727696.4299999997</v>
      </c>
    </row>
    <row r="42" spans="1:9" x14ac:dyDescent="0.2">
      <c r="A42" s="57">
        <f t="shared" si="6"/>
        <v>2015</v>
      </c>
      <c r="B42" s="66">
        <f>'[1]Earned Premium'!$D6</f>
        <v>8551780.1599217989</v>
      </c>
      <c r="C42" s="69">
        <f>G10/B42</f>
        <v>0.64865887292064439</v>
      </c>
      <c r="D42" s="66">
        <f>G10</f>
        <v>5547188.0800000019</v>
      </c>
      <c r="E42" s="101">
        <f>G31</f>
        <v>1</v>
      </c>
      <c r="F42" s="102">
        <f t="shared" si="7"/>
        <v>0</v>
      </c>
      <c r="G42" s="99">
        <f t="shared" si="8"/>
        <v>0</v>
      </c>
      <c r="H42" s="104">
        <f>G10</f>
        <v>5547188.0800000019</v>
      </c>
      <c r="I42" s="88">
        <f t="shared" si="9"/>
        <v>5547188.0800000019</v>
      </c>
    </row>
    <row r="43" spans="1:9" x14ac:dyDescent="0.2">
      <c r="A43" s="57">
        <f t="shared" si="6"/>
        <v>2016</v>
      </c>
      <c r="B43" s="66">
        <f>'[1]Earned Premium'!$D7</f>
        <v>8636798.3418751787</v>
      </c>
      <c r="C43" s="69">
        <f>F11/B43</f>
        <v>0.69480759911978129</v>
      </c>
      <c r="D43" s="66">
        <f>F11</f>
        <v>6000913.120000001</v>
      </c>
      <c r="E43" s="101">
        <f>F31</f>
        <v>1</v>
      </c>
      <c r="F43" s="102">
        <f t="shared" si="7"/>
        <v>0</v>
      </c>
      <c r="G43" s="99">
        <f t="shared" si="8"/>
        <v>0</v>
      </c>
      <c r="H43" s="104">
        <f>F11</f>
        <v>6000913.120000001</v>
      </c>
      <c r="I43" s="88">
        <f t="shared" si="9"/>
        <v>6000913.120000001</v>
      </c>
    </row>
    <row r="44" spans="1:9" x14ac:dyDescent="0.2">
      <c r="A44" s="57">
        <f t="shared" si="6"/>
        <v>2017</v>
      </c>
      <c r="B44" s="66">
        <f>'[1]Earned Premium'!$D8</f>
        <v>9973704.6500881575</v>
      </c>
      <c r="C44" s="69">
        <f>E12/B44</f>
        <v>0.65187810829575077</v>
      </c>
      <c r="D44" s="66">
        <f>E12</f>
        <v>6501639.7200000007</v>
      </c>
      <c r="E44" s="101">
        <f>E31</f>
        <v>1</v>
      </c>
      <c r="F44" s="102">
        <f t="shared" si="7"/>
        <v>0</v>
      </c>
      <c r="G44" s="99">
        <f t="shared" si="8"/>
        <v>0</v>
      </c>
      <c r="H44" s="104">
        <f>E12</f>
        <v>6501639.7200000007</v>
      </c>
      <c r="I44" s="88">
        <f t="shared" si="9"/>
        <v>6501639.7200000007</v>
      </c>
    </row>
    <row r="45" spans="1:9" x14ac:dyDescent="0.2">
      <c r="A45" s="57">
        <f t="shared" si="6"/>
        <v>2018</v>
      </c>
      <c r="B45" s="66">
        <f>'[1]Earned Premium'!$D9</f>
        <v>8312835.016226572</v>
      </c>
      <c r="C45" s="69">
        <f>D13/B45</f>
        <v>0.714949505000258</v>
      </c>
      <c r="D45" s="66">
        <f>D13</f>
        <v>5943257.2799999993</v>
      </c>
      <c r="E45" s="101">
        <f>D31</f>
        <v>1.0032067957776949</v>
      </c>
      <c r="F45" s="102">
        <f t="shared" si="7"/>
        <v>3.1965451103318498E-3</v>
      </c>
      <c r="G45" s="99">
        <f t="shared" si="8"/>
        <v>18997.889997828166</v>
      </c>
      <c r="H45" s="104">
        <f>D13</f>
        <v>5943257.2799999993</v>
      </c>
      <c r="I45" s="88">
        <f t="shared" si="9"/>
        <v>5962255.1699978271</v>
      </c>
    </row>
    <row r="46" spans="1:9" x14ac:dyDescent="0.2">
      <c r="A46" s="57">
        <f t="shared" si="6"/>
        <v>2019</v>
      </c>
      <c r="B46" s="66">
        <f>'[1]Earned Premium'!$D10</f>
        <v>10093138.012501972</v>
      </c>
      <c r="C46" s="70">
        <f>C14/B46</f>
        <v>0.59947314626089554</v>
      </c>
      <c r="D46" s="67">
        <f>C14</f>
        <v>6050565.1999999993</v>
      </c>
      <c r="E46" s="101">
        <f>C31</f>
        <v>1.0389599060465744</v>
      </c>
      <c r="F46" s="102">
        <f t="shared" si="7"/>
        <v>3.7498950459814884E-2</v>
      </c>
      <c r="G46" s="99">
        <f t="shared" si="8"/>
        <v>226889.84468867991</v>
      </c>
      <c r="H46" s="67">
        <f>C14</f>
        <v>6050565.1999999993</v>
      </c>
      <c r="I46" s="88">
        <f t="shared" si="9"/>
        <v>6277455.0446886793</v>
      </c>
    </row>
    <row r="47" spans="1:9" x14ac:dyDescent="0.2">
      <c r="A47" s="57">
        <f t="shared" si="6"/>
        <v>2020</v>
      </c>
      <c r="B47" s="68">
        <f>'[1]Earned Premium'!$D11</f>
        <v>9311144.1818404458</v>
      </c>
      <c r="C47" s="71">
        <f>B15/B47</f>
        <v>0.37283886837136399</v>
      </c>
      <c r="D47" s="100">
        <f>B15</f>
        <v>3471556.4600000018</v>
      </c>
      <c r="E47" s="101">
        <f>B31</f>
        <v>1.9424697770790178</v>
      </c>
      <c r="F47" s="103">
        <f t="shared" si="7"/>
        <v>0.4851914754093386</v>
      </c>
      <c r="G47" s="99">
        <f t="shared" si="8"/>
        <v>1684369.6007942215</v>
      </c>
      <c r="H47" s="68">
        <f>B15</f>
        <v>3471556.4600000018</v>
      </c>
      <c r="I47" s="88">
        <f t="shared" si="9"/>
        <v>5155926.0607942231</v>
      </c>
    </row>
    <row r="48" spans="1:9" x14ac:dyDescent="0.2">
      <c r="A48" s="60" t="s">
        <v>59</v>
      </c>
      <c r="B48" s="66">
        <f>SUM(B38:B47)</f>
        <v>90612670.239684522</v>
      </c>
      <c r="C48" s="63"/>
      <c r="D48" s="61">
        <f>SUM(D38:D47)</f>
        <v>57097014.990000002</v>
      </c>
      <c r="E48" s="90"/>
      <c r="F48" s="64"/>
      <c r="G48" s="61">
        <f>SUM(G38:G47)</f>
        <v>1930257.3354807296</v>
      </c>
      <c r="H48" s="61">
        <f>SUM(H38:H47)</f>
        <v>57097014.990000002</v>
      </c>
      <c r="I48" s="88">
        <f>SUM(I38:I47)</f>
        <v>59027272.325480729</v>
      </c>
    </row>
    <row r="50" spans="1:11" x14ac:dyDescent="0.2">
      <c r="A50" s="79"/>
    </row>
    <row r="51" spans="1:11" x14ac:dyDescent="0.2">
      <c r="A51" s="79"/>
    </row>
    <row r="52" spans="1:11" ht="21" x14ac:dyDescent="0.25">
      <c r="A52" s="27" t="s">
        <v>5</v>
      </c>
    </row>
    <row r="54" spans="1:11" x14ac:dyDescent="0.2">
      <c r="A54" s="149" t="s">
        <v>7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</row>
    <row r="55" spans="1:11" x14ac:dyDescent="0.2">
      <c r="A55" s="16" t="s">
        <v>1</v>
      </c>
      <c r="B55" s="151" t="s">
        <v>8</v>
      </c>
      <c r="C55" s="152"/>
      <c r="D55" s="152"/>
      <c r="E55" s="152"/>
      <c r="F55" s="152"/>
      <c r="G55" s="152"/>
      <c r="H55" s="152"/>
      <c r="I55" s="152"/>
      <c r="J55" s="152"/>
      <c r="K55" s="152"/>
    </row>
    <row r="56" spans="1:11" x14ac:dyDescent="0.2">
      <c r="A56" s="17" t="s">
        <v>3</v>
      </c>
      <c r="B56" s="18">
        <v>0</v>
      </c>
      <c r="C56" s="18">
        <v>1</v>
      </c>
      <c r="D56" s="18">
        <v>2</v>
      </c>
      <c r="E56" s="18">
        <v>3</v>
      </c>
      <c r="F56" s="18">
        <v>4</v>
      </c>
      <c r="G56" s="18">
        <v>5</v>
      </c>
      <c r="H56" s="18">
        <v>6</v>
      </c>
      <c r="I56" s="18">
        <v>7</v>
      </c>
      <c r="J56" s="18">
        <v>8</v>
      </c>
      <c r="K56" s="18">
        <v>9</v>
      </c>
    </row>
    <row r="57" spans="1:11" x14ac:dyDescent="0.2">
      <c r="A57" s="6">
        <f>'1a. physdam'!A74</f>
        <v>2011</v>
      </c>
      <c r="B57" s="23">
        <f>'1b. liability'!B23</f>
        <v>112299.30000000002</v>
      </c>
      <c r="C57" s="23">
        <f>'1b. liability'!C23</f>
        <v>2053501.4500000009</v>
      </c>
      <c r="D57" s="23">
        <f>'1b. liability'!D23</f>
        <v>2402896.4400000009</v>
      </c>
      <c r="E57" s="23">
        <f>'1b. liability'!E23</f>
        <v>3252529.830000001</v>
      </c>
      <c r="F57" s="23">
        <f>'1b. liability'!F23</f>
        <v>3532467.6600000011</v>
      </c>
      <c r="G57" s="23">
        <f>'1b. liability'!G23</f>
        <v>3650782.6600000011</v>
      </c>
      <c r="H57" s="23">
        <f>'1b. liability'!H23</f>
        <v>3996753.4700000011</v>
      </c>
      <c r="I57" s="23">
        <f>'1b. liability'!I23</f>
        <v>4015184.1800000011</v>
      </c>
      <c r="J57" s="23">
        <f>'1b. liability'!J23</f>
        <v>4066061.6300000013</v>
      </c>
      <c r="K57" s="23">
        <f>'1b. liability'!K23</f>
        <v>4071317.0400000014</v>
      </c>
    </row>
    <row r="58" spans="1:11" x14ac:dyDescent="0.2">
      <c r="A58" s="6">
        <f>'1a. physdam'!A75</f>
        <v>2012</v>
      </c>
      <c r="B58" s="23">
        <f>'1b. liability'!B24</f>
        <v>67349.45</v>
      </c>
      <c r="C58" s="23">
        <f>'1b. liability'!C24</f>
        <v>345145.44999999995</v>
      </c>
      <c r="D58" s="23">
        <f>'1b. liability'!D24</f>
        <v>1559610.14</v>
      </c>
      <c r="E58" s="23">
        <f>'1b. liability'!E24</f>
        <v>1885693.68</v>
      </c>
      <c r="F58" s="23">
        <f>'1b. liability'!F24</f>
        <v>2121299.91</v>
      </c>
      <c r="G58" s="23">
        <f>'1b. liability'!G24</f>
        <v>2333872.2800000003</v>
      </c>
      <c r="H58" s="23">
        <f>'1b. liability'!H24</f>
        <v>2362269.9500000002</v>
      </c>
      <c r="I58" s="23">
        <f>'1b. liability'!I24</f>
        <v>2480647.58</v>
      </c>
      <c r="J58" s="23">
        <f>'1b. liability'!J24</f>
        <v>2511315.75</v>
      </c>
      <c r="K58" s="23">
        <f>'1b. liability'!K24</f>
        <v>0</v>
      </c>
    </row>
    <row r="59" spans="1:11" x14ac:dyDescent="0.2">
      <c r="A59" s="6">
        <f>'1a. physdam'!A76</f>
        <v>2013</v>
      </c>
      <c r="B59" s="23">
        <f>'1b. liability'!B25</f>
        <v>6818.61</v>
      </c>
      <c r="C59" s="23">
        <f>'1b. liability'!C25</f>
        <v>439865.84999999992</v>
      </c>
      <c r="D59" s="23">
        <f>'1b. liability'!D25</f>
        <v>683970.20999999985</v>
      </c>
      <c r="E59" s="23">
        <f>'1b. liability'!E25</f>
        <v>851830.98999999987</v>
      </c>
      <c r="F59" s="23">
        <f>'1b. liability'!F25</f>
        <v>960180.15999999992</v>
      </c>
      <c r="G59" s="23">
        <f>'1b. liability'!G25</f>
        <v>1084673.21</v>
      </c>
      <c r="H59" s="23">
        <f>'1b. liability'!H25</f>
        <v>1121387.56</v>
      </c>
      <c r="I59" s="23">
        <f>'1b. liability'!I25</f>
        <v>1239643.31</v>
      </c>
      <c r="J59" s="23">
        <f>'1b. liability'!J25</f>
        <v>0</v>
      </c>
      <c r="K59" s="23">
        <f>'1b. liability'!K25</f>
        <v>0</v>
      </c>
    </row>
    <row r="60" spans="1:11" x14ac:dyDescent="0.2">
      <c r="A60" s="6">
        <f>'1a. physdam'!A77</f>
        <v>2014</v>
      </c>
      <c r="B60" s="23">
        <f>'1b. liability'!B26</f>
        <v>30806.2</v>
      </c>
      <c r="C60" s="23">
        <f>'1b. liability'!C26</f>
        <v>188657.27000000002</v>
      </c>
      <c r="D60" s="23">
        <f>'1b. liability'!D26</f>
        <v>383334.60000000003</v>
      </c>
      <c r="E60" s="23">
        <f>'1b. liability'!E26</f>
        <v>1763982.7800000005</v>
      </c>
      <c r="F60" s="23">
        <f>'1b. liability'!F26</f>
        <v>2278331.4400000004</v>
      </c>
      <c r="G60" s="23">
        <f>'1b. liability'!G26</f>
        <v>3160129.6300000004</v>
      </c>
      <c r="H60" s="23">
        <f>'1b. liability'!H26</f>
        <v>3321294.8400000003</v>
      </c>
      <c r="I60" s="23">
        <f>'1b. liability'!I26</f>
        <v>0</v>
      </c>
      <c r="J60" s="23">
        <f>'1b. liability'!J26</f>
        <v>0</v>
      </c>
      <c r="K60" s="23">
        <f>'1b. liability'!K26</f>
        <v>0</v>
      </c>
    </row>
    <row r="61" spans="1:11" x14ac:dyDescent="0.2">
      <c r="A61" s="6">
        <f>'1a. physdam'!A78</f>
        <v>2015</v>
      </c>
      <c r="B61" s="23">
        <f>'1b. liability'!B27</f>
        <v>16064.68</v>
      </c>
      <c r="C61" s="23">
        <f>'1b. liability'!C27</f>
        <v>4164365.5700000012</v>
      </c>
      <c r="D61" s="23">
        <f>'1b. liability'!D27</f>
        <v>4356535.4300000016</v>
      </c>
      <c r="E61" s="23">
        <f>'1b. liability'!E27</f>
        <v>5733143.1600000011</v>
      </c>
      <c r="F61" s="23">
        <f>'1b. liability'!F27</f>
        <v>5842553.790000001</v>
      </c>
      <c r="G61" s="23">
        <f>'1b. liability'!G27</f>
        <v>6013555.3500000006</v>
      </c>
      <c r="H61" s="23">
        <f>'1b. liability'!H27</f>
        <v>0</v>
      </c>
      <c r="I61" s="23">
        <f>'1b. liability'!I27</f>
        <v>0</v>
      </c>
      <c r="J61" s="23">
        <f>'1b. liability'!J27</f>
        <v>0</v>
      </c>
      <c r="K61" s="23">
        <f>'1b. liability'!K27</f>
        <v>0</v>
      </c>
    </row>
    <row r="62" spans="1:11" x14ac:dyDescent="0.2">
      <c r="A62" s="6">
        <f>'1a. physdam'!A79</f>
        <v>2016</v>
      </c>
      <c r="B62" s="23">
        <f>'1b. liability'!B28</f>
        <v>5843.4100000000008</v>
      </c>
      <c r="C62" s="23">
        <f>'1b. liability'!C28</f>
        <v>252629.9499999999</v>
      </c>
      <c r="D62" s="23">
        <f>'1b. liability'!D28</f>
        <v>834983.49</v>
      </c>
      <c r="E62" s="23">
        <f>'1b. liability'!E28</f>
        <v>1081059.8899999999</v>
      </c>
      <c r="F62" s="23">
        <f>'1b. liability'!F28</f>
        <v>1161912.6199999999</v>
      </c>
      <c r="G62" s="23">
        <f>'1b. liability'!G28</f>
        <v>0</v>
      </c>
      <c r="H62" s="23">
        <f>'1b. liability'!H28</f>
        <v>0</v>
      </c>
      <c r="I62" s="23">
        <f>'1b. liability'!I28</f>
        <v>0</v>
      </c>
      <c r="J62" s="23">
        <f>'1b. liability'!J28</f>
        <v>0</v>
      </c>
      <c r="K62" s="23">
        <f>'1b. liability'!K28</f>
        <v>0</v>
      </c>
    </row>
    <row r="63" spans="1:11" x14ac:dyDescent="0.2">
      <c r="A63" s="6">
        <f>'1a. physdam'!A80</f>
        <v>2017</v>
      </c>
      <c r="B63" s="23">
        <f>'1b. liability'!B29</f>
        <v>10615.869999999997</v>
      </c>
      <c r="C63" s="23">
        <f>'1b. liability'!C29</f>
        <v>2700072.5300000012</v>
      </c>
      <c r="D63" s="23">
        <f>'1b. liability'!D29</f>
        <v>2831486.3900000011</v>
      </c>
      <c r="E63" s="23">
        <f>'1b. liability'!E29</f>
        <v>3643099.7000000011</v>
      </c>
      <c r="F63" s="23">
        <f>'1b. liability'!F29</f>
        <v>0</v>
      </c>
      <c r="G63" s="23">
        <f>'1b. liability'!G29</f>
        <v>0</v>
      </c>
      <c r="H63" s="23">
        <f>'1b. liability'!H29</f>
        <v>0</v>
      </c>
      <c r="I63" s="23">
        <f>'1b. liability'!I29</f>
        <v>0</v>
      </c>
      <c r="J63" s="23">
        <f>'1b. liability'!J29</f>
        <v>0</v>
      </c>
      <c r="K63" s="23">
        <f>'1b. liability'!K29</f>
        <v>0</v>
      </c>
    </row>
    <row r="64" spans="1:11" x14ac:dyDescent="0.2">
      <c r="A64" s="6">
        <f>'1a. physdam'!A81</f>
        <v>2018</v>
      </c>
      <c r="B64" s="23">
        <f>'1b. liability'!B30</f>
        <v>2423.19</v>
      </c>
      <c r="C64" s="23">
        <f>'1b. liability'!C30</f>
        <v>269806.50000000006</v>
      </c>
      <c r="D64" s="23">
        <f>'1b. liability'!D30</f>
        <v>391766.00000000006</v>
      </c>
      <c r="E64" s="23">
        <f>'1b. liability'!E30</f>
        <v>0</v>
      </c>
      <c r="F64" s="23">
        <f>'1b. liability'!F30</f>
        <v>0</v>
      </c>
      <c r="G64" s="23">
        <f>'1b. liability'!G30</f>
        <v>0</v>
      </c>
      <c r="H64" s="23">
        <f>'1b. liability'!H30</f>
        <v>0</v>
      </c>
      <c r="I64" s="23">
        <f>'1b. liability'!I30</f>
        <v>0</v>
      </c>
      <c r="J64" s="23">
        <f>'1b. liability'!J30</f>
        <v>0</v>
      </c>
      <c r="K64" s="23">
        <f>'1b. liability'!K30</f>
        <v>0</v>
      </c>
    </row>
    <row r="65" spans="1:11" x14ac:dyDescent="0.2">
      <c r="A65" s="6">
        <f>'1a. physdam'!A82</f>
        <v>2019</v>
      </c>
      <c r="B65" s="23">
        <f>'1b. liability'!B31</f>
        <v>20833.46</v>
      </c>
      <c r="C65" s="23">
        <f>'1b. liability'!C31</f>
        <v>152406.14000000001</v>
      </c>
      <c r="D65" s="23">
        <f>'1b. liability'!D31</f>
        <v>0</v>
      </c>
      <c r="E65" s="23">
        <f>'1b. liability'!E31</f>
        <v>0</v>
      </c>
      <c r="F65" s="23">
        <f>'1b. liability'!F31</f>
        <v>0</v>
      </c>
      <c r="G65" s="23">
        <f>'1b. liability'!G31</f>
        <v>0</v>
      </c>
      <c r="H65" s="23">
        <f>'1b. liability'!H31</f>
        <v>0</v>
      </c>
      <c r="I65" s="23">
        <f>'1b. liability'!I31</f>
        <v>0</v>
      </c>
      <c r="J65" s="23">
        <f>'1b. liability'!J31</f>
        <v>0</v>
      </c>
      <c r="K65" s="23">
        <f>'1b. liability'!K31</f>
        <v>0</v>
      </c>
    </row>
    <row r="66" spans="1:11" x14ac:dyDescent="0.2">
      <c r="A66" s="6">
        <f>'1a. physdam'!A83</f>
        <v>2020</v>
      </c>
      <c r="B66" s="23">
        <f>'1b. liability'!B32</f>
        <v>13173.35</v>
      </c>
      <c r="C66" s="23">
        <f>'1b. liability'!C32</f>
        <v>0</v>
      </c>
      <c r="D66" s="23">
        <f>'1b. liability'!D32</f>
        <v>0</v>
      </c>
      <c r="E66" s="23">
        <f>'1b. liability'!E32</f>
        <v>0</v>
      </c>
      <c r="F66" s="23">
        <f>'1b. liability'!F32</f>
        <v>0</v>
      </c>
      <c r="G66" s="23">
        <f>'1b. liability'!G32</f>
        <v>0</v>
      </c>
      <c r="H66" s="23">
        <f>'1b. liability'!H32</f>
        <v>0</v>
      </c>
      <c r="I66" s="23">
        <f>'1b. liability'!I32</f>
        <v>0</v>
      </c>
      <c r="J66" s="23">
        <f>'1b. liability'!J32</f>
        <v>0</v>
      </c>
      <c r="K66" s="23">
        <f>'1b. liability'!K32</f>
        <v>0</v>
      </c>
    </row>
    <row r="67" spans="1:11" x14ac:dyDescent="0.2">
      <c r="B67" s="1"/>
      <c r="C67" s="1"/>
    </row>
    <row r="68" spans="1:11" x14ac:dyDescent="0.2">
      <c r="A68" s="149" t="s">
        <v>42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</row>
    <row r="69" spans="1:11" x14ac:dyDescent="0.2">
      <c r="A69" s="16" t="s">
        <v>1</v>
      </c>
      <c r="B69" s="151" t="s">
        <v>8</v>
      </c>
      <c r="C69" s="152"/>
      <c r="D69" s="152"/>
      <c r="E69" s="152"/>
      <c r="F69" s="152"/>
      <c r="G69" s="152"/>
      <c r="H69" s="152"/>
      <c r="I69" s="152"/>
      <c r="J69" s="152"/>
      <c r="K69" s="152"/>
    </row>
    <row r="70" spans="1:11" x14ac:dyDescent="0.2">
      <c r="A70" s="17" t="s">
        <v>3</v>
      </c>
      <c r="B70" s="41" t="s">
        <v>43</v>
      </c>
      <c r="C70" s="42" t="s">
        <v>44</v>
      </c>
      <c r="D70" s="42" t="s">
        <v>45</v>
      </c>
      <c r="E70" s="42" t="s">
        <v>46</v>
      </c>
      <c r="F70" s="42" t="s">
        <v>47</v>
      </c>
      <c r="G70" s="42" t="s">
        <v>48</v>
      </c>
      <c r="H70" s="42" t="s">
        <v>49</v>
      </c>
      <c r="I70" s="42" t="s">
        <v>50</v>
      </c>
      <c r="J70" s="42" t="s">
        <v>51</v>
      </c>
      <c r="K70" s="21"/>
    </row>
    <row r="71" spans="1:11" x14ac:dyDescent="0.2">
      <c r="A71" s="6">
        <f>A57</f>
        <v>2011</v>
      </c>
      <c r="B71" s="40">
        <f>C57/B57</f>
        <v>18.285968389829684</v>
      </c>
      <c r="C71" s="40">
        <f t="shared" ref="C71:J71" si="10">D57/C57</f>
        <v>1.1701459670262224</v>
      </c>
      <c r="D71" s="40">
        <f t="shared" si="10"/>
        <v>1.3535871858048114</v>
      </c>
      <c r="E71" s="40">
        <f t="shared" si="10"/>
        <v>1.0860677210145679</v>
      </c>
      <c r="F71" s="40">
        <f t="shared" si="10"/>
        <v>1.0334935833496066</v>
      </c>
      <c r="G71" s="40">
        <f t="shared" si="10"/>
        <v>1.0947662028174527</v>
      </c>
      <c r="H71" s="40">
        <f t="shared" si="10"/>
        <v>1.0046114202785692</v>
      </c>
      <c r="I71" s="40">
        <f t="shared" si="10"/>
        <v>1.0126712618199247</v>
      </c>
      <c r="J71" s="40">
        <f t="shared" si="10"/>
        <v>1.0012925062328679</v>
      </c>
      <c r="K71" s="43"/>
    </row>
    <row r="72" spans="1:11" x14ac:dyDescent="0.2">
      <c r="A72" s="6">
        <f t="shared" ref="A72:A79" si="11">A58</f>
        <v>2012</v>
      </c>
      <c r="B72" s="40">
        <f t="shared" ref="B72:I79" si="12">C58/B58</f>
        <v>5.1246958958090971</v>
      </c>
      <c r="C72" s="40">
        <f t="shared" si="12"/>
        <v>4.5187040420205458</v>
      </c>
      <c r="D72" s="40">
        <f t="shared" si="12"/>
        <v>1.2090801615331894</v>
      </c>
      <c r="E72" s="40">
        <f t="shared" si="12"/>
        <v>1.1249440630251253</v>
      </c>
      <c r="F72" s="40">
        <f t="shared" si="12"/>
        <v>1.100208541469273</v>
      </c>
      <c r="G72" s="40">
        <f t="shared" si="12"/>
        <v>1.0121676195579992</v>
      </c>
      <c r="H72" s="40">
        <f t="shared" si="12"/>
        <v>1.0501118130042673</v>
      </c>
      <c r="I72" s="40">
        <f t="shared" si="12"/>
        <v>1.0123629693501242</v>
      </c>
      <c r="J72" s="40"/>
      <c r="K72" s="40"/>
    </row>
    <row r="73" spans="1:11" x14ac:dyDescent="0.2">
      <c r="A73" s="6">
        <f t="shared" si="11"/>
        <v>2013</v>
      </c>
      <c r="B73" s="40">
        <f t="shared" si="12"/>
        <v>64.509606796693163</v>
      </c>
      <c r="C73" s="40">
        <f t="shared" si="12"/>
        <v>1.5549518336101791</v>
      </c>
      <c r="D73" s="40">
        <f t="shared" si="12"/>
        <v>1.245421185814511</v>
      </c>
      <c r="E73" s="40">
        <f t="shared" si="12"/>
        <v>1.1271956189337513</v>
      </c>
      <c r="F73" s="40">
        <f t="shared" si="12"/>
        <v>1.1296559283207852</v>
      </c>
      <c r="G73" s="40">
        <f t="shared" si="12"/>
        <v>1.033848305334286</v>
      </c>
      <c r="H73" s="40">
        <f t="shared" si="12"/>
        <v>1.1054548438186704</v>
      </c>
      <c r="I73" s="40"/>
      <c r="J73" s="40"/>
      <c r="K73" s="40"/>
    </row>
    <row r="74" spans="1:11" x14ac:dyDescent="0.2">
      <c r="A74" s="6">
        <f t="shared" si="11"/>
        <v>2014</v>
      </c>
      <c r="B74" s="40">
        <f t="shared" si="12"/>
        <v>6.1240032850530088</v>
      </c>
      <c r="C74" s="40">
        <f t="shared" si="12"/>
        <v>2.0319100345298118</v>
      </c>
      <c r="D74" s="40">
        <f t="shared" si="12"/>
        <v>4.6016790031476429</v>
      </c>
      <c r="E74" s="40">
        <f t="shared" si="12"/>
        <v>1.2915837194283721</v>
      </c>
      <c r="F74" s="40">
        <f t="shared" si="12"/>
        <v>1.3870368351674065</v>
      </c>
      <c r="G74" s="40">
        <f t="shared" si="12"/>
        <v>1.0509995566226187</v>
      </c>
      <c r="H74" s="40"/>
      <c r="I74" s="40"/>
      <c r="J74" s="40"/>
      <c r="K74" s="40"/>
    </row>
    <row r="75" spans="1:11" x14ac:dyDescent="0.2">
      <c r="A75" s="6">
        <f t="shared" si="11"/>
        <v>2015</v>
      </c>
      <c r="B75" s="40">
        <f t="shared" si="12"/>
        <v>259.22493134005788</v>
      </c>
      <c r="C75" s="40">
        <f t="shared" si="12"/>
        <v>1.0461462512763979</v>
      </c>
      <c r="D75" s="40">
        <f t="shared" si="12"/>
        <v>1.3159868092705949</v>
      </c>
      <c r="E75" s="40">
        <f t="shared" si="12"/>
        <v>1.0190838824265467</v>
      </c>
      <c r="F75" s="40">
        <f t="shared" si="12"/>
        <v>1.0292682902282702</v>
      </c>
      <c r="G75" s="40"/>
      <c r="H75" s="40"/>
      <c r="I75" s="40"/>
      <c r="J75" s="40"/>
      <c r="K75" s="40"/>
    </row>
    <row r="76" spans="1:11" x14ac:dyDescent="0.2">
      <c r="A76" s="6">
        <f t="shared" si="11"/>
        <v>2016</v>
      </c>
      <c r="B76" s="40">
        <f t="shared" si="12"/>
        <v>43.233308975409884</v>
      </c>
      <c r="C76" s="40">
        <f t="shared" si="12"/>
        <v>3.30516429267393</v>
      </c>
      <c r="D76" s="40">
        <f t="shared" si="12"/>
        <v>1.2947081025518239</v>
      </c>
      <c r="E76" s="40">
        <f t="shared" si="12"/>
        <v>1.0747902412696118</v>
      </c>
      <c r="F76" s="40"/>
      <c r="G76" s="40"/>
      <c r="H76" s="40"/>
      <c r="I76" s="40"/>
      <c r="J76" s="40"/>
      <c r="K76" s="40"/>
    </row>
    <row r="77" spans="1:11" x14ac:dyDescent="0.2">
      <c r="A77" s="6">
        <f t="shared" si="11"/>
        <v>2017</v>
      </c>
      <c r="B77" s="40">
        <f t="shared" si="12"/>
        <v>254.34302888034631</v>
      </c>
      <c r="C77" s="40">
        <f t="shared" si="12"/>
        <v>1.0486704925663608</v>
      </c>
      <c r="D77" s="40">
        <f t="shared" si="12"/>
        <v>1.286638605386339</v>
      </c>
      <c r="E77" s="40"/>
      <c r="F77" s="40"/>
      <c r="G77" s="40"/>
      <c r="H77" s="40"/>
      <c r="I77" s="40"/>
      <c r="J77" s="40"/>
      <c r="K77" s="40"/>
    </row>
    <row r="78" spans="1:11" x14ac:dyDescent="0.2">
      <c r="A78" s="6">
        <f t="shared" si="11"/>
        <v>2018</v>
      </c>
      <c r="B78" s="40">
        <f t="shared" si="12"/>
        <v>111.34351825486242</v>
      </c>
      <c r="C78" s="40">
        <f t="shared" si="12"/>
        <v>1.4520258036778209</v>
      </c>
      <c r="D78" s="40"/>
      <c r="E78" s="40"/>
      <c r="F78" s="40"/>
      <c r="G78" s="40"/>
      <c r="H78" s="40"/>
      <c r="I78" s="40"/>
      <c r="J78" s="40"/>
      <c r="K78" s="40"/>
    </row>
    <row r="79" spans="1:11" x14ac:dyDescent="0.2">
      <c r="A79" s="6">
        <f t="shared" si="11"/>
        <v>2019</v>
      </c>
      <c r="B79" s="40">
        <f t="shared" si="12"/>
        <v>7.3154502420625294</v>
      </c>
      <c r="C79" s="40"/>
      <c r="D79" s="40"/>
      <c r="E79" s="40"/>
      <c r="F79" s="40"/>
      <c r="G79" s="40"/>
      <c r="H79" s="40"/>
      <c r="I79" s="40"/>
      <c r="J79" s="40"/>
      <c r="K79" s="40"/>
    </row>
    <row r="80" spans="1:11" x14ac:dyDescent="0.2">
      <c r="A80" s="44" t="s">
        <v>52</v>
      </c>
      <c r="B80" s="46">
        <f>AVERAGE(B71:B79)</f>
        <v>85.50050134001377</v>
      </c>
      <c r="C80" s="47">
        <f t="shared" ref="C80:J80" si="13">AVERAGE(C71:C79)</f>
        <v>2.0159648396726584</v>
      </c>
      <c r="D80" s="47">
        <f t="shared" si="13"/>
        <v>1.7581572933584158</v>
      </c>
      <c r="E80" s="47">
        <f t="shared" si="13"/>
        <v>1.1206108743496626</v>
      </c>
      <c r="F80" s="47">
        <f t="shared" si="13"/>
        <v>1.1359326357070683</v>
      </c>
      <c r="G80" s="47">
        <f t="shared" si="13"/>
        <v>1.0479454210830892</v>
      </c>
      <c r="H80" s="47">
        <f t="shared" si="13"/>
        <v>1.053392692367169</v>
      </c>
      <c r="I80" s="47">
        <f t="shared" si="13"/>
        <v>1.0125171155850246</v>
      </c>
      <c r="J80" s="47">
        <f t="shared" si="13"/>
        <v>1.0012925062328679</v>
      </c>
      <c r="K80" s="40"/>
    </row>
    <row r="81" spans="1:11" ht="4" customHeight="1" x14ac:dyDescent="0.2">
      <c r="B81" s="1"/>
      <c r="C81" s="1"/>
    </row>
    <row r="82" spans="1:11" x14ac:dyDescent="0.2">
      <c r="A82" s="49" t="s">
        <v>53</v>
      </c>
      <c r="B82" s="48">
        <f>B80</f>
        <v>85.50050134001377</v>
      </c>
      <c r="C82" s="48">
        <f t="shared" ref="C82:J82" si="14">C80</f>
        <v>2.0159648396726584</v>
      </c>
      <c r="D82" s="48">
        <f t="shared" si="14"/>
        <v>1.7581572933584158</v>
      </c>
      <c r="E82" s="48">
        <f t="shared" si="14"/>
        <v>1.1206108743496626</v>
      </c>
      <c r="F82" s="48">
        <f t="shared" si="14"/>
        <v>1.1359326357070683</v>
      </c>
      <c r="G82" s="48">
        <f t="shared" si="14"/>
        <v>1.0479454210830892</v>
      </c>
      <c r="H82" s="48">
        <f t="shared" si="14"/>
        <v>1.053392692367169</v>
      </c>
      <c r="I82" s="48">
        <f t="shared" si="14"/>
        <v>1.0125171155850246</v>
      </c>
      <c r="J82" s="48">
        <f t="shared" si="14"/>
        <v>1.0012925062328679</v>
      </c>
      <c r="K82" s="48">
        <v>1</v>
      </c>
    </row>
    <row r="83" spans="1:11" x14ac:dyDescent="0.2">
      <c r="A83" s="39" t="s">
        <v>54</v>
      </c>
      <c r="B83" s="50">
        <f>B82*C83</f>
        <v>431.72684643713194</v>
      </c>
      <c r="C83" s="50">
        <f t="shared" ref="C83:I83" si="15">C82*D83</f>
        <v>5.0494071925995376</v>
      </c>
      <c r="D83" s="50">
        <f t="shared" si="15"/>
        <v>2.5047099499113452</v>
      </c>
      <c r="E83" s="50">
        <f t="shared" si="15"/>
        <v>1.4246222220122702</v>
      </c>
      <c r="F83" s="50">
        <f t="shared" si="15"/>
        <v>1.2712907349208422</v>
      </c>
      <c r="G83" s="50">
        <f t="shared" si="15"/>
        <v>1.1191603225040889</v>
      </c>
      <c r="H83" s="50">
        <f t="shared" si="15"/>
        <v>1.0679566893354013</v>
      </c>
      <c r="I83" s="50">
        <f t="shared" si="15"/>
        <v>1.0138258002678036</v>
      </c>
      <c r="J83" s="51">
        <f>J82*K83</f>
        <v>1.0012925062328679</v>
      </c>
      <c r="K83" s="50">
        <f>PRODUCT(K82*$K82)</f>
        <v>1</v>
      </c>
    </row>
    <row r="84" spans="1:11" x14ac:dyDescent="0.2">
      <c r="B84" s="1"/>
      <c r="C84" s="1"/>
    </row>
    <row r="85" spans="1:11" x14ac:dyDescent="0.2">
      <c r="A85" s="52"/>
      <c r="B85" s="91"/>
      <c r="C85" s="63"/>
      <c r="D85" s="53"/>
      <c r="E85" s="53" t="s">
        <v>53</v>
      </c>
      <c r="F85" s="53"/>
      <c r="G85" s="53"/>
      <c r="H85" s="53"/>
      <c r="I85" s="86" t="s">
        <v>55</v>
      </c>
    </row>
    <row r="86" spans="1:11" x14ac:dyDescent="0.2">
      <c r="A86" s="52" t="s">
        <v>1</v>
      </c>
      <c r="B86" s="39" t="s">
        <v>85</v>
      </c>
      <c r="C86" s="91" t="s">
        <v>87</v>
      </c>
      <c r="D86" s="53" t="s">
        <v>87</v>
      </c>
      <c r="E86" s="97" t="s">
        <v>57</v>
      </c>
      <c r="F86" s="97" t="s">
        <v>91</v>
      </c>
      <c r="G86" s="53" t="s">
        <v>59</v>
      </c>
      <c r="H86" s="53" t="s">
        <v>56</v>
      </c>
      <c r="I86" s="86" t="s">
        <v>58</v>
      </c>
    </row>
    <row r="87" spans="1:11" ht="17" x14ac:dyDescent="0.2">
      <c r="A87" s="55" t="s">
        <v>3</v>
      </c>
      <c r="B87" s="39" t="s">
        <v>86</v>
      </c>
      <c r="C87" s="95" t="s">
        <v>88</v>
      </c>
      <c r="D87" s="56" t="s">
        <v>60</v>
      </c>
      <c r="E87" s="95" t="s">
        <v>61</v>
      </c>
      <c r="F87" s="95" t="s">
        <v>92</v>
      </c>
      <c r="G87" s="56" t="s">
        <v>62</v>
      </c>
      <c r="H87" s="56" t="s">
        <v>60</v>
      </c>
      <c r="I87" s="87" t="s">
        <v>60</v>
      </c>
    </row>
    <row r="88" spans="1:11" x14ac:dyDescent="0.2">
      <c r="B88" s="94" t="s">
        <v>63</v>
      </c>
      <c r="C88" s="58" t="s">
        <v>64</v>
      </c>
      <c r="D88" s="98" t="s">
        <v>90</v>
      </c>
      <c r="E88" s="58" t="s">
        <v>82</v>
      </c>
      <c r="F88" s="58" t="s">
        <v>83</v>
      </c>
      <c r="G88" s="98" t="s">
        <v>93</v>
      </c>
      <c r="H88" s="58" t="s">
        <v>94</v>
      </c>
      <c r="I88" s="83" t="s">
        <v>95</v>
      </c>
    </row>
    <row r="89" spans="1:11" x14ac:dyDescent="0.2">
      <c r="A89" s="57">
        <f t="shared" ref="A89:A98" si="16">A57</f>
        <v>2011</v>
      </c>
      <c r="B89" s="66">
        <f>'[1]Earned Premium'!$C2</f>
        <v>7353694.4430374661</v>
      </c>
      <c r="C89" s="70">
        <f>K57/B89</f>
        <v>0.55364239995785458</v>
      </c>
      <c r="D89" s="99">
        <f>K57</f>
        <v>4071317.0400000014</v>
      </c>
      <c r="E89" s="101">
        <f>K82</f>
        <v>1</v>
      </c>
      <c r="F89" s="102">
        <f>1-(1/E89)</f>
        <v>0</v>
      </c>
      <c r="G89" s="99">
        <f>D89*F89</f>
        <v>0</v>
      </c>
      <c r="H89" s="59">
        <f>K57</f>
        <v>4071317.0400000014</v>
      </c>
      <c r="I89" s="88">
        <f>G89+H89</f>
        <v>4071317.0400000014</v>
      </c>
    </row>
    <row r="90" spans="1:11" x14ac:dyDescent="0.2">
      <c r="A90" s="57">
        <f t="shared" si="16"/>
        <v>2012</v>
      </c>
      <c r="B90" s="66">
        <f>'[1]Earned Premium'!$C3</f>
        <v>7638746.6804798702</v>
      </c>
      <c r="C90" s="70">
        <f>J58/B90</f>
        <v>0.32876018214053904</v>
      </c>
      <c r="D90" s="99">
        <f>J58</f>
        <v>2511315.75</v>
      </c>
      <c r="E90" s="101">
        <f>J82</f>
        <v>1.0012925062328679</v>
      </c>
      <c r="F90" s="102">
        <f t="shared" ref="F90:F98" si="17">1-(1/E90)</f>
        <v>1.2908378169439461E-3</v>
      </c>
      <c r="G90" s="99">
        <f t="shared" ref="G90:G98" si="18">D90*F90</f>
        <v>3241.7013403869487</v>
      </c>
      <c r="H90" s="59">
        <f>J58</f>
        <v>2511315.75</v>
      </c>
      <c r="I90" s="88">
        <f t="shared" ref="I90:I98" si="19">G90+H90</f>
        <v>2514557.4513403871</v>
      </c>
    </row>
    <row r="91" spans="1:11" x14ac:dyDescent="0.2">
      <c r="A91" s="57">
        <f t="shared" si="16"/>
        <v>2013</v>
      </c>
      <c r="B91" s="66">
        <f>'[1]Earned Premium'!$C4</f>
        <v>7032064.7680398598</v>
      </c>
      <c r="C91" s="70">
        <f>I59/B91</f>
        <v>0.17628439880617627</v>
      </c>
      <c r="D91" s="99">
        <f>I59</f>
        <v>1239643.31</v>
      </c>
      <c r="E91" s="101">
        <f>I82</f>
        <v>1.0125171155850246</v>
      </c>
      <c r="F91" s="102">
        <f t="shared" si="17"/>
        <v>1.2362374316795877E-2</v>
      </c>
      <c r="G91" s="99">
        <f t="shared" si="18"/>
        <v>15324.93461753183</v>
      </c>
      <c r="H91" s="59">
        <f>I59</f>
        <v>1239643.31</v>
      </c>
      <c r="I91" s="88">
        <f t="shared" si="19"/>
        <v>1254968.2446175318</v>
      </c>
    </row>
    <row r="92" spans="1:11" x14ac:dyDescent="0.2">
      <c r="A92" s="57">
        <f t="shared" si="16"/>
        <v>2014</v>
      </c>
      <c r="B92" s="66">
        <f>'[1]Earned Premium'!$C5</f>
        <v>7653561.3856745698</v>
      </c>
      <c r="C92" s="70">
        <f>H60/B92</f>
        <v>0.4339541649481744</v>
      </c>
      <c r="D92" s="99">
        <f>H60</f>
        <v>3321294.8400000003</v>
      </c>
      <c r="E92" s="101">
        <f>H82</f>
        <v>1.053392692367169</v>
      </c>
      <c r="F92" s="102">
        <f t="shared" si="17"/>
        <v>5.068640854835027E-2</v>
      </c>
      <c r="G92" s="99">
        <f t="shared" si="18"/>
        <v>168344.50716976766</v>
      </c>
      <c r="H92" s="59">
        <f>H60</f>
        <v>3321294.8400000003</v>
      </c>
      <c r="I92" s="88">
        <f t="shared" si="19"/>
        <v>3489639.3471697681</v>
      </c>
    </row>
    <row r="93" spans="1:11" x14ac:dyDescent="0.2">
      <c r="A93" s="57">
        <f t="shared" si="16"/>
        <v>2015</v>
      </c>
      <c r="B93" s="66">
        <f>'[1]Earned Premium'!$C6</f>
        <v>7168276.7335453508</v>
      </c>
      <c r="C93" s="69">
        <f>G61/B93</f>
        <v>0.83891227606467733</v>
      </c>
      <c r="D93" s="66">
        <f>G61</f>
        <v>6013555.3500000006</v>
      </c>
      <c r="E93" s="101">
        <f>G82</f>
        <v>1.0479454210830892</v>
      </c>
      <c r="F93" s="102">
        <f t="shared" si="17"/>
        <v>4.5751830313391584E-2</v>
      </c>
      <c r="G93" s="99">
        <f t="shared" si="18"/>
        <v>275131.16395338817</v>
      </c>
      <c r="H93" s="104">
        <f>G61</f>
        <v>6013555.3500000006</v>
      </c>
      <c r="I93" s="88">
        <f t="shared" si="19"/>
        <v>6288686.5139533887</v>
      </c>
    </row>
    <row r="94" spans="1:11" x14ac:dyDescent="0.2">
      <c r="A94" s="57">
        <f t="shared" si="16"/>
        <v>2016</v>
      </c>
      <c r="B94" s="66">
        <f>'[1]Earned Premium'!$C7</f>
        <v>8635306.5876279436</v>
      </c>
      <c r="C94" s="69">
        <f>F62/B94</f>
        <v>0.13455371945504588</v>
      </c>
      <c r="D94" s="66">
        <f>F62</f>
        <v>1161912.6199999999</v>
      </c>
      <c r="E94" s="101">
        <f>F82</f>
        <v>1.1359326357070683</v>
      </c>
      <c r="F94" s="102">
        <f t="shared" si="17"/>
        <v>0.11966610645221598</v>
      </c>
      <c r="G94" s="99">
        <f t="shared" si="18"/>
        <v>139041.55927309315</v>
      </c>
      <c r="H94" s="104">
        <f>F62</f>
        <v>1161912.6199999999</v>
      </c>
      <c r="I94" s="88">
        <f t="shared" si="19"/>
        <v>1300954.1792730931</v>
      </c>
    </row>
    <row r="95" spans="1:11" x14ac:dyDescent="0.2">
      <c r="A95" s="57">
        <f t="shared" si="16"/>
        <v>2017</v>
      </c>
      <c r="B95" s="66">
        <f>'[1]Earned Premium'!$C8</f>
        <v>8829254.4199604839</v>
      </c>
      <c r="C95" s="69">
        <f>E63/B95</f>
        <v>0.41261691267656392</v>
      </c>
      <c r="D95" s="66">
        <f>E63</f>
        <v>3643099.7000000011</v>
      </c>
      <c r="E95" s="101">
        <f>E82</f>
        <v>1.1206108743496626</v>
      </c>
      <c r="F95" s="102">
        <f t="shared" si="17"/>
        <v>0.10762957696591879</v>
      </c>
      <c r="G95" s="99">
        <f t="shared" si="18"/>
        <v>392105.27955566579</v>
      </c>
      <c r="H95" s="104">
        <f>E63</f>
        <v>3643099.7000000011</v>
      </c>
      <c r="I95" s="88">
        <f t="shared" si="19"/>
        <v>4035204.9795556669</v>
      </c>
    </row>
    <row r="96" spans="1:11" x14ac:dyDescent="0.2">
      <c r="A96" s="57">
        <f t="shared" si="16"/>
        <v>2018</v>
      </c>
      <c r="B96" s="66">
        <f>'[1]Earned Premium'!$C9</f>
        <v>7950804.3860330665</v>
      </c>
      <c r="C96" s="69">
        <f>D64/B96</f>
        <v>4.9273756588478435E-2</v>
      </c>
      <c r="D96" s="66">
        <f>D64</f>
        <v>391766.00000000006</v>
      </c>
      <c r="E96" s="101">
        <f>D82</f>
        <v>1.7581572933584158</v>
      </c>
      <c r="F96" s="102">
        <f t="shared" si="17"/>
        <v>0.43122267627726907</v>
      </c>
      <c r="G96" s="99">
        <f t="shared" si="18"/>
        <v>168938.38299444062</v>
      </c>
      <c r="H96" s="104">
        <f>D64</f>
        <v>391766.00000000006</v>
      </c>
      <c r="I96" s="88">
        <f t="shared" si="19"/>
        <v>560704.38299444062</v>
      </c>
    </row>
    <row r="97" spans="1:11" x14ac:dyDescent="0.2">
      <c r="A97" s="57">
        <f t="shared" si="16"/>
        <v>2019</v>
      </c>
      <c r="B97" s="66">
        <f>'[1]Earned Premium'!$C10</f>
        <v>8817935.7953938153</v>
      </c>
      <c r="C97" s="70">
        <f>C65/B97</f>
        <v>1.7283652720584755E-2</v>
      </c>
      <c r="D97" s="67">
        <f>C65</f>
        <v>152406.14000000001</v>
      </c>
      <c r="E97" s="101">
        <f>C82</f>
        <v>2.0159648396726584</v>
      </c>
      <c r="F97" s="102">
        <f t="shared" si="17"/>
        <v>0.50395960270697249</v>
      </c>
      <c r="G97" s="99">
        <f t="shared" si="18"/>
        <v>76806.537764503228</v>
      </c>
      <c r="H97" s="67">
        <f>C65</f>
        <v>152406.14000000001</v>
      </c>
      <c r="I97" s="88">
        <f t="shared" si="19"/>
        <v>229212.67776450323</v>
      </c>
    </row>
    <row r="98" spans="1:11" x14ac:dyDescent="0.2">
      <c r="A98" s="57">
        <f t="shared" si="16"/>
        <v>2020</v>
      </c>
      <c r="B98" s="66">
        <f>'[1]Earned Premium'!$C11</f>
        <v>9287920.0013700314</v>
      </c>
      <c r="C98" s="71">
        <f>B66/B98</f>
        <v>1.4183315530341392E-3</v>
      </c>
      <c r="D98" s="100">
        <f>B66</f>
        <v>13173.35</v>
      </c>
      <c r="E98" s="101">
        <f>B82</f>
        <v>85.50050134001377</v>
      </c>
      <c r="F98" s="103">
        <f t="shared" si="17"/>
        <v>0.98830416214726913</v>
      </c>
      <c r="G98" s="99">
        <f t="shared" si="18"/>
        <v>13019.276634422728</v>
      </c>
      <c r="H98" s="68">
        <f>B66</f>
        <v>13173.35</v>
      </c>
      <c r="I98" s="88">
        <f t="shared" si="19"/>
        <v>26192.626634422726</v>
      </c>
    </row>
    <row r="99" spans="1:11" x14ac:dyDescent="0.2">
      <c r="A99" s="60" t="s">
        <v>59</v>
      </c>
      <c r="B99" s="96">
        <f>SUM(B89:B98)</f>
        <v>80367565.201162457</v>
      </c>
      <c r="C99" s="63"/>
      <c r="D99" s="61">
        <f>SUM(D89:D98)</f>
        <v>22519484.100000009</v>
      </c>
      <c r="E99" s="90"/>
      <c r="F99" s="64"/>
      <c r="G99" s="61">
        <f>SUM(G89:G98)</f>
        <v>1251953.3433032001</v>
      </c>
      <c r="H99" s="61">
        <f>SUM(H89:H98)</f>
        <v>22519484.100000009</v>
      </c>
      <c r="I99" s="89">
        <f>SUM(I89:I98)</f>
        <v>23771437.443303201</v>
      </c>
    </row>
    <row r="103" spans="1:11" ht="21" x14ac:dyDescent="0.25">
      <c r="A103" s="28" t="s">
        <v>6</v>
      </c>
    </row>
    <row r="105" spans="1:11" x14ac:dyDescent="0.2">
      <c r="A105" s="149" t="s">
        <v>7</v>
      </c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</row>
    <row r="106" spans="1:11" x14ac:dyDescent="0.2">
      <c r="A106" s="16" t="s">
        <v>1</v>
      </c>
      <c r="B106" s="151" t="s">
        <v>8</v>
      </c>
      <c r="C106" s="152"/>
      <c r="D106" s="152"/>
      <c r="E106" s="152"/>
      <c r="F106" s="152"/>
      <c r="G106" s="152"/>
      <c r="H106" s="152"/>
      <c r="I106" s="152"/>
      <c r="J106" s="152"/>
      <c r="K106" s="152"/>
    </row>
    <row r="107" spans="1:11" x14ac:dyDescent="0.2">
      <c r="A107" s="17" t="s">
        <v>3</v>
      </c>
      <c r="B107" s="18">
        <v>0</v>
      </c>
      <c r="C107" s="18">
        <v>1</v>
      </c>
      <c r="D107" s="18">
        <v>2</v>
      </c>
      <c r="E107" s="18">
        <v>3</v>
      </c>
      <c r="F107" s="18">
        <v>4</v>
      </c>
      <c r="G107" s="18">
        <v>5</v>
      </c>
      <c r="H107" s="18">
        <v>6</v>
      </c>
      <c r="I107" s="18">
        <v>7</v>
      </c>
      <c r="J107" s="18">
        <v>8</v>
      </c>
      <c r="K107" s="18">
        <v>9</v>
      </c>
    </row>
    <row r="108" spans="1:11" x14ac:dyDescent="0.2">
      <c r="A108" s="6">
        <f>A6</f>
        <v>2011</v>
      </c>
      <c r="B108" s="23">
        <f>'1c. homeprop'!B23</f>
        <v>3678535.2500000005</v>
      </c>
      <c r="C108" s="23">
        <f>'1c. homeprop'!C23</f>
        <v>12777212.020000005</v>
      </c>
      <c r="D108" s="23">
        <f>'1c. homeprop'!D23</f>
        <v>18284383.750000004</v>
      </c>
      <c r="E108" s="23">
        <f>'1c. homeprop'!E23</f>
        <v>21390700.610000003</v>
      </c>
      <c r="F108" s="23">
        <f>'1c. homeprop'!F23</f>
        <v>24148581.870000005</v>
      </c>
      <c r="G108" s="23">
        <f>'1c. homeprop'!G23</f>
        <v>25652222.880000003</v>
      </c>
      <c r="H108" s="23">
        <f>'1c. homeprop'!H23</f>
        <v>26197530.220000003</v>
      </c>
      <c r="I108" s="23">
        <f>'1c. homeprop'!I23</f>
        <v>26352548.600000001</v>
      </c>
      <c r="J108" s="23">
        <f>'1c. homeprop'!J23</f>
        <v>26446722.010000002</v>
      </c>
      <c r="K108" s="23">
        <f>'1c. homeprop'!K23</f>
        <v>26458386.930000003</v>
      </c>
    </row>
    <row r="109" spans="1:11" x14ac:dyDescent="0.2">
      <c r="A109" s="6">
        <f t="shared" ref="A109:A117" si="20">A7</f>
        <v>2012</v>
      </c>
      <c r="B109" s="23">
        <f>'1c. homeprop'!B24</f>
        <v>3250429.3200000003</v>
      </c>
      <c r="C109" s="23">
        <f>'1c. homeprop'!C24</f>
        <v>13398582.750000006</v>
      </c>
      <c r="D109" s="23">
        <f>'1c. homeprop'!D24</f>
        <v>19428959.320000008</v>
      </c>
      <c r="E109" s="23">
        <f>'1c. homeprop'!E24</f>
        <v>23187268.160000008</v>
      </c>
      <c r="F109" s="23">
        <f>'1c. homeprop'!F24</f>
        <v>25425573.850000009</v>
      </c>
      <c r="G109" s="23">
        <f>'1c. homeprop'!G24</f>
        <v>27032396.170000009</v>
      </c>
      <c r="H109" s="23">
        <f>'1c. homeprop'!H24</f>
        <v>27465592.430000011</v>
      </c>
      <c r="I109" s="23">
        <f>'1c. homeprop'!I24</f>
        <v>27852486.04000001</v>
      </c>
      <c r="J109" s="23">
        <f>'1c. homeprop'!J24</f>
        <v>28051044.430000011</v>
      </c>
      <c r="K109" s="23">
        <f>'1c. homeprop'!K24</f>
        <v>0</v>
      </c>
    </row>
    <row r="110" spans="1:11" x14ac:dyDescent="0.2">
      <c r="A110" s="6">
        <f t="shared" si="20"/>
        <v>2013</v>
      </c>
      <c r="B110" s="23">
        <f>'1c. homeprop'!B25</f>
        <v>3642982.4599999986</v>
      </c>
      <c r="C110" s="23">
        <f>'1c. homeprop'!C25</f>
        <v>14582783.279999999</v>
      </c>
      <c r="D110" s="23">
        <f>'1c. homeprop'!D25</f>
        <v>20211130.309999999</v>
      </c>
      <c r="E110" s="23">
        <f>'1c. homeprop'!E25</f>
        <v>22413602.52</v>
      </c>
      <c r="F110" s="23">
        <f>'1c. homeprop'!F25</f>
        <v>24550999.07</v>
      </c>
      <c r="G110" s="23">
        <f>'1c. homeprop'!G25</f>
        <v>25564838.710000001</v>
      </c>
      <c r="H110" s="23">
        <f>'1c. homeprop'!H25</f>
        <v>25842807.370000001</v>
      </c>
      <c r="I110" s="23">
        <f>'1c. homeprop'!I25</f>
        <v>26038548.09</v>
      </c>
      <c r="J110" s="23">
        <f>'1c. homeprop'!J25</f>
        <v>0</v>
      </c>
      <c r="K110" s="23">
        <f>'1c. homeprop'!K25</f>
        <v>0</v>
      </c>
    </row>
    <row r="111" spans="1:11" x14ac:dyDescent="0.2">
      <c r="A111" s="6">
        <f t="shared" si="20"/>
        <v>2014</v>
      </c>
      <c r="B111" s="23">
        <f>'1c. homeprop'!B26</f>
        <v>4496134.2999999989</v>
      </c>
      <c r="C111" s="23">
        <f>'1c. homeprop'!C26</f>
        <v>13701629.350000003</v>
      </c>
      <c r="D111" s="23">
        <f>'1c. homeprop'!D26</f>
        <v>19896306.57</v>
      </c>
      <c r="E111" s="23">
        <f>'1c. homeprop'!E26</f>
        <v>22800664.969999999</v>
      </c>
      <c r="F111" s="23">
        <f>'1c. homeprop'!F26</f>
        <v>24100799.829999998</v>
      </c>
      <c r="G111" s="23">
        <f>'1c. homeprop'!G26</f>
        <v>24998259.629999999</v>
      </c>
      <c r="H111" s="23">
        <f>'1c. homeprop'!H26</f>
        <v>26372409.640000001</v>
      </c>
      <c r="I111" s="23">
        <f>'1c. homeprop'!I26</f>
        <v>0</v>
      </c>
      <c r="J111" s="23">
        <f>'1c. homeprop'!J26</f>
        <v>0</v>
      </c>
      <c r="K111" s="23">
        <f>'1c. homeprop'!K26</f>
        <v>0</v>
      </c>
    </row>
    <row r="112" spans="1:11" x14ac:dyDescent="0.2">
      <c r="A112" s="6">
        <f t="shared" si="20"/>
        <v>2015</v>
      </c>
      <c r="B112" s="23">
        <f>'1c. homeprop'!B27</f>
        <v>3811002.7500000005</v>
      </c>
      <c r="C112" s="23">
        <f>'1c. homeprop'!C27</f>
        <v>15821839.079999998</v>
      </c>
      <c r="D112" s="23">
        <f>'1c. homeprop'!D27</f>
        <v>22557887.18</v>
      </c>
      <c r="E112" s="23">
        <f>'1c. homeprop'!E27</f>
        <v>26757760.09</v>
      </c>
      <c r="F112" s="23">
        <f>'1c. homeprop'!F27</f>
        <v>28494658.039999999</v>
      </c>
      <c r="G112" s="23">
        <f>'1c. homeprop'!G27</f>
        <v>30548642.059999999</v>
      </c>
      <c r="H112" s="23">
        <f>'1c. homeprop'!H27</f>
        <v>0</v>
      </c>
      <c r="I112" s="23">
        <f>'1c. homeprop'!I27</f>
        <v>0</v>
      </c>
      <c r="J112" s="23">
        <f>'1c. homeprop'!J27</f>
        <v>0</v>
      </c>
      <c r="K112" s="23">
        <f>'1c. homeprop'!K27</f>
        <v>0</v>
      </c>
    </row>
    <row r="113" spans="1:11" x14ac:dyDescent="0.2">
      <c r="A113" s="6">
        <f t="shared" si="20"/>
        <v>2016</v>
      </c>
      <c r="B113" s="23">
        <f>'1c. homeprop'!B28</f>
        <v>3566074.15</v>
      </c>
      <c r="C113" s="23">
        <f>'1c. homeprop'!C28</f>
        <v>15476680.070000004</v>
      </c>
      <c r="D113" s="23">
        <f>'1c. homeprop'!D28</f>
        <v>24354208.040000003</v>
      </c>
      <c r="E113" s="23">
        <f>'1c. homeprop'!E28</f>
        <v>26760525.800000004</v>
      </c>
      <c r="F113" s="23">
        <f>'1c. homeprop'!F28</f>
        <v>28730253.260000005</v>
      </c>
      <c r="G113" s="23">
        <f>'1c. homeprop'!G28</f>
        <v>0</v>
      </c>
      <c r="H113" s="23">
        <f>'1c. homeprop'!H28</f>
        <v>0</v>
      </c>
      <c r="I113" s="23">
        <f>'1c. homeprop'!I28</f>
        <v>0</v>
      </c>
      <c r="J113" s="23">
        <f>'1c. homeprop'!J28</f>
        <v>0</v>
      </c>
      <c r="K113" s="23">
        <f>'1c. homeprop'!K28</f>
        <v>0</v>
      </c>
    </row>
    <row r="114" spans="1:11" x14ac:dyDescent="0.2">
      <c r="A114" s="6">
        <f t="shared" si="20"/>
        <v>2017</v>
      </c>
      <c r="B114" s="23">
        <f>'1c. homeprop'!B29</f>
        <v>6589317.6199999992</v>
      </c>
      <c r="C114" s="23">
        <f>'1c. homeprop'!C29</f>
        <v>20973545.920000009</v>
      </c>
      <c r="D114" s="23">
        <f>'1c. homeprop'!D29</f>
        <v>29293150.800000012</v>
      </c>
      <c r="E114" s="23">
        <f>'1c. homeprop'!E29</f>
        <v>33827393.030000016</v>
      </c>
      <c r="F114" s="23">
        <f>'1c. homeprop'!F29</f>
        <v>0</v>
      </c>
      <c r="G114" s="23">
        <f>'1c. homeprop'!G29</f>
        <v>0</v>
      </c>
      <c r="H114" s="23">
        <f>'1c. homeprop'!H29</f>
        <v>0</v>
      </c>
      <c r="I114" s="23">
        <f>'1c. homeprop'!I29</f>
        <v>0</v>
      </c>
      <c r="J114" s="23">
        <f>'1c. homeprop'!J29</f>
        <v>0</v>
      </c>
      <c r="K114" s="23">
        <f>'1c. homeprop'!K29</f>
        <v>0</v>
      </c>
    </row>
    <row r="115" spans="1:11" x14ac:dyDescent="0.2">
      <c r="A115" s="6">
        <f t="shared" si="20"/>
        <v>2018</v>
      </c>
      <c r="B115" s="23">
        <f>'1c. homeprop'!B30</f>
        <v>4705341.6800000006</v>
      </c>
      <c r="C115" s="23">
        <f>'1c. homeprop'!C30</f>
        <v>16672551.630000003</v>
      </c>
      <c r="D115" s="23">
        <f>'1c. homeprop'!D30</f>
        <v>23463090.110000007</v>
      </c>
      <c r="E115" s="23">
        <f>'1c. homeprop'!E30</f>
        <v>0</v>
      </c>
      <c r="F115" s="23">
        <f>'1c. homeprop'!F30</f>
        <v>0</v>
      </c>
      <c r="G115" s="23">
        <f>'1c. homeprop'!G30</f>
        <v>0</v>
      </c>
      <c r="H115" s="23">
        <f>'1c. homeprop'!H30</f>
        <v>0</v>
      </c>
      <c r="I115" s="23">
        <f>'1c. homeprop'!I30</f>
        <v>0</v>
      </c>
      <c r="J115" s="23">
        <f>'1c. homeprop'!J30</f>
        <v>0</v>
      </c>
      <c r="K115" s="23">
        <f>'1c. homeprop'!K30</f>
        <v>0</v>
      </c>
    </row>
    <row r="116" spans="1:11" x14ac:dyDescent="0.2">
      <c r="A116" s="6">
        <f t="shared" si="20"/>
        <v>2019</v>
      </c>
      <c r="B116" s="23">
        <f>'1c. homeprop'!B31</f>
        <v>4137991.870000002</v>
      </c>
      <c r="C116" s="23">
        <f>'1c. homeprop'!C31</f>
        <v>20527497.900000006</v>
      </c>
      <c r="D116" s="23">
        <f>'1c. homeprop'!D31</f>
        <v>0</v>
      </c>
      <c r="E116" s="23">
        <f>'1c. homeprop'!E31</f>
        <v>0</v>
      </c>
      <c r="F116" s="23">
        <f>'1c. homeprop'!F31</f>
        <v>0</v>
      </c>
      <c r="G116" s="23">
        <f>'1c. homeprop'!G31</f>
        <v>0</v>
      </c>
      <c r="H116" s="23">
        <f>'1c. homeprop'!H31</f>
        <v>0</v>
      </c>
      <c r="I116" s="23">
        <f>'1c. homeprop'!I31</f>
        <v>0</v>
      </c>
      <c r="J116" s="23">
        <f>'1c. homeprop'!J31</f>
        <v>0</v>
      </c>
      <c r="K116" s="23">
        <f>'1c. homeprop'!K31</f>
        <v>0</v>
      </c>
    </row>
    <row r="117" spans="1:11" x14ac:dyDescent="0.2">
      <c r="A117" s="6">
        <f t="shared" si="20"/>
        <v>2020</v>
      </c>
      <c r="B117" s="23">
        <f>'1c. homeprop'!B32</f>
        <v>6058639.9299999997</v>
      </c>
      <c r="C117" s="23">
        <f>'1c. homeprop'!C32</f>
        <v>0</v>
      </c>
      <c r="D117" s="23">
        <f>'1c. homeprop'!D32</f>
        <v>0</v>
      </c>
      <c r="E117" s="23">
        <f>'1c. homeprop'!E32</f>
        <v>0</v>
      </c>
      <c r="F117" s="23">
        <f>'1c. homeprop'!F32</f>
        <v>0</v>
      </c>
      <c r="G117" s="23">
        <f>'1c. homeprop'!G32</f>
        <v>0</v>
      </c>
      <c r="H117" s="23">
        <f>'1c. homeprop'!H32</f>
        <v>0</v>
      </c>
      <c r="I117" s="23">
        <f>'1c. homeprop'!I32</f>
        <v>0</v>
      </c>
      <c r="J117" s="23">
        <f>'1c. homeprop'!J32</f>
        <v>0</v>
      </c>
      <c r="K117" s="23">
        <f>'1c. homeprop'!K32</f>
        <v>0</v>
      </c>
    </row>
    <row r="118" spans="1:11" x14ac:dyDescent="0.2">
      <c r="B118" s="1"/>
      <c r="C118" s="1"/>
    </row>
    <row r="119" spans="1:11" x14ac:dyDescent="0.2">
      <c r="A119" s="149" t="s">
        <v>42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</row>
    <row r="120" spans="1:11" x14ac:dyDescent="0.2">
      <c r="A120" s="16" t="s">
        <v>1</v>
      </c>
      <c r="B120" s="151" t="s">
        <v>8</v>
      </c>
      <c r="C120" s="152"/>
      <c r="D120" s="152"/>
      <c r="E120" s="152"/>
      <c r="F120" s="152"/>
      <c r="G120" s="152"/>
      <c r="H120" s="152"/>
      <c r="I120" s="152"/>
      <c r="J120" s="152"/>
      <c r="K120" s="152"/>
    </row>
    <row r="121" spans="1:11" x14ac:dyDescent="0.2">
      <c r="A121" s="17" t="s">
        <v>3</v>
      </c>
      <c r="B121" s="41" t="s">
        <v>43</v>
      </c>
      <c r="C121" s="42" t="s">
        <v>44</v>
      </c>
      <c r="D121" s="42" t="s">
        <v>45</v>
      </c>
      <c r="E121" s="42" t="s">
        <v>46</v>
      </c>
      <c r="F121" s="42" t="s">
        <v>47</v>
      </c>
      <c r="G121" s="42" t="s">
        <v>48</v>
      </c>
      <c r="H121" s="42" t="s">
        <v>49</v>
      </c>
      <c r="I121" s="42" t="s">
        <v>50</v>
      </c>
      <c r="J121" s="42" t="s">
        <v>51</v>
      </c>
      <c r="K121" s="21"/>
    </row>
    <row r="122" spans="1:11" x14ac:dyDescent="0.2">
      <c r="A122" s="6">
        <f>A108</f>
        <v>2011</v>
      </c>
      <c r="B122" s="40">
        <f>C108/B108</f>
        <v>3.4734510210280041</v>
      </c>
      <c r="C122" s="40">
        <f t="shared" ref="C122:J122" si="21">D108/C108</f>
        <v>1.4310151323606193</v>
      </c>
      <c r="D122" s="40">
        <f t="shared" si="21"/>
        <v>1.1698890650334333</v>
      </c>
      <c r="E122" s="40">
        <f t="shared" si="21"/>
        <v>1.1289289822845125</v>
      </c>
      <c r="F122" s="40">
        <f t="shared" si="21"/>
        <v>1.0622662240828304</v>
      </c>
      <c r="G122" s="40">
        <f t="shared" si="21"/>
        <v>1.0212577031842787</v>
      </c>
      <c r="H122" s="40">
        <f t="shared" si="21"/>
        <v>1.005917289862754</v>
      </c>
      <c r="I122" s="40">
        <f t="shared" si="21"/>
        <v>1.0035735978113327</v>
      </c>
      <c r="J122" s="40">
        <f t="shared" si="21"/>
        <v>1.0004410724321748</v>
      </c>
      <c r="K122" s="43"/>
    </row>
    <row r="123" spans="1:11" x14ac:dyDescent="0.2">
      <c r="A123" s="6">
        <f t="shared" ref="A123:A130" si="22">A109</f>
        <v>2012</v>
      </c>
      <c r="B123" s="40">
        <f t="shared" ref="B123:I130" si="23">C109/B109</f>
        <v>4.1220963235711903</v>
      </c>
      <c r="C123" s="40">
        <f t="shared" si="23"/>
        <v>1.4500757044621007</v>
      </c>
      <c r="D123" s="40">
        <f t="shared" si="23"/>
        <v>1.1934385047649583</v>
      </c>
      <c r="E123" s="40">
        <f t="shared" si="23"/>
        <v>1.0965316687828395</v>
      </c>
      <c r="F123" s="40">
        <f t="shared" si="23"/>
        <v>1.0631970916164788</v>
      </c>
      <c r="G123" s="40">
        <f t="shared" si="23"/>
        <v>1.0160250781053866</v>
      </c>
      <c r="H123" s="40">
        <f t="shared" si="23"/>
        <v>1.0140864833331396</v>
      </c>
      <c r="I123" s="40">
        <f t="shared" si="23"/>
        <v>1.0071289288042311</v>
      </c>
      <c r="J123" s="40"/>
      <c r="K123" s="40"/>
    </row>
    <row r="124" spans="1:11" x14ac:dyDescent="0.2">
      <c r="A124" s="6">
        <f t="shared" si="22"/>
        <v>2013</v>
      </c>
      <c r="B124" s="40">
        <f t="shared" si="23"/>
        <v>4.0029792731969414</v>
      </c>
      <c r="C124" s="40">
        <f t="shared" si="23"/>
        <v>1.3859583538979947</v>
      </c>
      <c r="D124" s="40">
        <f t="shared" si="23"/>
        <v>1.108973232878038</v>
      </c>
      <c r="E124" s="40">
        <f t="shared" si="23"/>
        <v>1.0953615800089598</v>
      </c>
      <c r="F124" s="40">
        <f t="shared" si="23"/>
        <v>1.0412952498230046</v>
      </c>
      <c r="G124" s="40">
        <f t="shared" si="23"/>
        <v>1.0108730848315999</v>
      </c>
      <c r="H124" s="40">
        <f t="shared" si="23"/>
        <v>1.0075742823601752</v>
      </c>
      <c r="I124" s="40"/>
      <c r="J124" s="40"/>
      <c r="K124" s="40"/>
    </row>
    <row r="125" spans="1:11" x14ac:dyDescent="0.2">
      <c r="A125" s="6">
        <f t="shared" si="22"/>
        <v>2014</v>
      </c>
      <c r="B125" s="40">
        <f t="shared" si="23"/>
        <v>3.0474243952188007</v>
      </c>
      <c r="C125" s="40">
        <f t="shared" si="23"/>
        <v>1.4521124504072207</v>
      </c>
      <c r="D125" s="40">
        <f t="shared" si="23"/>
        <v>1.1459747511319132</v>
      </c>
      <c r="E125" s="40">
        <f t="shared" si="23"/>
        <v>1.0570217957112502</v>
      </c>
      <c r="F125" s="40">
        <f t="shared" si="23"/>
        <v>1.0372377600050795</v>
      </c>
      <c r="G125" s="40">
        <f t="shared" si="23"/>
        <v>1.0549698271135206</v>
      </c>
      <c r="H125" s="40"/>
      <c r="I125" s="40"/>
      <c r="J125" s="40"/>
      <c r="K125" s="40"/>
    </row>
    <row r="126" spans="1:11" x14ac:dyDescent="0.2">
      <c r="A126" s="6">
        <f t="shared" si="22"/>
        <v>2015</v>
      </c>
      <c r="B126" s="40">
        <f t="shared" si="23"/>
        <v>4.1516210084078251</v>
      </c>
      <c r="C126" s="40">
        <f t="shared" si="23"/>
        <v>1.4257436866814601</v>
      </c>
      <c r="D126" s="40">
        <f t="shared" si="23"/>
        <v>1.1861820159169711</v>
      </c>
      <c r="E126" s="40">
        <f t="shared" si="23"/>
        <v>1.0649119337402655</v>
      </c>
      <c r="F126" s="40">
        <f t="shared" si="23"/>
        <v>1.0720831257956027</v>
      </c>
      <c r="G126" s="40"/>
      <c r="H126" s="40"/>
      <c r="I126" s="40"/>
      <c r="J126" s="40"/>
      <c r="K126" s="40"/>
    </row>
    <row r="127" spans="1:11" x14ac:dyDescent="0.2">
      <c r="A127" s="6">
        <f t="shared" si="22"/>
        <v>2016</v>
      </c>
      <c r="B127" s="40">
        <f t="shared" si="23"/>
        <v>4.3399770781546998</v>
      </c>
      <c r="C127" s="40">
        <f t="shared" si="23"/>
        <v>1.5736067379985581</v>
      </c>
      <c r="D127" s="40">
        <f t="shared" si="23"/>
        <v>1.0988050096331525</v>
      </c>
      <c r="E127" s="40">
        <f t="shared" si="23"/>
        <v>1.0736057084498691</v>
      </c>
      <c r="F127" s="40"/>
      <c r="G127" s="40"/>
      <c r="H127" s="40"/>
      <c r="I127" s="40"/>
      <c r="J127" s="40"/>
      <c r="K127" s="40"/>
    </row>
    <row r="128" spans="1:11" x14ac:dyDescent="0.2">
      <c r="A128" s="6">
        <f t="shared" si="22"/>
        <v>2017</v>
      </c>
      <c r="B128" s="40">
        <f t="shared" si="23"/>
        <v>3.1829617465002409</v>
      </c>
      <c r="C128" s="40">
        <f t="shared" si="23"/>
        <v>1.3966713550361827</v>
      </c>
      <c r="D128" s="40">
        <f t="shared" si="23"/>
        <v>1.1547884780629334</v>
      </c>
      <c r="E128" s="40"/>
      <c r="F128" s="40"/>
      <c r="G128" s="40"/>
      <c r="H128" s="40"/>
      <c r="I128" s="40"/>
      <c r="J128" s="40"/>
      <c r="K128" s="40"/>
    </row>
    <row r="129" spans="1:11" x14ac:dyDescent="0.2">
      <c r="A129" s="6">
        <f t="shared" si="22"/>
        <v>2018</v>
      </c>
      <c r="B129" s="40">
        <f t="shared" si="23"/>
        <v>3.5433243245366191</v>
      </c>
      <c r="C129" s="40">
        <f t="shared" si="23"/>
        <v>1.4072884961280521</v>
      </c>
      <c r="D129" s="40"/>
      <c r="E129" s="40"/>
      <c r="F129" s="40"/>
      <c r="G129" s="40"/>
      <c r="H129" s="40"/>
      <c r="I129" s="40"/>
      <c r="J129" s="40"/>
      <c r="K129" s="40"/>
    </row>
    <row r="130" spans="1:11" x14ac:dyDescent="0.2">
      <c r="A130" s="6">
        <f t="shared" si="22"/>
        <v>2019</v>
      </c>
      <c r="B130" s="40">
        <f t="shared" si="23"/>
        <v>4.9607390601277324</v>
      </c>
      <c r="C130" s="40"/>
      <c r="D130" s="40"/>
      <c r="E130" s="40"/>
      <c r="F130" s="40"/>
      <c r="G130" s="40"/>
      <c r="H130" s="40"/>
      <c r="I130" s="40"/>
      <c r="J130" s="40"/>
      <c r="K130" s="40"/>
    </row>
    <row r="131" spans="1:11" x14ac:dyDescent="0.2">
      <c r="A131" s="44" t="s">
        <v>52</v>
      </c>
      <c r="B131" s="46">
        <f>AVERAGE(B122:B130)</f>
        <v>3.8693971367491176</v>
      </c>
      <c r="C131" s="47">
        <f t="shared" ref="C131:J131" si="24">AVERAGE(C122:C130)</f>
        <v>1.4403089896215235</v>
      </c>
      <c r="D131" s="47">
        <f t="shared" si="24"/>
        <v>1.1511501510602</v>
      </c>
      <c r="E131" s="47">
        <f t="shared" si="24"/>
        <v>1.0860602781629496</v>
      </c>
      <c r="F131" s="47">
        <f t="shared" si="24"/>
        <v>1.0552158902645992</v>
      </c>
      <c r="G131" s="47">
        <f t="shared" si="24"/>
        <v>1.0257814233086964</v>
      </c>
      <c r="H131" s="47">
        <f t="shared" si="24"/>
        <v>1.0091926851853563</v>
      </c>
      <c r="I131" s="47">
        <f t="shared" si="24"/>
        <v>1.0053512633077819</v>
      </c>
      <c r="J131" s="47">
        <f t="shared" si="24"/>
        <v>1.0004410724321748</v>
      </c>
      <c r="K131" s="40"/>
    </row>
    <row r="132" spans="1:11" ht="4" customHeight="1" x14ac:dyDescent="0.2">
      <c r="B132" s="1"/>
      <c r="C132" s="1"/>
    </row>
    <row r="133" spans="1:11" x14ac:dyDescent="0.2">
      <c r="A133" s="49" t="s">
        <v>53</v>
      </c>
      <c r="B133" s="48">
        <f>B131</f>
        <v>3.8693971367491176</v>
      </c>
      <c r="C133" s="48">
        <f t="shared" ref="C133:J133" si="25">C131</f>
        <v>1.4403089896215235</v>
      </c>
      <c r="D133" s="48">
        <f t="shared" si="25"/>
        <v>1.1511501510602</v>
      </c>
      <c r="E133" s="48">
        <f t="shared" si="25"/>
        <v>1.0860602781629496</v>
      </c>
      <c r="F133" s="48">
        <f t="shared" si="25"/>
        <v>1.0552158902645992</v>
      </c>
      <c r="G133" s="48">
        <f t="shared" si="25"/>
        <v>1.0257814233086964</v>
      </c>
      <c r="H133" s="48">
        <f t="shared" si="25"/>
        <v>1.0091926851853563</v>
      </c>
      <c r="I133" s="48">
        <f t="shared" si="25"/>
        <v>1.0053512633077819</v>
      </c>
      <c r="J133" s="48">
        <f t="shared" si="25"/>
        <v>1.0004410724321748</v>
      </c>
      <c r="K133" s="48">
        <v>1</v>
      </c>
    </row>
    <row r="134" spans="1:11" x14ac:dyDescent="0.2">
      <c r="A134" s="39" t="s">
        <v>54</v>
      </c>
      <c r="B134" s="50">
        <f>B133*C134</f>
        <v>7.6553397454739462</v>
      </c>
      <c r="C134" s="50">
        <f t="shared" ref="C134:I134" si="26">C133*D134</f>
        <v>1.9784321626664552</v>
      </c>
      <c r="D134" s="50">
        <f t="shared" si="26"/>
        <v>1.3736164787712231</v>
      </c>
      <c r="E134" s="50">
        <f t="shared" si="26"/>
        <v>1.1932556995333174</v>
      </c>
      <c r="F134" s="50">
        <f t="shared" si="26"/>
        <v>1.0987011711280767</v>
      </c>
      <c r="G134" s="50">
        <f t="shared" si="26"/>
        <v>1.0412098427105505</v>
      </c>
      <c r="H134" s="50">
        <f t="shared" si="26"/>
        <v>1.0150406500364271</v>
      </c>
      <c r="I134" s="50">
        <f t="shared" si="26"/>
        <v>1.0057946960346791</v>
      </c>
      <c r="J134" s="51">
        <f>J133*K134</f>
        <v>1.0004410724321748</v>
      </c>
      <c r="K134" s="50">
        <f>PRODUCT(K133*$K133)</f>
        <v>1</v>
      </c>
    </row>
    <row r="135" spans="1:11" x14ac:dyDescent="0.2">
      <c r="B135" s="1"/>
      <c r="C135" s="1"/>
    </row>
    <row r="136" spans="1:11" x14ac:dyDescent="0.2">
      <c r="A136" s="52"/>
      <c r="B136" s="91"/>
      <c r="C136" s="63"/>
      <c r="D136" s="53"/>
      <c r="E136" s="53" t="s">
        <v>53</v>
      </c>
      <c r="F136" s="53"/>
      <c r="G136" s="53"/>
      <c r="H136" s="53"/>
      <c r="I136" s="86" t="s">
        <v>55</v>
      </c>
    </row>
    <row r="137" spans="1:11" x14ac:dyDescent="0.2">
      <c r="A137" s="52" t="s">
        <v>1</v>
      </c>
      <c r="B137" s="39" t="s">
        <v>85</v>
      </c>
      <c r="C137" s="91" t="s">
        <v>87</v>
      </c>
      <c r="D137" s="53" t="s">
        <v>87</v>
      </c>
      <c r="E137" s="97" t="s">
        <v>57</v>
      </c>
      <c r="F137" s="97" t="s">
        <v>91</v>
      </c>
      <c r="G137" s="53" t="s">
        <v>59</v>
      </c>
      <c r="H137" s="53" t="s">
        <v>56</v>
      </c>
      <c r="I137" s="86" t="s">
        <v>58</v>
      </c>
    </row>
    <row r="138" spans="1:11" ht="17" x14ac:dyDescent="0.2">
      <c r="A138" s="55" t="s">
        <v>3</v>
      </c>
      <c r="B138" s="39" t="s">
        <v>86</v>
      </c>
      <c r="C138" s="95" t="s">
        <v>88</v>
      </c>
      <c r="D138" s="56" t="s">
        <v>60</v>
      </c>
      <c r="E138" s="95" t="s">
        <v>61</v>
      </c>
      <c r="F138" s="95" t="s">
        <v>92</v>
      </c>
      <c r="G138" s="56" t="s">
        <v>62</v>
      </c>
      <c r="H138" s="56" t="s">
        <v>60</v>
      </c>
      <c r="I138" s="87" t="s">
        <v>60</v>
      </c>
    </row>
    <row r="139" spans="1:11" x14ac:dyDescent="0.2">
      <c r="B139" s="94" t="s">
        <v>63</v>
      </c>
      <c r="C139" s="58" t="s">
        <v>64</v>
      </c>
      <c r="D139" s="98" t="s">
        <v>90</v>
      </c>
      <c r="E139" s="58" t="s">
        <v>82</v>
      </c>
      <c r="F139" s="58" t="s">
        <v>83</v>
      </c>
      <c r="G139" s="98" t="s">
        <v>93</v>
      </c>
      <c r="H139" s="58" t="s">
        <v>94</v>
      </c>
      <c r="I139" s="83" t="s">
        <v>95</v>
      </c>
    </row>
    <row r="140" spans="1:11" x14ac:dyDescent="0.2">
      <c r="A140" s="57">
        <f t="shared" ref="A140:A149" si="27">A108</f>
        <v>2011</v>
      </c>
      <c r="B140" s="66">
        <f>'[1]Earned Premium'!$B2</f>
        <v>33439540.777181707</v>
      </c>
      <c r="C140" s="70">
        <f>K108/B140</f>
        <v>0.79123057060803104</v>
      </c>
      <c r="D140" s="99">
        <f>K108</f>
        <v>26458386.930000003</v>
      </c>
      <c r="E140" s="101">
        <f>K133</f>
        <v>1</v>
      </c>
      <c r="F140" s="102">
        <f>1-(1/E140)</f>
        <v>0</v>
      </c>
      <c r="G140" s="99">
        <f>D140*F140</f>
        <v>0</v>
      </c>
      <c r="H140" s="59">
        <f>K108</f>
        <v>26458386.930000003</v>
      </c>
      <c r="I140" s="88">
        <f>G140+H140</f>
        <v>26458386.930000003</v>
      </c>
    </row>
    <row r="141" spans="1:11" x14ac:dyDescent="0.2">
      <c r="A141" s="57">
        <f t="shared" si="27"/>
        <v>2012</v>
      </c>
      <c r="B141" s="66">
        <f>'[1]Earned Premium'!$B3</f>
        <v>40720006.347662702</v>
      </c>
      <c r="C141" s="70">
        <f>J109/B141</f>
        <v>0.68887622930368531</v>
      </c>
      <c r="D141" s="99">
        <f>J109</f>
        <v>28051044.430000011</v>
      </c>
      <c r="E141" s="101">
        <f>J133</f>
        <v>1.0004410724321748</v>
      </c>
      <c r="F141" s="102">
        <f t="shared" ref="F141:F149" si="28">1-(1/E141)</f>
        <v>4.408779730549206E-4</v>
      </c>
      <c r="G141" s="99">
        <f t="shared" ref="G141:G149" si="29">D141*F141</f>
        <v>12367.087610371926</v>
      </c>
      <c r="H141" s="59">
        <f>J109</f>
        <v>28051044.430000011</v>
      </c>
      <c r="I141" s="88">
        <f t="shared" ref="I141:I149" si="30">G141+H141</f>
        <v>28063411.517610382</v>
      </c>
    </row>
    <row r="142" spans="1:11" x14ac:dyDescent="0.2">
      <c r="A142" s="57">
        <f t="shared" si="27"/>
        <v>2013</v>
      </c>
      <c r="B142" s="66">
        <f>'[1]Earned Premium'!$B4</f>
        <v>39122068.732825331</v>
      </c>
      <c r="C142" s="70">
        <f>I110/B142</f>
        <v>0.66557186093158671</v>
      </c>
      <c r="D142" s="99">
        <f>I110</f>
        <v>26038548.09</v>
      </c>
      <c r="E142" s="101">
        <f>I133</f>
        <v>1.0053512633077819</v>
      </c>
      <c r="F142" s="102">
        <f t="shared" si="28"/>
        <v>5.3227797120135589E-3</v>
      </c>
      <c r="G142" s="99">
        <f t="shared" si="29"/>
        <v>138597.4555037414</v>
      </c>
      <c r="H142" s="59">
        <f>I110</f>
        <v>26038548.09</v>
      </c>
      <c r="I142" s="88">
        <f t="shared" si="30"/>
        <v>26177145.545503743</v>
      </c>
    </row>
    <row r="143" spans="1:11" x14ac:dyDescent="0.2">
      <c r="A143" s="57">
        <f t="shared" si="27"/>
        <v>2014</v>
      </c>
      <c r="B143" s="66">
        <f>'[1]Earned Premium'!$B5</f>
        <v>40074626.450955279</v>
      </c>
      <c r="C143" s="70">
        <f>H111/B143</f>
        <v>0.65808248199831565</v>
      </c>
      <c r="D143" s="99">
        <f>H111</f>
        <v>26372409.640000001</v>
      </c>
      <c r="E143" s="101">
        <f>H133</f>
        <v>1.0091926851853563</v>
      </c>
      <c r="F143" s="102">
        <f t="shared" si="28"/>
        <v>9.1089494804135196E-3</v>
      </c>
      <c r="G143" s="99">
        <f t="shared" si="29"/>
        <v>240224.94708753051</v>
      </c>
      <c r="H143" s="59">
        <f>H111</f>
        <v>26372409.640000001</v>
      </c>
      <c r="I143" s="88">
        <f t="shared" si="30"/>
        <v>26612634.587087531</v>
      </c>
    </row>
    <row r="144" spans="1:11" x14ac:dyDescent="0.2">
      <c r="A144" s="57">
        <f t="shared" si="27"/>
        <v>2015</v>
      </c>
      <c r="B144" s="66">
        <f>'[1]Earned Premium'!$B6</f>
        <v>44640616.488621816</v>
      </c>
      <c r="C144" s="69">
        <f>G112/B144</f>
        <v>0.68432392881013104</v>
      </c>
      <c r="D144" s="66">
        <f>G112</f>
        <v>30548642.059999999</v>
      </c>
      <c r="E144" s="101">
        <f>G133</f>
        <v>1.0257814233086964</v>
      </c>
      <c r="F144" s="102">
        <f t="shared" si="28"/>
        <v>2.513344726553679E-2</v>
      </c>
      <c r="G144" s="99">
        <f t="shared" si="29"/>
        <v>767792.68424876919</v>
      </c>
      <c r="H144" s="104">
        <f>G112</f>
        <v>30548642.059999999</v>
      </c>
      <c r="I144" s="88">
        <f t="shared" si="30"/>
        <v>31316434.744248766</v>
      </c>
    </row>
    <row r="145" spans="1:9" x14ac:dyDescent="0.2">
      <c r="A145" s="57">
        <f t="shared" si="27"/>
        <v>2016</v>
      </c>
      <c r="B145" s="66">
        <f>'[1]Earned Premium'!$B7</f>
        <v>44984128.701063134</v>
      </c>
      <c r="C145" s="69">
        <f>F113/B145</f>
        <v>0.63867533037982371</v>
      </c>
      <c r="D145" s="66">
        <f>F113</f>
        <v>28730253.260000005</v>
      </c>
      <c r="E145" s="101">
        <f>F133</f>
        <v>1.0552158902645992</v>
      </c>
      <c r="F145" s="102">
        <f t="shared" si="28"/>
        <v>5.2326628867154001E-2</v>
      </c>
      <c r="G145" s="99">
        <f t="shared" si="29"/>
        <v>1503357.2995953616</v>
      </c>
      <c r="H145" s="104">
        <f>F113</f>
        <v>28730253.260000005</v>
      </c>
      <c r="I145" s="88">
        <f t="shared" si="30"/>
        <v>30233610.559595369</v>
      </c>
    </row>
    <row r="146" spans="1:9" x14ac:dyDescent="0.2">
      <c r="A146" s="57">
        <f t="shared" si="27"/>
        <v>2017</v>
      </c>
      <c r="B146" s="66">
        <f>'[1]Earned Premium'!$B8</f>
        <v>52302686.935153194</v>
      </c>
      <c r="C146" s="69">
        <f>E114/B146</f>
        <v>0.64676205013980392</v>
      </c>
      <c r="D146" s="66">
        <f>E114</f>
        <v>33827393.030000016</v>
      </c>
      <c r="E146" s="101">
        <f>E133</f>
        <v>1.0860602781629496</v>
      </c>
      <c r="F146" s="102">
        <f t="shared" si="28"/>
        <v>7.9240793437836521E-2</v>
      </c>
      <c r="G146" s="99">
        <f t="shared" si="29"/>
        <v>2680509.4636307419</v>
      </c>
      <c r="H146" s="104">
        <f>E114</f>
        <v>33827393.030000016</v>
      </c>
      <c r="I146" s="88">
        <f t="shared" si="30"/>
        <v>36507902.493630759</v>
      </c>
    </row>
    <row r="147" spans="1:9" x14ac:dyDescent="0.2">
      <c r="A147" s="57">
        <f t="shared" si="27"/>
        <v>2018</v>
      </c>
      <c r="B147" s="66">
        <f>'[1]Earned Premium'!$B9</f>
        <v>51966832.109879375</v>
      </c>
      <c r="C147" s="69">
        <f>D115/B147</f>
        <v>0.45150125873344232</v>
      </c>
      <c r="D147" s="66">
        <f>D115</f>
        <v>23463090.110000007</v>
      </c>
      <c r="E147" s="101">
        <f>D133</f>
        <v>1.1511501510602</v>
      </c>
      <c r="F147" s="102">
        <f t="shared" si="28"/>
        <v>0.13130359312466056</v>
      </c>
      <c r="G147" s="99">
        <f t="shared" si="29"/>
        <v>3080788.0372506878</v>
      </c>
      <c r="H147" s="104">
        <f>D115</f>
        <v>23463090.110000007</v>
      </c>
      <c r="I147" s="88">
        <f t="shared" si="30"/>
        <v>26543878.147250693</v>
      </c>
    </row>
    <row r="148" spans="1:9" x14ac:dyDescent="0.2">
      <c r="A148" s="57">
        <f t="shared" si="27"/>
        <v>2019</v>
      </c>
      <c r="B148" s="66">
        <f>'[1]Earned Premium'!$B10</f>
        <v>55158865.331171319</v>
      </c>
      <c r="C148" s="70">
        <f>C116/B148</f>
        <v>0.37215228733865069</v>
      </c>
      <c r="D148" s="67">
        <f>C116</f>
        <v>20527497.900000006</v>
      </c>
      <c r="E148" s="101">
        <f>C133</f>
        <v>1.4403089896215235</v>
      </c>
      <c r="F148" s="102">
        <f t="shared" si="28"/>
        <v>0.30570453478682069</v>
      </c>
      <c r="G148" s="99">
        <f t="shared" si="29"/>
        <v>6275349.1958569409</v>
      </c>
      <c r="H148" s="67">
        <f>C116</f>
        <v>20527497.900000006</v>
      </c>
      <c r="I148" s="88">
        <f t="shared" si="30"/>
        <v>26802847.095856946</v>
      </c>
    </row>
    <row r="149" spans="1:9" x14ac:dyDescent="0.2">
      <c r="A149" s="57">
        <f t="shared" si="27"/>
        <v>2020</v>
      </c>
      <c r="B149" s="66">
        <f>'[1]Earned Premium'!$B11</f>
        <v>54975431.439973272</v>
      </c>
      <c r="C149" s="71">
        <f>B117/B149</f>
        <v>0.11020631891930352</v>
      </c>
      <c r="D149" s="100">
        <f>B117</f>
        <v>6058639.9299999997</v>
      </c>
      <c r="E149" s="101">
        <f>B133</f>
        <v>3.8693971367491176</v>
      </c>
      <c r="F149" s="103">
        <f t="shared" si="28"/>
        <v>0.74156180803913241</v>
      </c>
      <c r="G149" s="99">
        <f t="shared" si="29"/>
        <v>4492855.9807488825</v>
      </c>
      <c r="H149" s="68">
        <f>B117</f>
        <v>6058639.9299999997</v>
      </c>
      <c r="I149" s="88">
        <f t="shared" si="30"/>
        <v>10551495.910748882</v>
      </c>
    </row>
    <row r="150" spans="1:9" x14ac:dyDescent="0.2">
      <c r="A150" s="60" t="s">
        <v>59</v>
      </c>
      <c r="B150" s="96">
        <f>SUM(B140:B149)</f>
        <v>457384803.31448716</v>
      </c>
      <c r="C150" s="63"/>
      <c r="D150" s="61">
        <f>SUM(D140:D149)</f>
        <v>250075905.38000008</v>
      </c>
      <c r="E150" s="90"/>
      <c r="F150" s="64"/>
      <c r="G150" s="61">
        <f>SUM(G140:G149)</f>
        <v>19191842.15153303</v>
      </c>
      <c r="H150" s="61">
        <f>SUM(H140:H149)</f>
        <v>250075905.38000008</v>
      </c>
      <c r="I150" s="88">
        <f>SUM(I140:I149)</f>
        <v>269267747.53153306</v>
      </c>
    </row>
  </sheetData>
  <mergeCells count="12">
    <mergeCell ref="B120:K120"/>
    <mergeCell ref="A3:K3"/>
    <mergeCell ref="B4:K4"/>
    <mergeCell ref="A17:K17"/>
    <mergeCell ref="B18:K18"/>
    <mergeCell ref="A54:K54"/>
    <mergeCell ref="B55:K55"/>
    <mergeCell ref="A68:K68"/>
    <mergeCell ref="B69:K69"/>
    <mergeCell ref="A105:K105"/>
    <mergeCell ref="B106:K106"/>
    <mergeCell ref="A119:K11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7309-FA96-7748-96F8-B0D6AEC963C3}">
  <dimension ref="A1:X198"/>
  <sheetViews>
    <sheetView topLeftCell="A182" zoomScale="75" workbookViewId="0">
      <selection activeCell="K171" sqref="K171"/>
    </sheetView>
  </sheetViews>
  <sheetFormatPr baseColWidth="10" defaultRowHeight="16" x14ac:dyDescent="0.2"/>
  <cols>
    <col min="1" max="1" width="15" customWidth="1"/>
    <col min="2" max="3" width="11" bestFit="1" customWidth="1"/>
    <col min="4" max="5" width="11.1640625" bestFit="1" customWidth="1"/>
    <col min="6" max="6" width="11" bestFit="1" customWidth="1"/>
    <col min="7" max="11" width="11.1640625" bestFit="1" customWidth="1"/>
    <col min="13" max="14" width="11" bestFit="1" customWidth="1"/>
    <col min="15" max="15" width="11.6640625" bestFit="1" customWidth="1"/>
    <col min="16" max="16" width="14.1640625" bestFit="1" customWidth="1"/>
    <col min="17" max="20" width="12.6640625" bestFit="1" customWidth="1"/>
    <col min="21" max="21" width="11.6640625" bestFit="1" customWidth="1"/>
    <col min="22" max="23" width="11.83203125" bestFit="1" customWidth="1"/>
    <col min="24" max="24" width="13.1640625" bestFit="1" customWidth="1"/>
  </cols>
  <sheetData>
    <row r="1" spans="1:23" ht="21" x14ac:dyDescent="0.25">
      <c r="A1" s="27" t="s">
        <v>4</v>
      </c>
    </row>
    <row r="2" spans="1:23" x14ac:dyDescent="0.2">
      <c r="B2" s="1"/>
      <c r="C2" s="1"/>
    </row>
    <row r="3" spans="1:23" x14ac:dyDescent="0.2">
      <c r="A3" s="149" t="s">
        <v>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M3" s="149" t="s">
        <v>97</v>
      </c>
      <c r="N3" s="149"/>
      <c r="O3" s="149"/>
      <c r="P3" s="149"/>
      <c r="Q3" s="149"/>
      <c r="R3" s="149"/>
      <c r="S3" s="149"/>
      <c r="T3" s="149"/>
      <c r="U3" s="149"/>
      <c r="V3" s="149"/>
      <c r="W3" s="149"/>
    </row>
    <row r="4" spans="1:23" x14ac:dyDescent="0.2">
      <c r="A4" s="16" t="s">
        <v>1</v>
      </c>
      <c r="B4" s="151" t="s">
        <v>2</v>
      </c>
      <c r="C4" s="152"/>
      <c r="D4" s="152"/>
      <c r="E4" s="152"/>
      <c r="F4" s="152"/>
      <c r="G4" s="152"/>
      <c r="H4" s="152"/>
      <c r="I4" s="152"/>
      <c r="J4" s="152"/>
      <c r="K4" s="152"/>
      <c r="M4" s="16" t="s">
        <v>1</v>
      </c>
      <c r="N4" s="151" t="s">
        <v>8</v>
      </c>
      <c r="O4" s="152"/>
      <c r="P4" s="152"/>
      <c r="Q4" s="152"/>
      <c r="R4" s="152"/>
      <c r="S4" s="152"/>
      <c r="T4" s="152"/>
      <c r="U4" s="152"/>
      <c r="V4" s="152"/>
      <c r="W4" s="152"/>
    </row>
    <row r="5" spans="1:23" x14ac:dyDescent="0.2">
      <c r="A5" s="17" t="s">
        <v>3</v>
      </c>
      <c r="B5" s="18" t="str">
        <f>physdam_incpaid[[#Headers],[2011]]</f>
        <v>2011</v>
      </c>
      <c r="C5" s="18" t="str">
        <f>physdam_incpaid[[#Headers],[2012]]</f>
        <v>2012</v>
      </c>
      <c r="D5" s="18" t="str">
        <f>physdam_incpaid[[#Headers],[2013]]</f>
        <v>2013</v>
      </c>
      <c r="E5" s="18" t="str">
        <f>physdam_incpaid[[#Headers],[2014]]</f>
        <v>2014</v>
      </c>
      <c r="F5" s="18" t="str">
        <f>physdam_incpaid[[#Headers],[2015]]</f>
        <v>2015</v>
      </c>
      <c r="G5" s="18" t="str">
        <f>physdam_incpaid[[#Headers],[2016]]</f>
        <v>2016</v>
      </c>
      <c r="H5" s="18" t="str">
        <f>physdam_incpaid[[#Headers],[2017]]</f>
        <v>2017</v>
      </c>
      <c r="I5" s="18" t="str">
        <f>physdam_incpaid[[#Headers],[2018]]</f>
        <v>2018</v>
      </c>
      <c r="J5" s="18" t="str">
        <f>physdam_incpaid[[#Headers],[2019]]</f>
        <v>2019</v>
      </c>
      <c r="K5" s="18" t="str">
        <f>physdam_incpaid[[#Headers],[2020]]</f>
        <v>2020</v>
      </c>
      <c r="M5" s="17" t="s">
        <v>3</v>
      </c>
      <c r="N5" s="41" t="s">
        <v>43</v>
      </c>
      <c r="O5" s="42" t="s">
        <v>44</v>
      </c>
      <c r="P5" s="42" t="s">
        <v>45</v>
      </c>
      <c r="Q5" s="42" t="s">
        <v>46</v>
      </c>
      <c r="R5" s="42" t="s">
        <v>47</v>
      </c>
      <c r="S5" s="42" t="s">
        <v>48</v>
      </c>
      <c r="T5" s="42" t="s">
        <v>49</v>
      </c>
      <c r="U5" s="42" t="s">
        <v>50</v>
      </c>
      <c r="V5" s="42" t="s">
        <v>51</v>
      </c>
      <c r="W5" s="21"/>
    </row>
    <row r="6" spans="1:23" x14ac:dyDescent="0.2">
      <c r="A6" s="6">
        <f>'1a. physdam'!A23</f>
        <v>2011</v>
      </c>
      <c r="B6" s="23">
        <f>'1a. physdam'!B8</f>
        <v>2903806.9200000004</v>
      </c>
      <c r="C6" s="23">
        <f>'1a. physdam'!C8</f>
        <v>3016946.569999997</v>
      </c>
      <c r="D6" s="23">
        <f>'1a. physdam'!D8</f>
        <v>149324.50000000003</v>
      </c>
      <c r="E6" s="23">
        <f>'1a. physdam'!E8</f>
        <v>22927.050000000003</v>
      </c>
      <c r="F6" s="23">
        <f>'1a. physdam'!F8</f>
        <v>0</v>
      </c>
      <c r="G6" s="23">
        <f>'1a. physdam'!G8</f>
        <v>0</v>
      </c>
      <c r="H6" s="23">
        <f>'1a. physdam'!H8</f>
        <v>0</v>
      </c>
      <c r="I6" s="23">
        <f>'1a. physdam'!I8</f>
        <v>0</v>
      </c>
      <c r="J6" s="23">
        <f>'1a. physdam'!J8</f>
        <v>0</v>
      </c>
      <c r="K6" s="23">
        <f>'1a. physdam'!K8</f>
        <v>0</v>
      </c>
      <c r="M6" s="6">
        <f>A6</f>
        <v>2011</v>
      </c>
      <c r="N6" s="40">
        <f>C6/B22</f>
        <v>262.32606651397106</v>
      </c>
      <c r="O6" s="40">
        <f t="shared" ref="O6:V6" si="0">D6/C22</f>
        <v>19.439107563219324</v>
      </c>
      <c r="P6" s="40">
        <f t="shared" si="0"/>
        <v>1.9986002244094974</v>
      </c>
      <c r="Q6" s="40">
        <f t="shared" si="0"/>
        <v>0</v>
      </c>
      <c r="R6" s="40" t="e">
        <f t="shared" si="0"/>
        <v>#DIV/0!</v>
      </c>
      <c r="S6" s="40" t="e">
        <f t="shared" si="0"/>
        <v>#DIV/0!</v>
      </c>
      <c r="T6" s="40" t="e">
        <f t="shared" si="0"/>
        <v>#DIV/0!</v>
      </c>
      <c r="U6" s="40" t="e">
        <f t="shared" si="0"/>
        <v>#DIV/0!</v>
      </c>
      <c r="V6" s="40" t="e">
        <f t="shared" si="0"/>
        <v>#DIV/0!</v>
      </c>
      <c r="W6" s="40"/>
    </row>
    <row r="7" spans="1:23" x14ac:dyDescent="0.2">
      <c r="A7" s="6">
        <f>'1a. physdam'!A24</f>
        <v>2012</v>
      </c>
      <c r="B7" s="23">
        <f>'1a. physdam'!B9</f>
        <v>0</v>
      </c>
      <c r="C7" s="23">
        <f>'1a. physdam'!C9</f>
        <v>3017399.419999999</v>
      </c>
      <c r="D7" s="23">
        <f>'1a. physdam'!D9</f>
        <v>2929897.3399999989</v>
      </c>
      <c r="E7" s="23">
        <f>'1a. physdam'!E9</f>
        <v>219805.06</v>
      </c>
      <c r="F7" s="23">
        <f>'1a. physdam'!F9</f>
        <v>0</v>
      </c>
      <c r="G7" s="23">
        <f>'1a. physdam'!G9</f>
        <v>0</v>
      </c>
      <c r="H7" s="23">
        <f>'1a. physdam'!H9</f>
        <v>0</v>
      </c>
      <c r="I7" s="23">
        <f>'1a. physdam'!I9</f>
        <v>0</v>
      </c>
      <c r="J7" s="23">
        <f>'1a. physdam'!J9</f>
        <v>0</v>
      </c>
      <c r="K7" s="23">
        <f>'1a. physdam'!K9</f>
        <v>0</v>
      </c>
      <c r="M7" s="6">
        <f t="shared" ref="M7:M14" si="1">A7</f>
        <v>2012</v>
      </c>
      <c r="N7" s="40">
        <f>D7/B23</f>
        <v>231.56172100131454</v>
      </c>
      <c r="O7" s="40">
        <f t="shared" ref="O7:U7" si="2">E7/C23</f>
        <v>29.240772333979486</v>
      </c>
      <c r="P7" s="40">
        <f t="shared" si="2"/>
        <v>0</v>
      </c>
      <c r="Q7" s="40" t="e">
        <f t="shared" si="2"/>
        <v>#DIV/0!</v>
      </c>
      <c r="R7" s="40" t="e">
        <f t="shared" si="2"/>
        <v>#DIV/0!</v>
      </c>
      <c r="S7" s="40" t="e">
        <f t="shared" si="2"/>
        <v>#DIV/0!</v>
      </c>
      <c r="T7" s="40" t="e">
        <f t="shared" si="2"/>
        <v>#DIV/0!</v>
      </c>
      <c r="U7" s="40" t="e">
        <f t="shared" si="2"/>
        <v>#DIV/0!</v>
      </c>
      <c r="V7" s="40"/>
      <c r="W7" s="40"/>
    </row>
    <row r="8" spans="1:23" x14ac:dyDescent="0.2">
      <c r="A8" s="6">
        <f>'1a. physdam'!A25</f>
        <v>2013</v>
      </c>
      <c r="B8" s="23">
        <f>'1a. physdam'!B10</f>
        <v>0</v>
      </c>
      <c r="C8" s="23">
        <f>'1a. physdam'!C10</f>
        <v>0</v>
      </c>
      <c r="D8" s="23">
        <f>'1a. physdam'!D10</f>
        <v>2618504.7200000002</v>
      </c>
      <c r="E8" s="23">
        <f>'1a. physdam'!E10</f>
        <v>2734017.9799999986</v>
      </c>
      <c r="F8" s="23">
        <f>'1a. physdam'!F10</f>
        <v>230878.68999999997</v>
      </c>
      <c r="G8" s="23">
        <f>'1a. physdam'!G10</f>
        <v>10690.45</v>
      </c>
      <c r="H8" s="23">
        <f>'1a. physdam'!H10</f>
        <v>0</v>
      </c>
      <c r="I8" s="23">
        <f>'1a. physdam'!I10</f>
        <v>0</v>
      </c>
      <c r="J8" s="23">
        <f>'1a. physdam'!J10</f>
        <v>0</v>
      </c>
      <c r="K8" s="23">
        <f>'1a. physdam'!K10</f>
        <v>0</v>
      </c>
      <c r="M8" s="6">
        <f t="shared" si="1"/>
        <v>2013</v>
      </c>
      <c r="N8" s="40">
        <f>E8/B24</f>
        <v>221.6466886846263</v>
      </c>
      <c r="O8" s="40">
        <f t="shared" ref="O8:T8" si="3">F8/C24</f>
        <v>29.030770787877518</v>
      </c>
      <c r="P8" s="40">
        <f t="shared" si="3"/>
        <v>1.247235733079971</v>
      </c>
      <c r="Q8" s="40">
        <f t="shared" si="3"/>
        <v>0</v>
      </c>
      <c r="R8" s="40" t="e">
        <f t="shared" si="3"/>
        <v>#DIV/0!</v>
      </c>
      <c r="S8" s="40" t="e">
        <f t="shared" si="3"/>
        <v>#DIV/0!</v>
      </c>
      <c r="T8" s="40" t="e">
        <f t="shared" si="3"/>
        <v>#DIV/0!</v>
      </c>
      <c r="U8" s="40"/>
      <c r="V8" s="40"/>
      <c r="W8" s="40"/>
    </row>
    <row r="9" spans="1:23" x14ac:dyDescent="0.2">
      <c r="A9" s="6">
        <f>'1a. physdam'!A26</f>
        <v>2014</v>
      </c>
      <c r="B9" s="23">
        <f>'1a. physdam'!B11</f>
        <v>0</v>
      </c>
      <c r="C9" s="23">
        <f>'1a. physdam'!C11</f>
        <v>0</v>
      </c>
      <c r="D9" s="23">
        <f>'1a. physdam'!D11</f>
        <v>0</v>
      </c>
      <c r="E9" s="23">
        <f>'1a. physdam'!E11</f>
        <v>2853505.8800000008</v>
      </c>
      <c r="F9" s="23">
        <f>'1a. physdam'!F11</f>
        <v>2568218.8099999982</v>
      </c>
      <c r="G9" s="23">
        <f>'1a. physdam'!G11</f>
        <v>263407.51</v>
      </c>
      <c r="H9" s="23">
        <f>'1a. physdam'!H11</f>
        <v>42564.23</v>
      </c>
      <c r="I9" s="23">
        <f>'1a. physdam'!I11</f>
        <v>0</v>
      </c>
      <c r="J9" s="23">
        <f>'1a. physdam'!J11</f>
        <v>0</v>
      </c>
      <c r="K9" s="23">
        <f>'1a. physdam'!K11</f>
        <v>0</v>
      </c>
      <c r="M9" s="6">
        <f t="shared" si="1"/>
        <v>2014</v>
      </c>
      <c r="N9" s="40">
        <f>F9/B25</f>
        <v>211.62125537195053</v>
      </c>
      <c r="O9" s="40">
        <f t="shared" ref="O9:S9" si="4">G9/C25</f>
        <v>33.110597223061653</v>
      </c>
      <c r="P9" s="40">
        <f t="shared" si="4"/>
        <v>4.2359889339939434</v>
      </c>
      <c r="Q9" s="40">
        <f t="shared" si="4"/>
        <v>0</v>
      </c>
      <c r="R9" s="40" t="e">
        <f t="shared" si="4"/>
        <v>#DIV/0!</v>
      </c>
      <c r="S9" s="40" t="e">
        <f t="shared" si="4"/>
        <v>#DIV/0!</v>
      </c>
      <c r="T9" s="40"/>
      <c r="U9" s="40"/>
      <c r="V9" s="40"/>
      <c r="W9" s="40"/>
    </row>
    <row r="10" spans="1:23" x14ac:dyDescent="0.2">
      <c r="A10" s="6">
        <f>'1a. physdam'!A27</f>
        <v>2015</v>
      </c>
      <c r="B10" s="23">
        <f>'1a. physdam'!B12</f>
        <v>0</v>
      </c>
      <c r="C10" s="23">
        <f>'1a. physdam'!C12</f>
        <v>0</v>
      </c>
      <c r="D10" s="23">
        <f>'1a. physdam'!D12</f>
        <v>0</v>
      </c>
      <c r="E10" s="23">
        <f>'1a. physdam'!E12</f>
        <v>0</v>
      </c>
      <c r="F10" s="23">
        <f>'1a. physdam'!F12</f>
        <v>2756305.6199999996</v>
      </c>
      <c r="G10" s="23">
        <f>'1a. physdam'!G12</f>
        <v>2549155.9100000011</v>
      </c>
      <c r="H10" s="23">
        <f>'1a. physdam'!H12</f>
        <v>211933.15</v>
      </c>
      <c r="I10" s="23">
        <f>'1a. physdam'!I12</f>
        <v>29793.399999999998</v>
      </c>
      <c r="J10" s="23">
        <f>'1a. physdam'!J12</f>
        <v>0</v>
      </c>
      <c r="K10" s="23">
        <f>'1a. physdam'!K12</f>
        <v>0</v>
      </c>
      <c r="M10" s="6">
        <f t="shared" si="1"/>
        <v>2015</v>
      </c>
      <c r="N10" s="40">
        <f>G10/B26</f>
        <v>194.24418631958972</v>
      </c>
      <c r="O10" s="40">
        <f t="shared" ref="O10:R10" si="5">H10/C26</f>
        <v>24.589283732600645</v>
      </c>
      <c r="P10" s="40">
        <f t="shared" si="5"/>
        <v>3.5000255796686011</v>
      </c>
      <c r="Q10" s="40">
        <f t="shared" si="5"/>
        <v>0</v>
      </c>
      <c r="R10" s="40" t="e">
        <f t="shared" si="5"/>
        <v>#DIV/0!</v>
      </c>
      <c r="S10" s="40"/>
      <c r="T10" s="40"/>
      <c r="U10" s="40"/>
      <c r="V10" s="40"/>
      <c r="W10" s="40"/>
    </row>
    <row r="11" spans="1:23" x14ac:dyDescent="0.2">
      <c r="A11" s="6">
        <f>'1a. physdam'!A28</f>
        <v>2016</v>
      </c>
      <c r="B11" s="23">
        <f>'1a. physdam'!B13</f>
        <v>0</v>
      </c>
      <c r="C11" s="23">
        <f>'1a. physdam'!C13</f>
        <v>0</v>
      </c>
      <c r="D11" s="23">
        <f>'1a. physdam'!D13</f>
        <v>0</v>
      </c>
      <c r="E11" s="23">
        <f>'1a. physdam'!E13</f>
        <v>0</v>
      </c>
      <c r="F11" s="23">
        <f>'1a. physdam'!F13</f>
        <v>0</v>
      </c>
      <c r="G11" s="23">
        <f>'1a. physdam'!G13</f>
        <v>2873567.7599999993</v>
      </c>
      <c r="H11" s="23">
        <f>'1a. physdam'!H13</f>
        <v>2914340.7000000016</v>
      </c>
      <c r="I11" s="23">
        <f>'1a. physdam'!I13</f>
        <v>189876.7</v>
      </c>
      <c r="J11" s="23">
        <f>'1a. physdam'!J13</f>
        <v>23127.96</v>
      </c>
      <c r="K11" s="23">
        <f>'1a. physdam'!K13</f>
        <v>0</v>
      </c>
      <c r="M11" s="6">
        <f t="shared" si="1"/>
        <v>2016</v>
      </c>
      <c r="N11" s="40">
        <f>H11/B27</f>
        <v>229.57209341564229</v>
      </c>
      <c r="O11" s="40">
        <f t="shared" ref="O11:Q11" si="6">I11/C27</f>
        <v>25.414148193759431</v>
      </c>
      <c r="P11" s="40">
        <f t="shared" si="6"/>
        <v>2.8787971665035448</v>
      </c>
      <c r="Q11" s="40">
        <f t="shared" si="6"/>
        <v>0</v>
      </c>
      <c r="R11" s="40"/>
      <c r="S11" s="40"/>
      <c r="T11" s="40"/>
      <c r="U11" s="40"/>
      <c r="V11" s="40"/>
      <c r="W11" s="40"/>
    </row>
    <row r="12" spans="1:23" x14ac:dyDescent="0.2">
      <c r="A12" s="6">
        <f>'1a. physdam'!A29</f>
        <v>2017</v>
      </c>
      <c r="B12" s="23">
        <f>'1a. physdam'!B14</f>
        <v>0</v>
      </c>
      <c r="C12" s="23">
        <f>'1a. physdam'!C14</f>
        <v>0</v>
      </c>
      <c r="D12" s="23">
        <f>'1a. physdam'!D14</f>
        <v>0</v>
      </c>
      <c r="E12" s="23">
        <f>'1a. physdam'!E14</f>
        <v>0</v>
      </c>
      <c r="F12" s="23">
        <f>'1a. physdam'!F14</f>
        <v>0</v>
      </c>
      <c r="G12" s="23">
        <f>'1a. physdam'!G14</f>
        <v>0</v>
      </c>
      <c r="H12" s="23">
        <f>'1a. physdam'!H14</f>
        <v>3366085.1700000004</v>
      </c>
      <c r="I12" s="23">
        <f>'1a. physdam'!I14</f>
        <v>2848174.4700000007</v>
      </c>
      <c r="J12" s="23">
        <f>'1a. physdam'!J14</f>
        <v>287380.08</v>
      </c>
      <c r="K12" s="23">
        <f>'1a. physdam'!K14</f>
        <v>0</v>
      </c>
      <c r="M12" s="6">
        <f t="shared" si="1"/>
        <v>2017</v>
      </c>
      <c r="N12" s="40">
        <f>I12/B28</f>
        <v>217.34036748592362</v>
      </c>
      <c r="O12" s="40">
        <f t="shared" ref="O12:P12" si="7">J12/C28</f>
        <v>39.294180247741373</v>
      </c>
      <c r="P12" s="40">
        <f t="shared" si="7"/>
        <v>0</v>
      </c>
      <c r="Q12" s="40"/>
      <c r="R12" s="40"/>
      <c r="S12" s="40"/>
      <c r="T12" s="40"/>
      <c r="U12" s="40"/>
      <c r="V12" s="40"/>
      <c r="W12" s="40"/>
    </row>
    <row r="13" spans="1:23" x14ac:dyDescent="0.2">
      <c r="A13" s="6">
        <f>'1a. physdam'!A30</f>
        <v>2018</v>
      </c>
      <c r="B13" s="23">
        <f>'1a. physdam'!B15</f>
        <v>0</v>
      </c>
      <c r="C13" s="23">
        <f>'1a. physdam'!C15</f>
        <v>0</v>
      </c>
      <c r="D13" s="23">
        <f>'1a. physdam'!D15</f>
        <v>0</v>
      </c>
      <c r="E13" s="23">
        <f>'1a. physdam'!E15</f>
        <v>0</v>
      </c>
      <c r="F13" s="23">
        <f>'1a. physdam'!F15</f>
        <v>0</v>
      </c>
      <c r="G13" s="23">
        <f>'1a. physdam'!G15</f>
        <v>0</v>
      </c>
      <c r="H13" s="23">
        <f>'1a. physdam'!H15</f>
        <v>0</v>
      </c>
      <c r="I13" s="23">
        <f>'1a. physdam'!I15</f>
        <v>3121835.4200000013</v>
      </c>
      <c r="J13" s="23">
        <f>'1a. physdam'!J15</f>
        <v>2599522.4399999976</v>
      </c>
      <c r="K13" s="23">
        <f>'1a. physdam'!K15</f>
        <v>221899.42000000004</v>
      </c>
      <c r="M13" s="6">
        <f t="shared" si="1"/>
        <v>2018</v>
      </c>
      <c r="N13" s="40">
        <f>J13/B29</f>
        <v>211.64861686615947</v>
      </c>
      <c r="O13" s="40">
        <f>K13/C29</f>
        <v>27.938014321588959</v>
      </c>
      <c r="P13" s="40"/>
      <c r="Q13" s="40"/>
      <c r="R13" s="40"/>
      <c r="S13" s="40"/>
      <c r="T13" s="40"/>
      <c r="U13" s="40"/>
      <c r="V13" s="40"/>
      <c r="W13" s="40"/>
    </row>
    <row r="14" spans="1:23" x14ac:dyDescent="0.2">
      <c r="A14" s="6">
        <f>'1a. physdam'!A31</f>
        <v>2019</v>
      </c>
      <c r="B14" s="23">
        <f>'1a. physdam'!B16</f>
        <v>0</v>
      </c>
      <c r="C14" s="23">
        <f>'1a. physdam'!C16</f>
        <v>0</v>
      </c>
      <c r="D14" s="23">
        <f>'1a. physdam'!D16</f>
        <v>0</v>
      </c>
      <c r="E14" s="23">
        <f>'1a. physdam'!E16</f>
        <v>0</v>
      </c>
      <c r="F14" s="23">
        <f>'1a. physdam'!F16</f>
        <v>0</v>
      </c>
      <c r="G14" s="23">
        <f>'1a. physdam'!G16</f>
        <v>0</v>
      </c>
      <c r="H14" s="23">
        <f>'1a. physdam'!H16</f>
        <v>0</v>
      </c>
      <c r="I14" s="23">
        <f>'1a. physdam'!I16</f>
        <v>0</v>
      </c>
      <c r="J14" s="23">
        <f>'1a. physdam'!J16</f>
        <v>3167395.6100000008</v>
      </c>
      <c r="K14" s="23">
        <f>'1a. physdam'!K16</f>
        <v>2883169.5899999989</v>
      </c>
      <c r="M14" s="6">
        <f t="shared" si="1"/>
        <v>2019</v>
      </c>
      <c r="N14" s="40">
        <f>K14/B30</f>
        <v>207.21803759428491</v>
      </c>
      <c r="O14" s="40"/>
      <c r="P14" s="40"/>
      <c r="Q14" s="40"/>
      <c r="R14" s="40"/>
      <c r="S14" s="40"/>
      <c r="T14" s="40"/>
      <c r="U14" s="40"/>
      <c r="V14" s="40"/>
      <c r="W14" s="40"/>
    </row>
    <row r="15" spans="1:23" x14ac:dyDescent="0.2">
      <c r="A15" s="6">
        <f>'1a. physdam'!A32</f>
        <v>2020</v>
      </c>
      <c r="B15" s="23">
        <f>'1a. physdam'!B17</f>
        <v>0</v>
      </c>
      <c r="C15" s="23">
        <f>'1a. physdam'!C17</f>
        <v>0</v>
      </c>
      <c r="D15" s="23">
        <f>'1a. physdam'!D17</f>
        <v>0</v>
      </c>
      <c r="E15" s="23">
        <f>'1a. physdam'!E17</f>
        <v>0</v>
      </c>
      <c r="F15" s="23">
        <f>'1a. physdam'!F17</f>
        <v>0</v>
      </c>
      <c r="G15" s="23">
        <f>'1a. physdam'!G17</f>
        <v>0</v>
      </c>
      <c r="H15" s="23">
        <f>'1a. physdam'!H17</f>
        <v>0</v>
      </c>
      <c r="I15" s="23">
        <f>'1a. physdam'!I17</f>
        <v>0</v>
      </c>
      <c r="J15" s="23">
        <f>'1a. physdam'!J17</f>
        <v>0</v>
      </c>
      <c r="K15" s="23">
        <f>'1a. physdam'!K17</f>
        <v>3471556.4600000018</v>
      </c>
      <c r="M15" s="44" t="s">
        <v>52</v>
      </c>
      <c r="N15" s="46">
        <f>AVERAGE(N6:N14)</f>
        <v>220.79767036149582</v>
      </c>
      <c r="O15" s="47">
        <f t="shared" ref="O15" si="8">AVERAGE(O6:O14)</f>
        <v>28.507109300478547</v>
      </c>
      <c r="P15" s="47">
        <f t="shared" ref="P15" si="9">AVERAGE(P6:P14)</f>
        <v>1.9800925196650796</v>
      </c>
      <c r="Q15" s="47" t="e">
        <f t="shared" ref="Q15" si="10">AVERAGE(Q6:Q14)</f>
        <v>#DIV/0!</v>
      </c>
      <c r="R15" s="47" t="e">
        <f t="shared" ref="R15" si="11">AVERAGE(R6:R14)</f>
        <v>#DIV/0!</v>
      </c>
      <c r="S15" s="47" t="e">
        <f t="shared" ref="S15" si="12">AVERAGE(S6:S14)</f>
        <v>#DIV/0!</v>
      </c>
      <c r="T15" s="47" t="e">
        <f t="shared" ref="T15" si="13">AVERAGE(T6:T14)</f>
        <v>#DIV/0!</v>
      </c>
      <c r="U15" s="47" t="e">
        <f t="shared" ref="U15" si="14">AVERAGE(U6:U14)</f>
        <v>#DIV/0!</v>
      </c>
      <c r="V15" s="47" t="e">
        <f t="shared" ref="V15" si="15">AVERAGE(V6:V14)</f>
        <v>#DIV/0!</v>
      </c>
      <c r="W15" s="40"/>
    </row>
    <row r="16" spans="1:23" x14ac:dyDescent="0.2">
      <c r="N16" s="1"/>
      <c r="O16" s="1"/>
    </row>
    <row r="17" spans="1:24" x14ac:dyDescent="0.2">
      <c r="M17" s="49" t="s">
        <v>53</v>
      </c>
      <c r="N17" s="48">
        <f>N15</f>
        <v>220.79767036149582</v>
      </c>
      <c r="O17" s="48">
        <f t="shared" ref="O17:V17" si="16">O15</f>
        <v>28.507109300478547</v>
      </c>
      <c r="P17" s="48">
        <f t="shared" si="16"/>
        <v>1.9800925196650796</v>
      </c>
      <c r="Q17" s="48" t="e">
        <f t="shared" si="16"/>
        <v>#DIV/0!</v>
      </c>
      <c r="R17" s="48" t="e">
        <f t="shared" si="16"/>
        <v>#DIV/0!</v>
      </c>
      <c r="S17" s="48" t="e">
        <f t="shared" si="16"/>
        <v>#DIV/0!</v>
      </c>
      <c r="T17" s="48" t="e">
        <f t="shared" si="16"/>
        <v>#DIV/0!</v>
      </c>
      <c r="U17" s="48" t="e">
        <f t="shared" si="16"/>
        <v>#DIV/0!</v>
      </c>
      <c r="V17" s="48" t="e">
        <f t="shared" si="16"/>
        <v>#DIV/0!</v>
      </c>
      <c r="W17" s="48">
        <v>1</v>
      </c>
    </row>
    <row r="19" spans="1:24" x14ac:dyDescent="0.2">
      <c r="A19" s="149" t="s">
        <v>116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M19" s="149" t="s">
        <v>116</v>
      </c>
      <c r="N19" s="149"/>
      <c r="O19" s="149"/>
      <c r="P19" s="149"/>
      <c r="Q19" s="149"/>
      <c r="R19" s="149"/>
      <c r="S19" s="149"/>
      <c r="T19" s="149"/>
      <c r="U19" s="149"/>
      <c r="V19" s="149"/>
      <c r="W19" s="149"/>
    </row>
    <row r="20" spans="1:24" x14ac:dyDescent="0.2">
      <c r="A20" s="20" t="s">
        <v>1</v>
      </c>
      <c r="B20" s="151" t="s">
        <v>8</v>
      </c>
      <c r="C20" s="152"/>
      <c r="D20" s="152"/>
      <c r="E20" s="152"/>
      <c r="F20" s="152"/>
      <c r="G20" s="152"/>
      <c r="H20" s="152"/>
      <c r="I20" s="152"/>
      <c r="J20" s="152"/>
      <c r="K20" s="152"/>
      <c r="M20" s="20" t="s">
        <v>1</v>
      </c>
      <c r="N20" s="151" t="s">
        <v>8</v>
      </c>
      <c r="O20" s="152"/>
      <c r="P20" s="152"/>
      <c r="Q20" s="152"/>
      <c r="R20" s="152"/>
      <c r="S20" s="152"/>
      <c r="T20" s="152"/>
      <c r="U20" s="152"/>
      <c r="V20" s="152"/>
      <c r="W20" s="152"/>
    </row>
    <row r="21" spans="1:24" x14ac:dyDescent="0.2">
      <c r="A21" s="33" t="s">
        <v>3</v>
      </c>
      <c r="B21" s="37">
        <v>0</v>
      </c>
      <c r="C21" s="18">
        <v>1</v>
      </c>
      <c r="D21" s="18">
        <v>2</v>
      </c>
      <c r="E21" s="18">
        <v>3</v>
      </c>
      <c r="F21" s="18">
        <v>4</v>
      </c>
      <c r="G21" s="18">
        <v>5</v>
      </c>
      <c r="H21" s="18">
        <v>6</v>
      </c>
      <c r="I21" s="18">
        <v>7</v>
      </c>
      <c r="J21" s="18">
        <v>8</v>
      </c>
      <c r="K21" s="18">
        <v>9</v>
      </c>
      <c r="M21" s="33" t="s">
        <v>3</v>
      </c>
      <c r="N21" s="37">
        <v>0</v>
      </c>
      <c r="O21" s="18">
        <v>1</v>
      </c>
      <c r="P21" s="18">
        <v>2</v>
      </c>
      <c r="Q21" s="18">
        <v>3</v>
      </c>
      <c r="R21" s="18">
        <v>4</v>
      </c>
      <c r="S21" s="18">
        <v>5</v>
      </c>
      <c r="T21" s="18">
        <v>6</v>
      </c>
      <c r="U21" s="18">
        <v>7</v>
      </c>
      <c r="V21" s="18">
        <v>8</v>
      </c>
      <c r="W21" s="18">
        <v>9</v>
      </c>
      <c r="X21" s="105" t="s">
        <v>98</v>
      </c>
    </row>
    <row r="22" spans="1:24" x14ac:dyDescent="0.2">
      <c r="A22" s="35">
        <v>2011</v>
      </c>
      <c r="B22" s="34">
        <f>'1a. physdam'!B92</f>
        <v>11500.750230779369</v>
      </c>
      <c r="C22" s="34">
        <f>'1a. physdam'!C92</f>
        <v>7681.654083880705</v>
      </c>
      <c r="D22" s="34">
        <f>'1a. physdam'!D92</f>
        <v>11471.553800497539</v>
      </c>
      <c r="E22" s="34">
        <f>'1a. physdam'!E92</f>
        <v>10976.61136392239</v>
      </c>
      <c r="F22" s="34" t="e">
        <f>'1a. physdam'!F92</f>
        <v>#DIV/0!</v>
      </c>
      <c r="G22" s="34" t="e">
        <f>'1a. physdam'!G92</f>
        <v>#DIV/0!</v>
      </c>
      <c r="H22" s="34" t="e">
        <f>'1a. physdam'!H92</f>
        <v>#DIV/0!</v>
      </c>
      <c r="I22" s="34" t="e">
        <f>'1a. physdam'!I92</f>
        <v>#DIV/0!</v>
      </c>
      <c r="J22" s="34" t="e">
        <f>'1a. physdam'!J92</f>
        <v>#DIV/0!</v>
      </c>
      <c r="K22" s="34" t="e">
        <f>'1a. physdam'!K92</f>
        <v>#DIV/0!</v>
      </c>
      <c r="M22" s="35">
        <v>2011</v>
      </c>
      <c r="N22" s="34">
        <f>B22</f>
        <v>11500.750230779369</v>
      </c>
      <c r="O22" s="34">
        <f t="shared" ref="O22:W22" si="17">C22</f>
        <v>7681.654083880705</v>
      </c>
      <c r="P22" s="34">
        <f t="shared" si="17"/>
        <v>11471.553800497539</v>
      </c>
      <c r="Q22" s="34">
        <f t="shared" si="17"/>
        <v>10976.61136392239</v>
      </c>
      <c r="R22" s="34" t="e">
        <f t="shared" si="17"/>
        <v>#DIV/0!</v>
      </c>
      <c r="S22" s="34" t="e">
        <f t="shared" si="17"/>
        <v>#DIV/0!</v>
      </c>
      <c r="T22" s="34" t="e">
        <f t="shared" si="17"/>
        <v>#DIV/0!</v>
      </c>
      <c r="U22" s="34" t="e">
        <f t="shared" si="17"/>
        <v>#DIV/0!</v>
      </c>
      <c r="V22" s="34" t="e">
        <f t="shared" si="17"/>
        <v>#DIV/0!</v>
      </c>
      <c r="W22" s="34" t="e">
        <f t="shared" si="17"/>
        <v>#DIV/0!</v>
      </c>
      <c r="X22" s="107">
        <v>0</v>
      </c>
    </row>
    <row r="23" spans="1:24" x14ac:dyDescent="0.2">
      <c r="A23" s="36">
        <v>2012</v>
      </c>
      <c r="B23" s="34">
        <f>'1a. physdam'!B93</f>
        <v>12652.770619127357</v>
      </c>
      <c r="C23" s="34">
        <f>'1a. physdam'!C93</f>
        <v>7517.0743607402492</v>
      </c>
      <c r="D23" s="34">
        <f>'1a. physdam'!D93</f>
        <v>9899.7769702879868</v>
      </c>
      <c r="E23" s="34" t="e">
        <f>'1a. physdam'!E93</f>
        <v>#DIV/0!</v>
      </c>
      <c r="F23" s="34" t="e">
        <f>'1a. physdam'!F93</f>
        <v>#DIV/0!</v>
      </c>
      <c r="G23" s="34" t="e">
        <f>'1a. physdam'!G93</f>
        <v>#DIV/0!</v>
      </c>
      <c r="H23" s="34" t="e">
        <f>'1a. physdam'!H93</f>
        <v>#DIV/0!</v>
      </c>
      <c r="I23" s="34" t="e">
        <f>'1a. physdam'!I93</f>
        <v>#DIV/0!</v>
      </c>
      <c r="J23" s="34" t="e">
        <f>'1a. physdam'!J93</f>
        <v>#DIV/0!</v>
      </c>
      <c r="K23" s="34">
        <f>'1a. physdam'!K93</f>
        <v>0</v>
      </c>
      <c r="M23" s="36">
        <v>2012</v>
      </c>
      <c r="N23" s="34">
        <f t="shared" ref="N23:N31" si="18">B23</f>
        <v>12652.770619127357</v>
      </c>
      <c r="O23" s="34">
        <f t="shared" ref="O23:O30" si="19">C23</f>
        <v>7517.0743607402492</v>
      </c>
      <c r="P23" s="34">
        <f t="shared" ref="P23:P29" si="20">D23</f>
        <v>9899.7769702879868</v>
      </c>
      <c r="Q23" s="34" t="e">
        <f t="shared" ref="Q23:Q28" si="21">E23</f>
        <v>#DIV/0!</v>
      </c>
      <c r="R23" s="34" t="e">
        <f t="shared" ref="R23:R27" si="22">F23</f>
        <v>#DIV/0!</v>
      </c>
      <c r="S23" s="34" t="e">
        <f t="shared" ref="S23:S26" si="23">G23</f>
        <v>#DIV/0!</v>
      </c>
      <c r="T23" s="34" t="e">
        <f t="shared" ref="T23:T25" si="24">H23</f>
        <v>#DIV/0!</v>
      </c>
      <c r="U23" s="34" t="e">
        <f t="shared" ref="U23:U24" si="25">I23</f>
        <v>#DIV/0!</v>
      </c>
      <c r="V23" s="34" t="e">
        <f t="shared" ref="V23" si="26">J23</f>
        <v>#DIV/0!</v>
      </c>
      <c r="W23" s="106" t="e">
        <f>V23*J49</f>
        <v>#DIV/0!</v>
      </c>
      <c r="X23" s="107">
        <v>0</v>
      </c>
    </row>
    <row r="24" spans="1:24" x14ac:dyDescent="0.2">
      <c r="A24" s="36">
        <v>2013</v>
      </c>
      <c r="B24" s="34">
        <f>'1a. physdam'!B94</f>
        <v>12335.027408824239</v>
      </c>
      <c r="C24" s="34">
        <f>'1a. physdam'!C94</f>
        <v>7952.8956253689548</v>
      </c>
      <c r="D24" s="34">
        <f>'1a. physdam'!D94</f>
        <v>8571.3147213964112</v>
      </c>
      <c r="E24" s="34">
        <f>'1a. physdam'!E94</f>
        <v>10690.45</v>
      </c>
      <c r="F24" s="34" t="e">
        <f>'1a. physdam'!F94</f>
        <v>#DIV/0!</v>
      </c>
      <c r="G24" s="34" t="e">
        <f>'1a. physdam'!G94</f>
        <v>#DIV/0!</v>
      </c>
      <c r="H24" s="34" t="e">
        <f>'1a. physdam'!H94</f>
        <v>#DIV/0!</v>
      </c>
      <c r="I24" s="34" t="e">
        <f>'1a. physdam'!I94</f>
        <v>#DIV/0!</v>
      </c>
      <c r="J24" s="34">
        <f>'1a. physdam'!J94</f>
        <v>0</v>
      </c>
      <c r="K24" s="34">
        <f>'1a. physdam'!K94</f>
        <v>0</v>
      </c>
      <c r="M24" s="36">
        <v>2013</v>
      </c>
      <c r="N24" s="34">
        <f t="shared" si="18"/>
        <v>12335.027408824239</v>
      </c>
      <c r="O24" s="34">
        <f t="shared" si="19"/>
        <v>7952.8956253689548</v>
      </c>
      <c r="P24" s="34">
        <f t="shared" si="20"/>
        <v>8571.3147213964112</v>
      </c>
      <c r="Q24" s="34">
        <f t="shared" si="21"/>
        <v>10690.45</v>
      </c>
      <c r="R24" s="34" t="e">
        <f t="shared" si="22"/>
        <v>#DIV/0!</v>
      </c>
      <c r="S24" s="34" t="e">
        <f t="shared" si="23"/>
        <v>#DIV/0!</v>
      </c>
      <c r="T24" s="34" t="e">
        <f t="shared" si="24"/>
        <v>#DIV/0!</v>
      </c>
      <c r="U24" s="34" t="e">
        <f t="shared" si="25"/>
        <v>#DIV/0!</v>
      </c>
      <c r="V24" s="106" t="e">
        <f>U24*I49</f>
        <v>#DIV/0!</v>
      </c>
      <c r="W24" s="106" t="e">
        <f>V24*J49</f>
        <v>#DIV/0!</v>
      </c>
      <c r="X24" s="107">
        <v>0</v>
      </c>
    </row>
    <row r="25" spans="1:24" x14ac:dyDescent="0.2">
      <c r="A25" s="36">
        <v>2014</v>
      </c>
      <c r="B25" s="34">
        <f>'1a. physdam'!B95</f>
        <v>12135.920871871003</v>
      </c>
      <c r="C25" s="34">
        <f>'1a. physdam'!C95</f>
        <v>7955.3838375508285</v>
      </c>
      <c r="D25" s="34">
        <f>'1a. physdam'!D95</f>
        <v>10048.23918646735</v>
      </c>
      <c r="E25" s="34">
        <f>'1a. physdam'!E95</f>
        <v>10641.057500000001</v>
      </c>
      <c r="F25" s="34" t="e">
        <f>'1a. physdam'!F95</f>
        <v>#DIV/0!</v>
      </c>
      <c r="G25" s="34" t="e">
        <f>'1a. physdam'!G95</f>
        <v>#DIV/0!</v>
      </c>
      <c r="H25" s="34" t="e">
        <f>'1a. physdam'!H95</f>
        <v>#DIV/0!</v>
      </c>
      <c r="I25" s="34">
        <f>'1a. physdam'!I95</f>
        <v>0</v>
      </c>
      <c r="J25" s="34">
        <f>'1a. physdam'!J95</f>
        <v>0</v>
      </c>
      <c r="K25" s="34">
        <f>'1a. physdam'!K95</f>
        <v>0</v>
      </c>
      <c r="M25" s="36">
        <v>2014</v>
      </c>
      <c r="N25" s="34">
        <f t="shared" si="18"/>
        <v>12135.920871871003</v>
      </c>
      <c r="O25" s="34">
        <f t="shared" si="19"/>
        <v>7955.3838375508285</v>
      </c>
      <c r="P25" s="34">
        <f t="shared" si="20"/>
        <v>10048.23918646735</v>
      </c>
      <c r="Q25" s="34">
        <f t="shared" si="21"/>
        <v>10641.057500000001</v>
      </c>
      <c r="R25" s="34" t="e">
        <f t="shared" si="22"/>
        <v>#DIV/0!</v>
      </c>
      <c r="S25" s="34" t="e">
        <f t="shared" si="23"/>
        <v>#DIV/0!</v>
      </c>
      <c r="T25" s="34" t="e">
        <f t="shared" si="24"/>
        <v>#DIV/0!</v>
      </c>
      <c r="U25" s="106" t="e">
        <f>T25*H49</f>
        <v>#DIV/0!</v>
      </c>
      <c r="V25" s="106" t="e">
        <f t="shared" ref="V25:W25" si="27">U25*I49</f>
        <v>#DIV/0!</v>
      </c>
      <c r="W25" s="106" t="e">
        <f t="shared" si="27"/>
        <v>#DIV/0!</v>
      </c>
      <c r="X25" s="107">
        <v>0</v>
      </c>
    </row>
    <row r="26" spans="1:24" x14ac:dyDescent="0.2">
      <c r="A26" s="36">
        <v>2015</v>
      </c>
      <c r="B26" s="34">
        <f>'1a. physdam'!B96</f>
        <v>13123.460517916752</v>
      </c>
      <c r="C26" s="34">
        <f>'1a. physdam'!C96</f>
        <v>8618.9232799415604</v>
      </c>
      <c r="D26" s="34">
        <f>'1a. physdam'!D96</f>
        <v>8512.3377877772473</v>
      </c>
      <c r="E26" s="34">
        <f>'1a. physdam'!E96</f>
        <v>11812.124623301774</v>
      </c>
      <c r="F26" s="34" t="e">
        <f>'1a. physdam'!F96</f>
        <v>#DIV/0!</v>
      </c>
      <c r="G26" s="34" t="e">
        <f>'1a. physdam'!G96</f>
        <v>#DIV/0!</v>
      </c>
      <c r="H26" s="34">
        <f>'1a. physdam'!H96</f>
        <v>0</v>
      </c>
      <c r="I26" s="34">
        <f>'1a. physdam'!I96</f>
        <v>0</v>
      </c>
      <c r="J26" s="34">
        <f>'1a. physdam'!J96</f>
        <v>0</v>
      </c>
      <c r="K26" s="34">
        <f>'1a. physdam'!K96</f>
        <v>0</v>
      </c>
      <c r="M26" s="36">
        <v>2015</v>
      </c>
      <c r="N26" s="34">
        <f t="shared" si="18"/>
        <v>13123.460517916752</v>
      </c>
      <c r="O26" s="34">
        <f t="shared" si="19"/>
        <v>8618.9232799415604</v>
      </c>
      <c r="P26" s="34">
        <f t="shared" si="20"/>
        <v>8512.3377877772473</v>
      </c>
      <c r="Q26" s="34">
        <f t="shared" si="21"/>
        <v>11812.124623301774</v>
      </c>
      <c r="R26" s="34" t="e">
        <f t="shared" si="22"/>
        <v>#DIV/0!</v>
      </c>
      <c r="S26" s="34" t="e">
        <f t="shared" si="23"/>
        <v>#DIV/0!</v>
      </c>
      <c r="T26" s="106" t="e">
        <f>S26*G49</f>
        <v>#DIV/0!</v>
      </c>
      <c r="U26" s="106" t="e">
        <f t="shared" ref="U26:W26" si="28">T26*H49</f>
        <v>#DIV/0!</v>
      </c>
      <c r="V26" s="106" t="e">
        <f t="shared" si="28"/>
        <v>#DIV/0!</v>
      </c>
      <c r="W26" s="106" t="e">
        <f t="shared" si="28"/>
        <v>#DIV/0!</v>
      </c>
      <c r="X26" s="107">
        <v>0</v>
      </c>
    </row>
    <row r="27" spans="1:24" x14ac:dyDescent="0.2">
      <c r="A27" s="36">
        <v>2016</v>
      </c>
      <c r="B27" s="34">
        <f>'1a. physdam'!B97</f>
        <v>12694.664480510539</v>
      </c>
      <c r="C27" s="34">
        <f>'1a. physdam'!C97</f>
        <v>7471.2990005553347</v>
      </c>
      <c r="D27" s="34">
        <f>'1a. physdam'!D97</f>
        <v>8033.8970279348168</v>
      </c>
      <c r="E27" s="34">
        <f>'1a. physdam'!E97</f>
        <v>11563.98</v>
      </c>
      <c r="F27" s="34" t="e">
        <f>'1a. physdam'!F97</f>
        <v>#DIV/0!</v>
      </c>
      <c r="G27" s="34">
        <f>'1a. physdam'!G97</f>
        <v>0</v>
      </c>
      <c r="H27" s="34">
        <f>'1a. physdam'!H97</f>
        <v>0</v>
      </c>
      <c r="I27" s="34">
        <f>'1a. physdam'!I97</f>
        <v>0</v>
      </c>
      <c r="J27" s="34">
        <f>'1a. physdam'!J97</f>
        <v>0</v>
      </c>
      <c r="K27" s="34">
        <f>'1a. physdam'!K97</f>
        <v>0</v>
      </c>
      <c r="M27" s="36">
        <v>2016</v>
      </c>
      <c r="N27" s="34">
        <f t="shared" si="18"/>
        <v>12694.664480510539</v>
      </c>
      <c r="O27" s="34">
        <f t="shared" si="19"/>
        <v>7471.2990005553347</v>
      </c>
      <c r="P27" s="34">
        <f t="shared" si="20"/>
        <v>8033.8970279348168</v>
      </c>
      <c r="Q27" s="34">
        <f t="shared" si="21"/>
        <v>11563.98</v>
      </c>
      <c r="R27" s="34" t="e">
        <f t="shared" si="22"/>
        <v>#DIV/0!</v>
      </c>
      <c r="S27" s="106" t="e">
        <f>R27*F49</f>
        <v>#DIV/0!</v>
      </c>
      <c r="T27" s="106" t="e">
        <f t="shared" ref="T27:W27" si="29">S27*G49</f>
        <v>#DIV/0!</v>
      </c>
      <c r="U27" s="106" t="e">
        <f t="shared" si="29"/>
        <v>#DIV/0!</v>
      </c>
      <c r="V27" s="106" t="e">
        <f t="shared" si="29"/>
        <v>#DIV/0!</v>
      </c>
      <c r="W27" s="106" t="e">
        <f t="shared" si="29"/>
        <v>#DIV/0!</v>
      </c>
      <c r="X27" s="107">
        <v>0</v>
      </c>
    </row>
    <row r="28" spans="1:24" x14ac:dyDescent="0.2">
      <c r="A28" s="36">
        <v>2017</v>
      </c>
      <c r="B28" s="34">
        <f>'1a. physdam'!B98</f>
        <v>13104.673112253144</v>
      </c>
      <c r="C28" s="34">
        <f>'1a. physdam'!C98</f>
        <v>7313.5532587301805</v>
      </c>
      <c r="D28" s="34">
        <f>'1a. physdam'!D98</f>
        <v>10265.648737291594</v>
      </c>
      <c r="E28" s="34" t="e">
        <f>'1a. physdam'!E98</f>
        <v>#DIV/0!</v>
      </c>
      <c r="F28" s="34">
        <f>'1a. physdam'!F98</f>
        <v>0</v>
      </c>
      <c r="G28" s="34">
        <f>'1a. physdam'!G98</f>
        <v>0</v>
      </c>
      <c r="H28" s="34">
        <f>'1a. physdam'!H98</f>
        <v>0</v>
      </c>
      <c r="I28" s="34">
        <f>'1a. physdam'!I98</f>
        <v>0</v>
      </c>
      <c r="J28" s="34">
        <f>'1a. physdam'!J98</f>
        <v>0</v>
      </c>
      <c r="K28" s="34">
        <f>'1a. physdam'!K98</f>
        <v>0</v>
      </c>
      <c r="M28" s="36">
        <v>2017</v>
      </c>
      <c r="N28" s="34">
        <f t="shared" si="18"/>
        <v>13104.673112253144</v>
      </c>
      <c r="O28" s="34">
        <f t="shared" si="19"/>
        <v>7313.5532587301805</v>
      </c>
      <c r="P28" s="34">
        <f t="shared" si="20"/>
        <v>10265.648737291594</v>
      </c>
      <c r="Q28" s="34" t="e">
        <f t="shared" si="21"/>
        <v>#DIV/0!</v>
      </c>
      <c r="R28" s="106" t="e">
        <f>Q28*E49</f>
        <v>#DIV/0!</v>
      </c>
      <c r="S28" s="106" t="e">
        <f t="shared" ref="S28:W28" si="30">R28*F49</f>
        <v>#DIV/0!</v>
      </c>
      <c r="T28" s="106" t="e">
        <f t="shared" si="30"/>
        <v>#DIV/0!</v>
      </c>
      <c r="U28" s="106" t="e">
        <f t="shared" si="30"/>
        <v>#DIV/0!</v>
      </c>
      <c r="V28" s="106" t="e">
        <f t="shared" si="30"/>
        <v>#DIV/0!</v>
      </c>
      <c r="W28" s="106" t="e">
        <f t="shared" si="30"/>
        <v>#DIV/0!</v>
      </c>
      <c r="X28" s="107">
        <v>0</v>
      </c>
    </row>
    <row r="29" spans="1:24" x14ac:dyDescent="0.2">
      <c r="A29" s="36">
        <v>2018</v>
      </c>
      <c r="B29" s="34">
        <f>'1a. physdam'!B99</f>
        <v>12282.255742988678</v>
      </c>
      <c r="C29" s="34">
        <f>'1a. physdam'!C99</f>
        <v>7942.5623255024393</v>
      </c>
      <c r="D29" s="34">
        <f>'1a. physdam'!D99</f>
        <v>8860.1344895164821</v>
      </c>
      <c r="E29" s="34">
        <f>'1a. physdam'!E99</f>
        <v>0</v>
      </c>
      <c r="F29" s="34">
        <f>'1a. physdam'!F99</f>
        <v>0</v>
      </c>
      <c r="G29" s="34">
        <f>'1a. physdam'!G99</f>
        <v>0</v>
      </c>
      <c r="H29" s="34">
        <f>'1a. physdam'!H99</f>
        <v>0</v>
      </c>
      <c r="I29" s="34">
        <f>'1a. physdam'!I99</f>
        <v>0</v>
      </c>
      <c r="J29" s="34">
        <f>'1a. physdam'!J99</f>
        <v>0</v>
      </c>
      <c r="K29" s="34">
        <f>'1a. physdam'!K99</f>
        <v>0</v>
      </c>
      <c r="M29" s="36">
        <v>2018</v>
      </c>
      <c r="N29" s="34">
        <f t="shared" si="18"/>
        <v>12282.255742988678</v>
      </c>
      <c r="O29" s="34">
        <f t="shared" si="19"/>
        <v>7942.5623255024393</v>
      </c>
      <c r="P29" s="34">
        <f t="shared" si="20"/>
        <v>8860.1344895164821</v>
      </c>
      <c r="Q29" s="106" t="e">
        <f>P29*D49</f>
        <v>#DIV/0!</v>
      </c>
      <c r="R29" s="106" t="e">
        <f t="shared" ref="R29:W29" si="31">Q29*E49</f>
        <v>#DIV/0!</v>
      </c>
      <c r="S29" s="106" t="e">
        <f t="shared" si="31"/>
        <v>#DIV/0!</v>
      </c>
      <c r="T29" s="106" t="e">
        <f t="shared" si="31"/>
        <v>#DIV/0!</v>
      </c>
      <c r="U29" s="106" t="e">
        <f t="shared" si="31"/>
        <v>#DIV/0!</v>
      </c>
      <c r="V29" s="106" t="e">
        <f t="shared" si="31"/>
        <v>#DIV/0!</v>
      </c>
      <c r="W29" s="106" t="e">
        <f t="shared" si="31"/>
        <v>#DIV/0!</v>
      </c>
      <c r="X29" s="107">
        <v>0</v>
      </c>
    </row>
    <row r="30" spans="1:24" x14ac:dyDescent="0.2">
      <c r="A30" s="36">
        <v>2019</v>
      </c>
      <c r="B30" s="34">
        <f>'1a. physdam'!B100</f>
        <v>13913.699905048792</v>
      </c>
      <c r="C30" s="34">
        <f>'1a. physdam'!C100</f>
        <v>8853.718836982529</v>
      </c>
      <c r="D30" s="34">
        <f>'1a. physdam'!D100</f>
        <v>0</v>
      </c>
      <c r="E30" s="34">
        <f>'1a. physdam'!E100</f>
        <v>0</v>
      </c>
      <c r="F30" s="34">
        <f>'1a. physdam'!F100</f>
        <v>0</v>
      </c>
      <c r="G30" s="34">
        <f>'1a. physdam'!G100</f>
        <v>0</v>
      </c>
      <c r="H30" s="34">
        <f>'1a. physdam'!H100</f>
        <v>0</v>
      </c>
      <c r="I30" s="34">
        <f>'1a. physdam'!I100</f>
        <v>0</v>
      </c>
      <c r="J30" s="34">
        <f>'1a. physdam'!J100</f>
        <v>0</v>
      </c>
      <c r="K30" s="34">
        <f>'1a. physdam'!K100</f>
        <v>0</v>
      </c>
      <c r="M30" s="36">
        <v>2019</v>
      </c>
      <c r="N30" s="34">
        <f t="shared" si="18"/>
        <v>13913.699905048792</v>
      </c>
      <c r="O30" s="34">
        <f t="shared" si="19"/>
        <v>8853.718836982529</v>
      </c>
      <c r="P30" s="106">
        <f>O30*C49</f>
        <v>10771.970690848028</v>
      </c>
      <c r="Q30" s="106" t="e">
        <f t="shared" ref="Q30:W30" si="32">P30*D49</f>
        <v>#DIV/0!</v>
      </c>
      <c r="R30" s="106" t="e">
        <f t="shared" si="32"/>
        <v>#DIV/0!</v>
      </c>
      <c r="S30" s="106" t="e">
        <f t="shared" si="32"/>
        <v>#DIV/0!</v>
      </c>
      <c r="T30" s="106" t="e">
        <f t="shared" si="32"/>
        <v>#DIV/0!</v>
      </c>
      <c r="U30" s="106" t="e">
        <f t="shared" si="32"/>
        <v>#DIV/0!</v>
      </c>
      <c r="V30" s="106" t="e">
        <f t="shared" si="32"/>
        <v>#DIV/0!</v>
      </c>
      <c r="W30" s="106" t="e">
        <f t="shared" si="32"/>
        <v>#DIV/0!</v>
      </c>
      <c r="X30" s="107">
        <v>0</v>
      </c>
    </row>
    <row r="31" spans="1:24" x14ac:dyDescent="0.2">
      <c r="A31" s="36">
        <v>2020</v>
      </c>
      <c r="B31" s="34">
        <f>'1a. physdam'!B101</f>
        <v>13882.039249577103</v>
      </c>
      <c r="C31" s="34">
        <f>'1a. physdam'!C101</f>
        <v>0</v>
      </c>
      <c r="D31" s="34">
        <f>'1a. physdam'!D101</f>
        <v>0</v>
      </c>
      <c r="E31" s="34">
        <f>'1a. physdam'!E101</f>
        <v>0</v>
      </c>
      <c r="F31" s="34">
        <f>'1a. physdam'!F101</f>
        <v>0</v>
      </c>
      <c r="G31" s="34">
        <f>'1a. physdam'!G101</f>
        <v>0</v>
      </c>
      <c r="H31" s="34">
        <f>'1a. physdam'!H101</f>
        <v>0</v>
      </c>
      <c r="I31" s="34">
        <f>'1a. physdam'!I101</f>
        <v>0</v>
      </c>
      <c r="J31" s="34">
        <f>'1a. physdam'!J101</f>
        <v>0</v>
      </c>
      <c r="K31" s="34">
        <f>'1a. physdam'!K101</f>
        <v>0</v>
      </c>
      <c r="M31" s="36">
        <v>2020</v>
      </c>
      <c r="N31" s="34">
        <f t="shared" si="18"/>
        <v>13882.039249577103</v>
      </c>
      <c r="O31" s="106">
        <f>N31*B49</f>
        <v>8712.7988097784037</v>
      </c>
      <c r="P31" s="106">
        <f t="shared" ref="P31:W31" si="33">O31*C49</f>
        <v>10600.518848888056</v>
      </c>
      <c r="Q31" s="106" t="e">
        <f t="shared" si="33"/>
        <v>#DIV/0!</v>
      </c>
      <c r="R31" s="106" t="e">
        <f t="shared" si="33"/>
        <v>#DIV/0!</v>
      </c>
      <c r="S31" s="106" t="e">
        <f t="shared" si="33"/>
        <v>#DIV/0!</v>
      </c>
      <c r="T31" s="106" t="e">
        <f t="shared" si="33"/>
        <v>#DIV/0!</v>
      </c>
      <c r="U31" s="106" t="e">
        <f t="shared" si="33"/>
        <v>#DIV/0!</v>
      </c>
      <c r="V31" s="106" t="e">
        <f t="shared" si="33"/>
        <v>#DIV/0!</v>
      </c>
      <c r="W31" s="106" t="e">
        <f t="shared" si="33"/>
        <v>#DIV/0!</v>
      </c>
      <c r="X31" s="107">
        <v>0</v>
      </c>
    </row>
    <row r="35" spans="1:24" x14ac:dyDescent="0.2">
      <c r="A35" s="149" t="s">
        <v>96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M35" s="149" t="s">
        <v>0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</row>
    <row r="36" spans="1:24" x14ac:dyDescent="0.2">
      <c r="A36" s="16" t="s">
        <v>1</v>
      </c>
      <c r="B36" s="151" t="s">
        <v>8</v>
      </c>
      <c r="C36" s="152"/>
      <c r="D36" s="152"/>
      <c r="E36" s="152"/>
      <c r="F36" s="152"/>
      <c r="G36" s="152"/>
      <c r="H36" s="152"/>
      <c r="I36" s="152"/>
      <c r="J36" s="152"/>
      <c r="K36" s="152"/>
      <c r="M36" s="16" t="s">
        <v>1</v>
      </c>
      <c r="N36" s="151" t="s">
        <v>2</v>
      </c>
      <c r="O36" s="152"/>
      <c r="P36" s="152"/>
      <c r="Q36" s="152"/>
      <c r="R36" s="152"/>
      <c r="S36" s="152"/>
      <c r="T36" s="152"/>
      <c r="U36" s="152"/>
      <c r="V36" s="152"/>
      <c r="W36" s="152"/>
    </row>
    <row r="37" spans="1:24" x14ac:dyDescent="0.2">
      <c r="A37" s="17" t="s">
        <v>3</v>
      </c>
      <c r="B37" s="41" t="s">
        <v>43</v>
      </c>
      <c r="C37" s="42" t="s">
        <v>44</v>
      </c>
      <c r="D37" s="42" t="s">
        <v>45</v>
      </c>
      <c r="E37" s="42" t="s">
        <v>46</v>
      </c>
      <c r="F37" s="42" t="s">
        <v>47</v>
      </c>
      <c r="G37" s="42" t="s">
        <v>48</v>
      </c>
      <c r="H37" s="42" t="s">
        <v>49</v>
      </c>
      <c r="I37" s="42" t="s">
        <v>50</v>
      </c>
      <c r="J37" s="42" t="s">
        <v>51</v>
      </c>
      <c r="K37" s="21"/>
      <c r="M37" s="17" t="s">
        <v>3</v>
      </c>
      <c r="N37" s="18" t="str">
        <f>physdam_incpaid[[#Headers],[2011]]</f>
        <v>2011</v>
      </c>
      <c r="O37" s="18" t="str">
        <f>physdam_incpaid[[#Headers],[2012]]</f>
        <v>2012</v>
      </c>
      <c r="P37" s="18" t="str">
        <f>physdam_incpaid[[#Headers],[2013]]</f>
        <v>2013</v>
      </c>
      <c r="Q37" s="18" t="str">
        <f>physdam_incpaid[[#Headers],[2014]]</f>
        <v>2014</v>
      </c>
      <c r="R37" s="18" t="str">
        <f>physdam_incpaid[[#Headers],[2015]]</f>
        <v>2015</v>
      </c>
      <c r="S37" s="18" t="str">
        <f>physdam_incpaid[[#Headers],[2016]]</f>
        <v>2016</v>
      </c>
      <c r="T37" s="18" t="str">
        <f>physdam_incpaid[[#Headers],[2017]]</f>
        <v>2017</v>
      </c>
      <c r="U37" s="18" t="str">
        <f>physdam_incpaid[[#Headers],[2018]]</f>
        <v>2018</v>
      </c>
      <c r="V37" s="18" t="str">
        <f>physdam_incpaid[[#Headers],[2019]]</f>
        <v>2019</v>
      </c>
      <c r="W37" s="18" t="str">
        <f>physdam_incpaid[[#Headers],[2020]]</f>
        <v>2020</v>
      </c>
      <c r="X37" s="105" t="s">
        <v>98</v>
      </c>
    </row>
    <row r="38" spans="1:24" x14ac:dyDescent="0.2">
      <c r="A38" s="6">
        <f>A6</f>
        <v>2011</v>
      </c>
      <c r="B38" s="40">
        <f>C22/B22</f>
        <v>0.66792634651975602</v>
      </c>
      <c r="C38" s="40">
        <f t="shared" ref="C38:J39" si="34">D22/C22</f>
        <v>1.4933702657308683</v>
      </c>
      <c r="D38" s="40">
        <f t="shared" si="34"/>
        <v>0.95685480404985046</v>
      </c>
      <c r="E38" s="40" t="e">
        <f t="shared" si="34"/>
        <v>#DIV/0!</v>
      </c>
      <c r="F38" s="40" t="e">
        <f t="shared" si="34"/>
        <v>#DIV/0!</v>
      </c>
      <c r="G38" s="40" t="e">
        <f t="shared" si="34"/>
        <v>#DIV/0!</v>
      </c>
      <c r="H38" s="40" t="e">
        <f t="shared" si="34"/>
        <v>#DIV/0!</v>
      </c>
      <c r="I38" s="40" t="e">
        <f t="shared" si="34"/>
        <v>#DIV/0!</v>
      </c>
      <c r="J38" s="40" t="e">
        <f t="shared" si="34"/>
        <v>#DIV/0!</v>
      </c>
      <c r="K38" s="40"/>
      <c r="L38" s="40"/>
      <c r="M38" s="6">
        <f>A6</f>
        <v>2011</v>
      </c>
      <c r="N38" s="23">
        <f>B6</f>
        <v>2903806.9200000004</v>
      </c>
      <c r="O38" s="23">
        <f t="shared" ref="O38:W38" si="35">C6</f>
        <v>3016946.569999997</v>
      </c>
      <c r="P38" s="23">
        <f t="shared" si="35"/>
        <v>149324.50000000003</v>
      </c>
      <c r="Q38" s="23">
        <f t="shared" si="35"/>
        <v>22927.050000000003</v>
      </c>
      <c r="R38" s="23">
        <f t="shared" si="35"/>
        <v>0</v>
      </c>
      <c r="S38" s="23">
        <f t="shared" si="35"/>
        <v>0</v>
      </c>
      <c r="T38" s="23">
        <f t="shared" si="35"/>
        <v>0</v>
      </c>
      <c r="U38" s="23">
        <f t="shared" si="35"/>
        <v>0</v>
      </c>
      <c r="V38" s="23">
        <f t="shared" si="35"/>
        <v>0</v>
      </c>
      <c r="W38" s="23">
        <f t="shared" si="35"/>
        <v>0</v>
      </c>
      <c r="X38" s="108" t="e">
        <f>W22*W17</f>
        <v>#DIV/0!</v>
      </c>
    </row>
    <row r="39" spans="1:24" x14ac:dyDescent="0.2">
      <c r="A39" s="6">
        <f t="shared" ref="A39:A46" si="36">A7</f>
        <v>2012</v>
      </c>
      <c r="B39" s="40">
        <f>C23/B23</f>
        <v>0.59410500569547908</v>
      </c>
      <c r="C39" s="40">
        <f t="shared" ref="C39:H39" si="37">D23/C23</f>
        <v>1.3169720685473036</v>
      </c>
      <c r="D39" s="40" t="e">
        <f t="shared" si="37"/>
        <v>#DIV/0!</v>
      </c>
      <c r="E39" s="40" t="e">
        <f t="shared" si="37"/>
        <v>#DIV/0!</v>
      </c>
      <c r="F39" s="40" t="e">
        <f t="shared" si="37"/>
        <v>#DIV/0!</v>
      </c>
      <c r="G39" s="40" t="e">
        <f t="shared" si="37"/>
        <v>#DIV/0!</v>
      </c>
      <c r="H39" s="40" t="e">
        <f t="shared" si="37"/>
        <v>#DIV/0!</v>
      </c>
      <c r="I39" s="40" t="e">
        <f t="shared" si="34"/>
        <v>#DIV/0!</v>
      </c>
      <c r="J39" s="40"/>
      <c r="K39" s="40"/>
      <c r="M39" s="6">
        <f t="shared" ref="M39:M47" si="38">A7</f>
        <v>2012</v>
      </c>
      <c r="N39" s="23">
        <f>C7</f>
        <v>3017399.419999999</v>
      </c>
      <c r="O39" s="23">
        <f t="shared" ref="O39:V39" si="39">D7</f>
        <v>2929897.3399999989</v>
      </c>
      <c r="P39" s="23">
        <f t="shared" si="39"/>
        <v>219805.06</v>
      </c>
      <c r="Q39" s="23">
        <f t="shared" si="39"/>
        <v>0</v>
      </c>
      <c r="R39" s="23">
        <f t="shared" si="39"/>
        <v>0</v>
      </c>
      <c r="S39" s="23">
        <f t="shared" si="39"/>
        <v>0</v>
      </c>
      <c r="T39" s="23">
        <f t="shared" si="39"/>
        <v>0</v>
      </c>
      <c r="U39" s="23">
        <f t="shared" si="39"/>
        <v>0</v>
      </c>
      <c r="V39" s="23">
        <f t="shared" si="39"/>
        <v>0</v>
      </c>
      <c r="W39" s="108" t="e">
        <f>V23*V17</f>
        <v>#DIV/0!</v>
      </c>
      <c r="X39" s="108" t="e">
        <f>W23*W17</f>
        <v>#DIV/0!</v>
      </c>
    </row>
    <row r="40" spans="1:24" x14ac:dyDescent="0.2">
      <c r="A40" s="6">
        <f t="shared" si="36"/>
        <v>2013</v>
      </c>
      <c r="B40" s="40">
        <f t="shared" ref="B40:H46" si="40">C24/B24</f>
        <v>0.64474081506131131</v>
      </c>
      <c r="C40" s="40">
        <f t="shared" si="40"/>
        <v>1.0777602429553785</v>
      </c>
      <c r="D40" s="40">
        <f t="shared" si="40"/>
        <v>1.247235733079971</v>
      </c>
      <c r="E40" s="40" t="e">
        <f t="shared" si="40"/>
        <v>#DIV/0!</v>
      </c>
      <c r="F40" s="40" t="e">
        <f t="shared" si="40"/>
        <v>#DIV/0!</v>
      </c>
      <c r="G40" s="40" t="e">
        <f t="shared" si="40"/>
        <v>#DIV/0!</v>
      </c>
      <c r="H40" s="40" t="e">
        <f t="shared" si="40"/>
        <v>#DIV/0!</v>
      </c>
      <c r="I40" s="40"/>
      <c r="J40" s="40"/>
      <c r="K40" s="40"/>
      <c r="M40" s="6">
        <f t="shared" si="38"/>
        <v>2013</v>
      </c>
      <c r="N40" s="23">
        <f>D8</f>
        <v>2618504.7200000002</v>
      </c>
      <c r="O40" s="23">
        <f t="shared" ref="O40:U40" si="41">E8</f>
        <v>2734017.9799999986</v>
      </c>
      <c r="P40" s="23">
        <f t="shared" si="41"/>
        <v>230878.68999999997</v>
      </c>
      <c r="Q40" s="23">
        <f t="shared" si="41"/>
        <v>10690.45</v>
      </c>
      <c r="R40" s="23">
        <f t="shared" si="41"/>
        <v>0</v>
      </c>
      <c r="S40" s="23">
        <f t="shared" si="41"/>
        <v>0</v>
      </c>
      <c r="T40" s="23">
        <f t="shared" si="41"/>
        <v>0</v>
      </c>
      <c r="U40" s="23">
        <f t="shared" si="41"/>
        <v>0</v>
      </c>
      <c r="V40" s="108" t="e">
        <f>U24*U17</f>
        <v>#DIV/0!</v>
      </c>
      <c r="W40" s="108" t="e">
        <f t="shared" ref="W40:X40" si="42">V24*V17</f>
        <v>#DIV/0!</v>
      </c>
      <c r="X40" s="108" t="e">
        <f t="shared" si="42"/>
        <v>#DIV/0!</v>
      </c>
    </row>
    <row r="41" spans="1:24" x14ac:dyDescent="0.2">
      <c r="A41" s="6">
        <f t="shared" si="36"/>
        <v>2014</v>
      </c>
      <c r="B41" s="40">
        <f t="shared" si="40"/>
        <v>0.655523706980494</v>
      </c>
      <c r="C41" s="40">
        <f t="shared" si="40"/>
        <v>1.2630740881461773</v>
      </c>
      <c r="D41" s="40">
        <f t="shared" si="40"/>
        <v>1.0589972334984858</v>
      </c>
      <c r="E41" s="40" t="e">
        <f t="shared" si="40"/>
        <v>#DIV/0!</v>
      </c>
      <c r="F41" s="40" t="e">
        <f t="shared" si="40"/>
        <v>#DIV/0!</v>
      </c>
      <c r="G41" s="40" t="e">
        <f t="shared" si="40"/>
        <v>#DIV/0!</v>
      </c>
      <c r="H41" s="40"/>
      <c r="I41" s="40"/>
      <c r="J41" s="40"/>
      <c r="K41" s="40"/>
      <c r="M41" s="6">
        <f t="shared" si="38"/>
        <v>2014</v>
      </c>
      <c r="N41" s="23">
        <f>E9</f>
        <v>2853505.8800000008</v>
      </c>
      <c r="O41" s="23">
        <f t="shared" ref="O41:T41" si="43">F9</f>
        <v>2568218.8099999982</v>
      </c>
      <c r="P41" s="23">
        <f t="shared" si="43"/>
        <v>263407.51</v>
      </c>
      <c r="Q41" s="23">
        <f t="shared" si="43"/>
        <v>42564.23</v>
      </c>
      <c r="R41" s="23">
        <f t="shared" si="43"/>
        <v>0</v>
      </c>
      <c r="S41" s="23">
        <f t="shared" si="43"/>
        <v>0</v>
      </c>
      <c r="T41" s="23">
        <f t="shared" si="43"/>
        <v>0</v>
      </c>
      <c r="U41" s="108" t="e">
        <f>T25*T17</f>
        <v>#DIV/0!</v>
      </c>
      <c r="V41" s="108" t="e">
        <f t="shared" ref="V41:X41" si="44">U25*U17</f>
        <v>#DIV/0!</v>
      </c>
      <c r="W41" s="108" t="e">
        <f t="shared" si="44"/>
        <v>#DIV/0!</v>
      </c>
      <c r="X41" s="108" t="e">
        <f t="shared" si="44"/>
        <v>#DIV/0!</v>
      </c>
    </row>
    <row r="42" spans="1:24" x14ac:dyDescent="0.2">
      <c r="A42" s="6">
        <f t="shared" si="36"/>
        <v>2015</v>
      </c>
      <c r="B42" s="40">
        <f t="shared" si="40"/>
        <v>0.65675690250864927</v>
      </c>
      <c r="C42" s="40">
        <f t="shared" si="40"/>
        <v>0.98763354902898781</v>
      </c>
      <c r="D42" s="40">
        <f t="shared" si="40"/>
        <v>1.387647543811366</v>
      </c>
      <c r="E42" s="40" t="e">
        <f t="shared" si="40"/>
        <v>#DIV/0!</v>
      </c>
      <c r="F42" s="40" t="e">
        <f t="shared" si="40"/>
        <v>#DIV/0!</v>
      </c>
      <c r="G42" s="40"/>
      <c r="H42" s="40"/>
      <c r="I42" s="40"/>
      <c r="J42" s="40"/>
      <c r="K42" s="40"/>
      <c r="M42" s="6">
        <f t="shared" si="38"/>
        <v>2015</v>
      </c>
      <c r="N42" s="23">
        <f>F10</f>
        <v>2756305.6199999996</v>
      </c>
      <c r="O42" s="23">
        <f t="shared" ref="O42:S42" si="45">G10</f>
        <v>2549155.9100000011</v>
      </c>
      <c r="P42" s="23">
        <f t="shared" si="45"/>
        <v>211933.15</v>
      </c>
      <c r="Q42" s="23">
        <f t="shared" si="45"/>
        <v>29793.399999999998</v>
      </c>
      <c r="R42" s="23">
        <f t="shared" si="45"/>
        <v>0</v>
      </c>
      <c r="S42" s="23">
        <f t="shared" si="45"/>
        <v>0</v>
      </c>
      <c r="T42" s="108" t="e">
        <f>S26*S17</f>
        <v>#DIV/0!</v>
      </c>
      <c r="U42" s="108" t="e">
        <f t="shared" ref="U42:X42" si="46">T26*T17</f>
        <v>#DIV/0!</v>
      </c>
      <c r="V42" s="108" t="e">
        <f t="shared" si="46"/>
        <v>#DIV/0!</v>
      </c>
      <c r="W42" s="108" t="e">
        <f t="shared" si="46"/>
        <v>#DIV/0!</v>
      </c>
      <c r="X42" s="108" t="e">
        <f t="shared" si="46"/>
        <v>#DIV/0!</v>
      </c>
    </row>
    <row r="43" spans="1:24" x14ac:dyDescent="0.2">
      <c r="A43" s="6">
        <f t="shared" si="36"/>
        <v>2016</v>
      </c>
      <c r="B43" s="40">
        <f t="shared" si="40"/>
        <v>0.58853851647876421</v>
      </c>
      <c r="C43" s="40">
        <f t="shared" si="40"/>
        <v>1.0753012330704024</v>
      </c>
      <c r="D43" s="40">
        <f t="shared" si="40"/>
        <v>1.4393985832517724</v>
      </c>
      <c r="E43" s="40" t="e">
        <f t="shared" si="40"/>
        <v>#DIV/0!</v>
      </c>
      <c r="F43" s="40"/>
      <c r="G43" s="40"/>
      <c r="H43" s="40"/>
      <c r="I43" s="40"/>
      <c r="J43" s="40"/>
      <c r="K43" s="40"/>
      <c r="M43" s="6">
        <f t="shared" si="38"/>
        <v>2016</v>
      </c>
      <c r="N43" s="23">
        <f>G11</f>
        <v>2873567.7599999993</v>
      </c>
      <c r="O43" s="23">
        <f t="shared" ref="O43:R43" si="47">H11</f>
        <v>2914340.7000000016</v>
      </c>
      <c r="P43" s="23">
        <f t="shared" si="47"/>
        <v>189876.7</v>
      </c>
      <c r="Q43" s="23">
        <f t="shared" si="47"/>
        <v>23127.96</v>
      </c>
      <c r="R43" s="23">
        <f t="shared" si="47"/>
        <v>0</v>
      </c>
      <c r="S43" s="108" t="e">
        <f>R27*R17</f>
        <v>#DIV/0!</v>
      </c>
      <c r="T43" s="108" t="e">
        <f t="shared" ref="T43:X43" si="48">S27*S17</f>
        <v>#DIV/0!</v>
      </c>
      <c r="U43" s="108" t="e">
        <f t="shared" si="48"/>
        <v>#DIV/0!</v>
      </c>
      <c r="V43" s="108" t="e">
        <f t="shared" si="48"/>
        <v>#DIV/0!</v>
      </c>
      <c r="W43" s="108" t="e">
        <f t="shared" si="48"/>
        <v>#DIV/0!</v>
      </c>
      <c r="X43" s="108" t="e">
        <f t="shared" si="48"/>
        <v>#DIV/0!</v>
      </c>
    </row>
    <row r="44" spans="1:24" x14ac:dyDescent="0.2">
      <c r="A44" s="6">
        <f t="shared" si="36"/>
        <v>2017</v>
      </c>
      <c r="B44" s="40">
        <f t="shared" si="40"/>
        <v>0.55808742393519573</v>
      </c>
      <c r="C44" s="40">
        <f t="shared" si="40"/>
        <v>1.4036472251073719</v>
      </c>
      <c r="D44" s="40" t="e">
        <f t="shared" si="40"/>
        <v>#DIV/0!</v>
      </c>
      <c r="E44" s="40"/>
      <c r="F44" s="40"/>
      <c r="G44" s="40"/>
      <c r="H44" s="40"/>
      <c r="I44" s="40"/>
      <c r="J44" s="40"/>
      <c r="K44" s="40"/>
      <c r="M44" s="6">
        <f t="shared" si="38"/>
        <v>2017</v>
      </c>
      <c r="N44" s="23">
        <f>H12</f>
        <v>3366085.1700000004</v>
      </c>
      <c r="O44" s="23">
        <f t="shared" ref="O44:Q44" si="49">I12</f>
        <v>2848174.4700000007</v>
      </c>
      <c r="P44" s="23">
        <f t="shared" si="49"/>
        <v>287380.08</v>
      </c>
      <c r="Q44" s="23">
        <f t="shared" si="49"/>
        <v>0</v>
      </c>
      <c r="R44" s="108" t="e">
        <f>Q28*Q17</f>
        <v>#DIV/0!</v>
      </c>
      <c r="S44" s="108" t="e">
        <f t="shared" ref="S44:X44" si="50">R28*R17</f>
        <v>#DIV/0!</v>
      </c>
      <c r="T44" s="108" t="e">
        <f t="shared" si="50"/>
        <v>#DIV/0!</v>
      </c>
      <c r="U44" s="108" t="e">
        <f t="shared" si="50"/>
        <v>#DIV/0!</v>
      </c>
      <c r="V44" s="108" t="e">
        <f t="shared" si="50"/>
        <v>#DIV/0!</v>
      </c>
      <c r="W44" s="108" t="e">
        <f t="shared" si="50"/>
        <v>#DIV/0!</v>
      </c>
      <c r="X44" s="108" t="e">
        <f t="shared" si="50"/>
        <v>#DIV/0!</v>
      </c>
    </row>
    <row r="45" spans="1:24" x14ac:dyDescent="0.2">
      <c r="A45" s="6">
        <f t="shared" si="36"/>
        <v>2018</v>
      </c>
      <c r="B45" s="40">
        <f t="shared" si="40"/>
        <v>0.64666967466757463</v>
      </c>
      <c r="C45" s="40">
        <f t="shared" si="40"/>
        <v>1.1155259633365229</v>
      </c>
      <c r="D45" s="40"/>
      <c r="E45" s="40"/>
      <c r="F45" s="40"/>
      <c r="G45" s="40"/>
      <c r="H45" s="40"/>
      <c r="I45" s="40"/>
      <c r="J45" s="40"/>
      <c r="K45" s="40"/>
      <c r="M45" s="6">
        <f t="shared" si="38"/>
        <v>2018</v>
      </c>
      <c r="N45" s="23">
        <f>I13</f>
        <v>3121835.4200000013</v>
      </c>
      <c r="O45" s="23">
        <f t="shared" ref="O45:P45" si="51">J13</f>
        <v>2599522.4399999976</v>
      </c>
      <c r="P45" s="23">
        <f t="shared" si="51"/>
        <v>221899.42000000004</v>
      </c>
      <c r="Q45" s="108">
        <f>P29*P17</f>
        <v>17543.886025918164</v>
      </c>
      <c r="R45" s="108" t="e">
        <f t="shared" ref="R45:X45" si="52">Q29*Q17</f>
        <v>#DIV/0!</v>
      </c>
      <c r="S45" s="108" t="e">
        <f t="shared" si="52"/>
        <v>#DIV/0!</v>
      </c>
      <c r="T45" s="108" t="e">
        <f t="shared" si="52"/>
        <v>#DIV/0!</v>
      </c>
      <c r="U45" s="108" t="e">
        <f t="shared" si="52"/>
        <v>#DIV/0!</v>
      </c>
      <c r="V45" s="108" t="e">
        <f t="shared" si="52"/>
        <v>#DIV/0!</v>
      </c>
      <c r="W45" s="108" t="e">
        <f t="shared" si="52"/>
        <v>#DIV/0!</v>
      </c>
      <c r="X45" s="108" t="e">
        <f t="shared" si="52"/>
        <v>#DIV/0!</v>
      </c>
    </row>
    <row r="46" spans="1:24" x14ac:dyDescent="0.2">
      <c r="A46" s="6">
        <f t="shared" si="36"/>
        <v>2019</v>
      </c>
      <c r="B46" s="40">
        <f t="shared" si="40"/>
        <v>0.63633101888088195</v>
      </c>
      <c r="C46" s="40"/>
      <c r="D46" s="40"/>
      <c r="E46" s="40"/>
      <c r="F46" s="40"/>
      <c r="G46" s="40"/>
      <c r="H46" s="40"/>
      <c r="I46" s="40"/>
      <c r="J46" s="40"/>
      <c r="K46" s="40"/>
      <c r="M46" s="6">
        <f t="shared" si="38"/>
        <v>2019</v>
      </c>
      <c r="N46" s="23">
        <f>J14</f>
        <v>3167395.6100000008</v>
      </c>
      <c r="O46" s="23">
        <f>K14</f>
        <v>2883169.5899999989</v>
      </c>
      <c r="P46" s="108">
        <f>O30*O17</f>
        <v>252393.93060156674</v>
      </c>
      <c r="Q46" s="108">
        <f t="shared" ref="Q46:X46" si="53">P30*P17</f>
        <v>21329.49858699966</v>
      </c>
      <c r="R46" s="108" t="e">
        <f t="shared" si="53"/>
        <v>#DIV/0!</v>
      </c>
      <c r="S46" s="108" t="e">
        <f t="shared" si="53"/>
        <v>#DIV/0!</v>
      </c>
      <c r="T46" s="108" t="e">
        <f t="shared" si="53"/>
        <v>#DIV/0!</v>
      </c>
      <c r="U46" s="108" t="e">
        <f t="shared" si="53"/>
        <v>#DIV/0!</v>
      </c>
      <c r="V46" s="108" t="e">
        <f t="shared" si="53"/>
        <v>#DIV/0!</v>
      </c>
      <c r="W46" s="108" t="e">
        <f t="shared" si="53"/>
        <v>#DIV/0!</v>
      </c>
      <c r="X46" s="108" t="e">
        <f t="shared" si="53"/>
        <v>#DIV/0!</v>
      </c>
    </row>
    <row r="47" spans="1:24" x14ac:dyDescent="0.2">
      <c r="A47" s="44" t="s">
        <v>52</v>
      </c>
      <c r="B47" s="46">
        <f>AVERAGE(B38:B46)</f>
        <v>0.62763104563645622</v>
      </c>
      <c r="C47" s="47">
        <f t="shared" ref="C47:J47" si="54">AVERAGE(C38:C46)</f>
        <v>1.2166605794903766</v>
      </c>
      <c r="D47" s="47" t="e">
        <f t="shared" si="54"/>
        <v>#DIV/0!</v>
      </c>
      <c r="E47" s="47" t="e">
        <f t="shared" si="54"/>
        <v>#DIV/0!</v>
      </c>
      <c r="F47" s="47" t="e">
        <f t="shared" si="54"/>
        <v>#DIV/0!</v>
      </c>
      <c r="G47" s="47" t="e">
        <f t="shared" si="54"/>
        <v>#DIV/0!</v>
      </c>
      <c r="H47" s="47" t="e">
        <f t="shared" si="54"/>
        <v>#DIV/0!</v>
      </c>
      <c r="I47" s="47" t="e">
        <f t="shared" si="54"/>
        <v>#DIV/0!</v>
      </c>
      <c r="J47" s="47" t="e">
        <f t="shared" si="54"/>
        <v>#DIV/0!</v>
      </c>
      <c r="K47" s="40"/>
      <c r="M47" s="6">
        <f t="shared" si="38"/>
        <v>2020</v>
      </c>
      <c r="N47" s="23">
        <f>K15</f>
        <v>3471556.4600000018</v>
      </c>
      <c r="O47" s="108">
        <f>N31*N17</f>
        <v>3065121.9261734718</v>
      </c>
      <c r="P47" s="108">
        <f t="shared" ref="P47:W47" si="55">O31*O17</f>
        <v>248376.70798343234</v>
      </c>
      <c r="Q47" s="108">
        <f t="shared" si="55"/>
        <v>20990.008077251921</v>
      </c>
      <c r="R47" s="108" t="e">
        <f t="shared" si="55"/>
        <v>#DIV/0!</v>
      </c>
      <c r="S47" s="108" t="e">
        <f t="shared" si="55"/>
        <v>#DIV/0!</v>
      </c>
      <c r="T47" s="108" t="e">
        <f t="shared" si="55"/>
        <v>#DIV/0!</v>
      </c>
      <c r="U47" s="108" t="e">
        <f t="shared" si="55"/>
        <v>#DIV/0!</v>
      </c>
      <c r="V47" s="108" t="e">
        <f t="shared" si="55"/>
        <v>#DIV/0!</v>
      </c>
      <c r="W47" s="108" t="e">
        <f t="shared" si="55"/>
        <v>#DIV/0!</v>
      </c>
      <c r="X47" s="108" t="e">
        <f>W31*W17</f>
        <v>#DIV/0!</v>
      </c>
    </row>
    <row r="48" spans="1:24" x14ac:dyDescent="0.2">
      <c r="B48" s="1"/>
      <c r="C48" s="1"/>
    </row>
    <row r="49" spans="1:24" x14ac:dyDescent="0.2">
      <c r="A49" s="49" t="s">
        <v>53</v>
      </c>
      <c r="B49" s="48">
        <f>B47</f>
        <v>0.62763104563645622</v>
      </c>
      <c r="C49" s="48">
        <f t="shared" ref="C49:J49" si="56">C47</f>
        <v>1.2166605794903766</v>
      </c>
      <c r="D49" s="48" t="e">
        <f t="shared" si="56"/>
        <v>#DIV/0!</v>
      </c>
      <c r="E49" s="48" t="e">
        <f t="shared" si="56"/>
        <v>#DIV/0!</v>
      </c>
      <c r="F49" s="48" t="e">
        <f t="shared" si="56"/>
        <v>#DIV/0!</v>
      </c>
      <c r="G49" s="48" t="e">
        <f t="shared" si="56"/>
        <v>#DIV/0!</v>
      </c>
      <c r="H49" s="48" t="e">
        <f t="shared" si="56"/>
        <v>#DIV/0!</v>
      </c>
      <c r="I49" s="48" t="e">
        <f t="shared" si="56"/>
        <v>#DIV/0!</v>
      </c>
      <c r="J49" s="48" t="e">
        <f t="shared" si="56"/>
        <v>#DIV/0!</v>
      </c>
      <c r="K49" s="48">
        <v>1</v>
      </c>
    </row>
    <row r="51" spans="1:24" x14ac:dyDescent="0.2">
      <c r="M51" s="149" t="s">
        <v>7</v>
      </c>
      <c r="N51" s="149"/>
      <c r="O51" s="149"/>
      <c r="P51" s="149"/>
      <c r="Q51" s="149"/>
      <c r="R51" s="149"/>
      <c r="S51" s="149"/>
      <c r="T51" s="149"/>
      <c r="U51" s="149"/>
      <c r="V51" s="149"/>
      <c r="W51" s="149"/>
    </row>
    <row r="52" spans="1:24" x14ac:dyDescent="0.2">
      <c r="M52" s="16" t="s">
        <v>1</v>
      </c>
      <c r="N52" s="151" t="s">
        <v>8</v>
      </c>
      <c r="O52" s="152"/>
      <c r="P52" s="152"/>
      <c r="Q52" s="152"/>
      <c r="R52" s="152"/>
      <c r="S52" s="152"/>
      <c r="T52" s="152"/>
      <c r="U52" s="152"/>
      <c r="V52" s="152"/>
      <c r="W52" s="152"/>
    </row>
    <row r="53" spans="1:24" x14ac:dyDescent="0.2">
      <c r="M53" s="17" t="s">
        <v>3</v>
      </c>
      <c r="N53" s="18">
        <f>B21</f>
        <v>0</v>
      </c>
      <c r="O53" s="18">
        <f t="shared" ref="O53:W53" si="57">C21</f>
        <v>1</v>
      </c>
      <c r="P53" s="18">
        <f t="shared" si="57"/>
        <v>2</v>
      </c>
      <c r="Q53" s="18">
        <f t="shared" si="57"/>
        <v>3</v>
      </c>
      <c r="R53" s="18">
        <f t="shared" si="57"/>
        <v>4</v>
      </c>
      <c r="S53" s="18">
        <f t="shared" si="57"/>
        <v>5</v>
      </c>
      <c r="T53" s="18">
        <f t="shared" si="57"/>
        <v>6</v>
      </c>
      <c r="U53" s="18">
        <f t="shared" si="57"/>
        <v>7</v>
      </c>
      <c r="V53" s="18">
        <f t="shared" si="57"/>
        <v>8</v>
      </c>
      <c r="W53" s="18">
        <f t="shared" si="57"/>
        <v>9</v>
      </c>
      <c r="X53" s="109" t="s">
        <v>99</v>
      </c>
    </row>
    <row r="54" spans="1:24" x14ac:dyDescent="0.2">
      <c r="M54" s="6">
        <f>A6</f>
        <v>2011</v>
      </c>
      <c r="N54" s="23">
        <f>SUMIF($N38:N38,"&lt;&gt;#DIV/0!")</f>
        <v>2903806.9200000004</v>
      </c>
      <c r="O54" s="23">
        <f>SUMIF($N38:O38,"&lt;&gt;#DIV/0!")</f>
        <v>5920753.4899999974</v>
      </c>
      <c r="P54" s="23">
        <f>SUMIF($N38:P38,"&lt;&gt;#DIV/0!")</f>
        <v>6070077.9899999974</v>
      </c>
      <c r="Q54" s="23">
        <f>SUMIF($N38:Q38,"&lt;&gt;#DIV/0!")</f>
        <v>6093005.0399999972</v>
      </c>
      <c r="R54" s="23">
        <f>SUMIF($N38:R38,"&lt;&gt;#DIV/0!")</f>
        <v>6093005.0399999972</v>
      </c>
      <c r="S54" s="23">
        <f>SUMIF($N38:S38,"&lt;&gt;#DIV/0!")</f>
        <v>6093005.0399999972</v>
      </c>
      <c r="T54" s="23">
        <f>SUMIF($N38:T38,"&lt;&gt;#DIV/0!")</f>
        <v>6093005.0399999972</v>
      </c>
      <c r="U54" s="23">
        <f>SUMIF($N38:U38,"&lt;&gt;#DIV/0!")</f>
        <v>6093005.0399999972</v>
      </c>
      <c r="V54" s="23">
        <f>SUMIF($N38:V38,"&lt;&gt;#DIV/0!")</f>
        <v>6093005.0399999972</v>
      </c>
      <c r="W54" s="23">
        <f>SUMIF($N38:W38,"&lt;&gt;#DIV/0!")</f>
        <v>6093005.0399999972</v>
      </c>
      <c r="X54" s="110">
        <f>SUMIF($N38:X38,"&lt;&gt;#DIV/0!")</f>
        <v>6093005.0399999972</v>
      </c>
    </row>
    <row r="55" spans="1:24" x14ac:dyDescent="0.2">
      <c r="M55" s="6">
        <f t="shared" ref="M55:M63" si="58">A7</f>
        <v>2012</v>
      </c>
      <c r="N55" s="23">
        <f>SUMIF($N39:N39,"&lt;&gt;#DIV/0!")</f>
        <v>3017399.419999999</v>
      </c>
      <c r="O55" s="23">
        <f>SUMIF($N39:O39,"&lt;&gt;#DIV/0!")</f>
        <v>5947296.7599999979</v>
      </c>
      <c r="P55" s="23">
        <f>SUMIF($N39:P39,"&lt;&gt;#DIV/0!")</f>
        <v>6167101.8199999975</v>
      </c>
      <c r="Q55" s="23">
        <f>SUMIF($N39:Q39,"&lt;&gt;#DIV/0!")</f>
        <v>6167101.8199999975</v>
      </c>
      <c r="R55" s="23">
        <f>SUMIF($N39:R39,"&lt;&gt;#DIV/0!")</f>
        <v>6167101.8199999975</v>
      </c>
      <c r="S55" s="23">
        <f>SUMIF($N39:S39,"&lt;&gt;#DIV/0!")</f>
        <v>6167101.8199999975</v>
      </c>
      <c r="T55" s="23">
        <f>SUMIF($N39:T39,"&lt;&gt;#DIV/0!")</f>
        <v>6167101.8199999975</v>
      </c>
      <c r="U55" s="23">
        <f>SUMIF($N39:U39,"&lt;&gt;#DIV/0!")</f>
        <v>6167101.8199999975</v>
      </c>
      <c r="V55" s="23">
        <f>SUMIF($N39:V39,"&lt;&gt;#DIV/0!")</f>
        <v>6167101.8199999975</v>
      </c>
      <c r="W55" s="23">
        <f>SUMIF($N39:W39,"&lt;&gt;#DIV/0!")</f>
        <v>6167101.8199999975</v>
      </c>
      <c r="X55" s="110">
        <f>SUMIF($N39:X39,"&lt;&gt;#DIV/0!")</f>
        <v>6167101.8199999975</v>
      </c>
    </row>
    <row r="56" spans="1:24" x14ac:dyDescent="0.2">
      <c r="M56" s="6">
        <f t="shared" si="58"/>
        <v>2013</v>
      </c>
      <c r="N56" s="23">
        <f>SUMIF($N40:N40,"&lt;&gt;#DIV/0!")</f>
        <v>2618504.7200000002</v>
      </c>
      <c r="O56" s="23">
        <f>SUMIF($N40:O40,"&lt;&gt;#DIV/0!")</f>
        <v>5352522.6999999993</v>
      </c>
      <c r="P56" s="23">
        <f>SUMIF($N40:P40,"&lt;&gt;#DIV/0!")</f>
        <v>5583401.3899999997</v>
      </c>
      <c r="Q56" s="23">
        <f>SUMIF($N40:Q40,"&lt;&gt;#DIV/0!")</f>
        <v>5594091.8399999999</v>
      </c>
      <c r="R56" s="23">
        <f>SUMIF($N40:R40,"&lt;&gt;#DIV/0!")</f>
        <v>5594091.8399999999</v>
      </c>
      <c r="S56" s="23">
        <f>SUMIF($N40:S40,"&lt;&gt;#DIV/0!")</f>
        <v>5594091.8399999999</v>
      </c>
      <c r="T56" s="23">
        <f>SUMIF($N40:T40,"&lt;&gt;#DIV/0!")</f>
        <v>5594091.8399999999</v>
      </c>
      <c r="U56" s="23">
        <f>SUMIF($N40:U40,"&lt;&gt;#DIV/0!")</f>
        <v>5594091.8399999999</v>
      </c>
      <c r="V56" s="23">
        <f>SUMIF($N40:V40,"&lt;&gt;#DIV/0!")</f>
        <v>5594091.8399999999</v>
      </c>
      <c r="W56" s="23">
        <f>SUMIF($N40:W40,"&lt;&gt;#DIV/0!")</f>
        <v>5594091.8399999999</v>
      </c>
      <c r="X56" s="110">
        <f>SUMIF($N40:X40,"&lt;&gt;#DIV/0!")</f>
        <v>5594091.8399999999</v>
      </c>
    </row>
    <row r="57" spans="1:24" x14ac:dyDescent="0.2">
      <c r="M57" s="6">
        <f t="shared" si="58"/>
        <v>2014</v>
      </c>
      <c r="N57" s="23">
        <f>SUMIF($N41:N41,"&lt;&gt;#DIV/0!")</f>
        <v>2853505.8800000008</v>
      </c>
      <c r="O57" s="23">
        <f>SUMIF($N41:O41,"&lt;&gt;#DIV/0!")</f>
        <v>5421724.6899999995</v>
      </c>
      <c r="P57" s="23">
        <f>SUMIF($N41:P41,"&lt;&gt;#DIV/0!")</f>
        <v>5685132.1999999993</v>
      </c>
      <c r="Q57" s="23">
        <f>SUMIF($N41:Q41,"&lt;&gt;#DIV/0!")</f>
        <v>5727696.4299999997</v>
      </c>
      <c r="R57" s="23">
        <f>SUMIF($N41:R41,"&lt;&gt;#DIV/0!")</f>
        <v>5727696.4299999997</v>
      </c>
      <c r="S57" s="23">
        <f>SUMIF($N41:S41,"&lt;&gt;#DIV/0!")</f>
        <v>5727696.4299999997</v>
      </c>
      <c r="T57" s="23">
        <f>SUMIF($N41:T41,"&lt;&gt;#DIV/0!")</f>
        <v>5727696.4299999997</v>
      </c>
      <c r="U57" s="23">
        <f>SUMIF($N41:U41,"&lt;&gt;#DIV/0!")</f>
        <v>5727696.4299999997</v>
      </c>
      <c r="V57" s="23">
        <f>SUMIF($N41:V41,"&lt;&gt;#DIV/0!")</f>
        <v>5727696.4299999997</v>
      </c>
      <c r="W57" s="23">
        <f>SUMIF($N41:W41,"&lt;&gt;#DIV/0!")</f>
        <v>5727696.4299999997</v>
      </c>
      <c r="X57" s="110">
        <f>SUMIF($N41:X41,"&lt;&gt;#DIV/0!")</f>
        <v>5727696.4299999997</v>
      </c>
    </row>
    <row r="58" spans="1:24" x14ac:dyDescent="0.2">
      <c r="M58" s="6">
        <f t="shared" si="58"/>
        <v>2015</v>
      </c>
      <c r="N58" s="23">
        <f>SUMIF($N42:N42,"&lt;&gt;#DIV/0!")</f>
        <v>2756305.6199999996</v>
      </c>
      <c r="O58" s="23">
        <f>SUMIF($N42:O42,"&lt;&gt;#DIV/0!")</f>
        <v>5305461.5300000012</v>
      </c>
      <c r="P58" s="23">
        <f>SUMIF($N42:P42,"&lt;&gt;#DIV/0!")</f>
        <v>5517394.6800000016</v>
      </c>
      <c r="Q58" s="23">
        <f>SUMIF($N42:Q42,"&lt;&gt;#DIV/0!")</f>
        <v>5547188.0800000019</v>
      </c>
      <c r="R58" s="23">
        <f>SUMIF($N42:R42,"&lt;&gt;#DIV/0!")</f>
        <v>5547188.0800000019</v>
      </c>
      <c r="S58" s="23">
        <f>SUMIF($N42:S42,"&lt;&gt;#DIV/0!")</f>
        <v>5547188.0800000019</v>
      </c>
      <c r="T58" s="23">
        <f>SUMIF($N42:T42,"&lt;&gt;#DIV/0!")</f>
        <v>5547188.0800000019</v>
      </c>
      <c r="U58" s="23">
        <f>SUMIF($N42:U42,"&lt;&gt;#DIV/0!")</f>
        <v>5547188.0800000019</v>
      </c>
      <c r="V58" s="23">
        <f>SUMIF($N42:V42,"&lt;&gt;#DIV/0!")</f>
        <v>5547188.0800000019</v>
      </c>
      <c r="W58" s="23">
        <f>SUMIF($N42:W42,"&lt;&gt;#DIV/0!")</f>
        <v>5547188.0800000019</v>
      </c>
      <c r="X58" s="110">
        <f>SUMIF($N42:X42,"&lt;&gt;#DIV/0!")</f>
        <v>5547188.0800000019</v>
      </c>
    </row>
    <row r="59" spans="1:24" x14ac:dyDescent="0.2">
      <c r="M59" s="6">
        <f t="shared" si="58"/>
        <v>2016</v>
      </c>
      <c r="N59" s="23">
        <f>SUMIF($N43:N43,"&lt;&gt;#DIV/0!")</f>
        <v>2873567.7599999993</v>
      </c>
      <c r="O59" s="23">
        <f>SUMIF($N43:O43,"&lt;&gt;#DIV/0!")</f>
        <v>5787908.4600000009</v>
      </c>
      <c r="P59" s="23">
        <f>SUMIF($N43:P43,"&lt;&gt;#DIV/0!")</f>
        <v>5977785.1600000011</v>
      </c>
      <c r="Q59" s="23">
        <f>SUMIF($N43:Q43,"&lt;&gt;#DIV/0!")</f>
        <v>6000913.120000001</v>
      </c>
      <c r="R59" s="23">
        <f>SUMIF($N43:R43,"&lt;&gt;#DIV/0!")</f>
        <v>6000913.120000001</v>
      </c>
      <c r="S59" s="23">
        <f>SUMIF($N43:S43,"&lt;&gt;#DIV/0!")</f>
        <v>6000913.120000001</v>
      </c>
      <c r="T59" s="23">
        <f>SUMIF($N43:T43,"&lt;&gt;#DIV/0!")</f>
        <v>6000913.120000001</v>
      </c>
      <c r="U59" s="23">
        <f>SUMIF($N43:U43,"&lt;&gt;#DIV/0!")</f>
        <v>6000913.120000001</v>
      </c>
      <c r="V59" s="23">
        <f>SUMIF($N43:V43,"&lt;&gt;#DIV/0!")</f>
        <v>6000913.120000001</v>
      </c>
      <c r="W59" s="23">
        <f>SUMIF($N43:W43,"&lt;&gt;#DIV/0!")</f>
        <v>6000913.120000001</v>
      </c>
      <c r="X59" s="110">
        <f>SUMIF($N43:X43,"&lt;&gt;#DIV/0!")</f>
        <v>6000913.120000001</v>
      </c>
    </row>
    <row r="60" spans="1:24" x14ac:dyDescent="0.2">
      <c r="M60" s="6">
        <f t="shared" si="58"/>
        <v>2017</v>
      </c>
      <c r="N60" s="23">
        <f>SUMIF($N44:N44,"&lt;&gt;#DIV/0!")</f>
        <v>3366085.1700000004</v>
      </c>
      <c r="O60" s="23">
        <f>SUMIF($N44:O44,"&lt;&gt;#DIV/0!")</f>
        <v>6214259.6400000006</v>
      </c>
      <c r="P60" s="23">
        <f>SUMIF($N44:P44,"&lt;&gt;#DIV/0!")</f>
        <v>6501639.7200000007</v>
      </c>
      <c r="Q60" s="23">
        <f>SUMIF($N44:Q44,"&lt;&gt;#DIV/0!")</f>
        <v>6501639.7200000007</v>
      </c>
      <c r="R60" s="23">
        <f>SUMIF($N44:R44,"&lt;&gt;#DIV/0!")</f>
        <v>6501639.7200000007</v>
      </c>
      <c r="S60" s="23">
        <f>SUMIF($N44:S44,"&lt;&gt;#DIV/0!")</f>
        <v>6501639.7200000007</v>
      </c>
      <c r="T60" s="23">
        <f>SUMIF($N44:T44,"&lt;&gt;#DIV/0!")</f>
        <v>6501639.7200000007</v>
      </c>
      <c r="U60" s="23">
        <f>SUMIF($N44:U44,"&lt;&gt;#DIV/0!")</f>
        <v>6501639.7200000007</v>
      </c>
      <c r="V60" s="23">
        <f>SUMIF($N44:V44,"&lt;&gt;#DIV/0!")</f>
        <v>6501639.7200000007</v>
      </c>
      <c r="W60" s="23">
        <f>SUMIF($N44:W44,"&lt;&gt;#DIV/0!")</f>
        <v>6501639.7200000007</v>
      </c>
      <c r="X60" s="110">
        <f>SUMIF($N44:X44,"&lt;&gt;#DIV/0!")</f>
        <v>6501639.7200000007</v>
      </c>
    </row>
    <row r="61" spans="1:24" x14ac:dyDescent="0.2">
      <c r="M61" s="6">
        <f t="shared" si="58"/>
        <v>2018</v>
      </c>
      <c r="N61" s="23">
        <f>SUMIF($N45:N45,"&lt;&gt;#DIV/0!")</f>
        <v>3121835.4200000013</v>
      </c>
      <c r="O61" s="23">
        <f>SUMIF($N45:O45,"&lt;&gt;#DIV/0!")</f>
        <v>5721357.8599999994</v>
      </c>
      <c r="P61" s="23">
        <f>SUMIF($N45:P45,"&lt;&gt;#DIV/0!")</f>
        <v>5943257.2799999993</v>
      </c>
      <c r="Q61" s="23">
        <f>SUMIF($N45:Q45,"&lt;&gt;#DIV/0!")</f>
        <v>5960801.166025917</v>
      </c>
      <c r="R61" s="23">
        <f>SUMIF($N45:R45,"&lt;&gt;#DIV/0!")</f>
        <v>5960801.166025917</v>
      </c>
      <c r="S61" s="23">
        <f>SUMIF($N45:S45,"&lt;&gt;#DIV/0!")</f>
        <v>5960801.166025917</v>
      </c>
      <c r="T61" s="23">
        <f>SUMIF($N45:T45,"&lt;&gt;#DIV/0!")</f>
        <v>5960801.166025917</v>
      </c>
      <c r="U61" s="23">
        <f>SUMIF($N45:U45,"&lt;&gt;#DIV/0!")</f>
        <v>5960801.166025917</v>
      </c>
      <c r="V61" s="23">
        <f>SUMIF($N45:V45,"&lt;&gt;#DIV/0!")</f>
        <v>5960801.166025917</v>
      </c>
      <c r="W61" s="23">
        <f>SUMIF($N45:W45,"&lt;&gt;#DIV/0!")</f>
        <v>5960801.166025917</v>
      </c>
      <c r="X61" s="110">
        <f>SUMIF($N45:X45,"&lt;&gt;#DIV/0!")</f>
        <v>5960801.166025917</v>
      </c>
    </row>
    <row r="62" spans="1:24" x14ac:dyDescent="0.2">
      <c r="M62" s="6">
        <f t="shared" si="58"/>
        <v>2019</v>
      </c>
      <c r="N62" s="23">
        <f>SUMIF($N46:N46,"&lt;&gt;#DIV/0!")</f>
        <v>3167395.6100000008</v>
      </c>
      <c r="O62" s="23">
        <f>SUMIF($N46:O46,"&lt;&gt;#DIV/0!")</f>
        <v>6050565.1999999993</v>
      </c>
      <c r="P62" s="23">
        <f>SUMIF($N46:P46,"&lt;&gt;#DIV/0!")</f>
        <v>6302959.1306015663</v>
      </c>
      <c r="Q62" s="23">
        <f>SUMIF($N46:Q46,"&lt;&gt;#DIV/0!")</f>
        <v>6324288.6291885655</v>
      </c>
      <c r="R62" s="23">
        <f>SUMIF($N46:R46,"&lt;&gt;#DIV/0!")</f>
        <v>6324288.6291885655</v>
      </c>
      <c r="S62" s="23">
        <f>SUMIF($N46:S46,"&lt;&gt;#DIV/0!")</f>
        <v>6324288.6291885655</v>
      </c>
      <c r="T62" s="23">
        <f>SUMIF($N46:T46,"&lt;&gt;#DIV/0!")</f>
        <v>6324288.6291885655</v>
      </c>
      <c r="U62" s="23">
        <f>SUMIF($N46:U46,"&lt;&gt;#DIV/0!")</f>
        <v>6324288.6291885655</v>
      </c>
      <c r="V62" s="23">
        <f>SUMIF($N46:V46,"&lt;&gt;#DIV/0!")</f>
        <v>6324288.6291885655</v>
      </c>
      <c r="W62" s="23">
        <f>SUMIF($N46:W46,"&lt;&gt;#DIV/0!")</f>
        <v>6324288.6291885655</v>
      </c>
      <c r="X62" s="110">
        <f>SUMIF($N46:X46,"&lt;&gt;#DIV/0!")</f>
        <v>6324288.6291885655</v>
      </c>
    </row>
    <row r="63" spans="1:24" x14ac:dyDescent="0.2">
      <c r="M63" s="6">
        <f t="shared" si="58"/>
        <v>2020</v>
      </c>
      <c r="N63" s="23">
        <f>SUMIF($N47:N47,"&lt;&gt;#DIV/0!")</f>
        <v>3471556.4600000018</v>
      </c>
      <c r="O63" s="23">
        <f>SUMIF($N47:O47,"&lt;&gt;#DIV/0!")</f>
        <v>6536678.3861734737</v>
      </c>
      <c r="P63" s="23">
        <f>SUMIF($N47:P47,"&lt;&gt;#DIV/0!")</f>
        <v>6785055.094156906</v>
      </c>
      <c r="Q63" s="23">
        <f>SUMIF($N47:Q47,"&lt;&gt;#DIV/0!")</f>
        <v>6806045.1022341577</v>
      </c>
      <c r="R63" s="23">
        <f>SUMIF($N47:R47,"&lt;&gt;#DIV/0!")</f>
        <v>6806045.1022341577</v>
      </c>
      <c r="S63" s="23">
        <f>SUMIF($N47:S47,"&lt;&gt;#DIV/0!")</f>
        <v>6806045.1022341577</v>
      </c>
      <c r="T63" s="23">
        <f>SUMIF($N47:T47,"&lt;&gt;#DIV/0!")</f>
        <v>6806045.1022341577</v>
      </c>
      <c r="U63" s="23">
        <f>SUMIF($N47:U47,"&lt;&gt;#DIV/0!")</f>
        <v>6806045.1022341577</v>
      </c>
      <c r="V63" s="23">
        <f>SUMIF($N47:V47,"&lt;&gt;#DIV/0!")</f>
        <v>6806045.1022341577</v>
      </c>
      <c r="W63" s="23">
        <f>SUMIF($N47:W47,"&lt;&gt;#DIV/0!")</f>
        <v>6806045.1022341577</v>
      </c>
      <c r="X63" s="110">
        <f>SUMIF($N47:X47,"&lt;&gt;#DIV/0!")</f>
        <v>6806045.1022341577</v>
      </c>
    </row>
    <row r="64" spans="1:24" x14ac:dyDescent="0.2">
      <c r="M64" s="60" t="s">
        <v>59</v>
      </c>
      <c r="N64" s="92"/>
      <c r="O64" s="113"/>
      <c r="P64" s="113"/>
      <c r="Q64" s="113"/>
      <c r="R64" s="113"/>
      <c r="S64" s="113"/>
      <c r="T64" s="113"/>
      <c r="U64" s="113"/>
      <c r="V64" s="113"/>
      <c r="W64" s="113"/>
      <c r="X64" s="119">
        <f>SUM(X54:X63)</f>
        <v>60722770.947448634</v>
      </c>
    </row>
    <row r="68" spans="1:23" ht="21" x14ac:dyDescent="0.25">
      <c r="A68" s="27" t="s">
        <v>5</v>
      </c>
    </row>
    <row r="69" spans="1:23" x14ac:dyDescent="0.2">
      <c r="B69" s="1"/>
      <c r="C69" s="1"/>
    </row>
    <row r="70" spans="1:23" x14ac:dyDescent="0.2">
      <c r="A70" s="149" t="s">
        <v>0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M70" s="149" t="s">
        <v>97</v>
      </c>
      <c r="N70" s="149"/>
      <c r="O70" s="149"/>
      <c r="P70" s="149"/>
      <c r="Q70" s="149"/>
      <c r="R70" s="149"/>
      <c r="S70" s="149"/>
      <c r="T70" s="149"/>
      <c r="U70" s="149"/>
      <c r="V70" s="149"/>
      <c r="W70" s="149"/>
    </row>
    <row r="71" spans="1:23" x14ac:dyDescent="0.2">
      <c r="A71" s="16" t="s">
        <v>1</v>
      </c>
      <c r="B71" s="151" t="s">
        <v>2</v>
      </c>
      <c r="C71" s="152"/>
      <c r="D71" s="152"/>
      <c r="E71" s="152"/>
      <c r="F71" s="152"/>
      <c r="G71" s="152"/>
      <c r="H71" s="152"/>
      <c r="I71" s="152"/>
      <c r="J71" s="152"/>
      <c r="K71" s="152"/>
      <c r="M71" s="16" t="s">
        <v>1</v>
      </c>
      <c r="N71" s="151" t="s">
        <v>8</v>
      </c>
      <c r="O71" s="152"/>
      <c r="P71" s="152"/>
      <c r="Q71" s="152"/>
      <c r="R71" s="152"/>
      <c r="S71" s="152"/>
      <c r="T71" s="152"/>
      <c r="U71" s="152"/>
      <c r="V71" s="152"/>
      <c r="W71" s="152"/>
    </row>
    <row r="72" spans="1:23" x14ac:dyDescent="0.2">
      <c r="A72" s="17" t="s">
        <v>3</v>
      </c>
      <c r="B72" s="18" t="str">
        <f>physdam_incpaid[[#Headers],[2011]]</f>
        <v>2011</v>
      </c>
      <c r="C72" s="18" t="str">
        <f>physdam_incpaid[[#Headers],[2012]]</f>
        <v>2012</v>
      </c>
      <c r="D72" s="18" t="str">
        <f>physdam_incpaid[[#Headers],[2013]]</f>
        <v>2013</v>
      </c>
      <c r="E72" s="18" t="str">
        <f>physdam_incpaid[[#Headers],[2014]]</f>
        <v>2014</v>
      </c>
      <c r="F72" s="18" t="str">
        <f>physdam_incpaid[[#Headers],[2015]]</f>
        <v>2015</v>
      </c>
      <c r="G72" s="18" t="str">
        <f>physdam_incpaid[[#Headers],[2016]]</f>
        <v>2016</v>
      </c>
      <c r="H72" s="18" t="str">
        <f>physdam_incpaid[[#Headers],[2017]]</f>
        <v>2017</v>
      </c>
      <c r="I72" s="18" t="str">
        <f>physdam_incpaid[[#Headers],[2018]]</f>
        <v>2018</v>
      </c>
      <c r="J72" s="18" t="str">
        <f>physdam_incpaid[[#Headers],[2019]]</f>
        <v>2019</v>
      </c>
      <c r="K72" s="18" t="str">
        <f>physdam_incpaid[[#Headers],[2020]]</f>
        <v>2020</v>
      </c>
      <c r="M72" s="17" t="s">
        <v>3</v>
      </c>
      <c r="N72" s="41" t="s">
        <v>43</v>
      </c>
      <c r="O72" s="42" t="s">
        <v>44</v>
      </c>
      <c r="P72" s="42" t="s">
        <v>45</v>
      </c>
      <c r="Q72" s="42" t="s">
        <v>46</v>
      </c>
      <c r="R72" s="42" t="s">
        <v>47</v>
      </c>
      <c r="S72" s="42" t="s">
        <v>48</v>
      </c>
      <c r="T72" s="42" t="s">
        <v>49</v>
      </c>
      <c r="U72" s="42" t="s">
        <v>50</v>
      </c>
      <c r="V72" s="42" t="s">
        <v>51</v>
      </c>
      <c r="W72" s="21"/>
    </row>
    <row r="73" spans="1:23" x14ac:dyDescent="0.2">
      <c r="A73" s="6">
        <f>'1a. physdam'!A23</f>
        <v>2011</v>
      </c>
      <c r="B73" s="23">
        <f>'1b. liability'!B8</f>
        <v>112299.30000000002</v>
      </c>
      <c r="C73" s="23">
        <f>'1b. liability'!C8</f>
        <v>1941202.1500000008</v>
      </c>
      <c r="D73" s="23">
        <f>'1b. liability'!D8</f>
        <v>349394.99000000005</v>
      </c>
      <c r="E73" s="23">
        <f>'1b. liability'!E8</f>
        <v>849633.3899999999</v>
      </c>
      <c r="F73" s="23">
        <f>'1b. liability'!F8</f>
        <v>279937.83</v>
      </c>
      <c r="G73" s="23">
        <f>'1b. liability'!G8</f>
        <v>118315</v>
      </c>
      <c r="H73" s="23">
        <f>'1b. liability'!H8</f>
        <v>345970.81000000006</v>
      </c>
      <c r="I73" s="23">
        <f>'1b. liability'!I8</f>
        <v>18430.710000000003</v>
      </c>
      <c r="J73" s="23">
        <f>'1b. liability'!J8</f>
        <v>50877.44999999999</v>
      </c>
      <c r="K73" s="23">
        <f>'1b. liability'!K8</f>
        <v>5255.41</v>
      </c>
      <c r="M73" s="6">
        <f>A73</f>
        <v>2011</v>
      </c>
      <c r="N73" s="40">
        <f>C73/B89</f>
        <v>89.51115728615305</v>
      </c>
      <c r="O73" s="40">
        <f t="shared" ref="O73" si="59">D73/C89</f>
        <v>-11.354031749666873</v>
      </c>
      <c r="P73" s="40">
        <f t="shared" ref="P73" si="60">E73/D89</f>
        <v>-298.85297526342572</v>
      </c>
      <c r="Q73" s="40">
        <f t="shared" ref="Q73" si="61">F73/E89</f>
        <v>10.775466386088109</v>
      </c>
      <c r="R73" s="40">
        <f t="shared" ref="R73" si="62">G73/F89</f>
        <v>41.12508891903434</v>
      </c>
      <c r="S73" s="40">
        <f t="shared" ref="S73" si="63">H73/G89</f>
        <v>21.758463149375235</v>
      </c>
      <c r="T73" s="40">
        <f t="shared" ref="T73" si="64">I73/H89</f>
        <v>0.68022007648385807</v>
      </c>
      <c r="U73" s="40">
        <f t="shared" ref="U73" si="65">J73/I89</f>
        <v>30.387397956055814</v>
      </c>
      <c r="V73" s="40">
        <f t="shared" ref="V73" si="66">K73/J89</f>
        <v>0.8263637426797138</v>
      </c>
      <c r="W73" s="40"/>
    </row>
    <row r="74" spans="1:23" x14ac:dyDescent="0.2">
      <c r="A74" s="6">
        <f>'1a. physdam'!A24</f>
        <v>2012</v>
      </c>
      <c r="B74" s="23">
        <f>'1b. liability'!B9</f>
        <v>0</v>
      </c>
      <c r="C74" s="23">
        <f>'1b. liability'!C9</f>
        <v>67349.45</v>
      </c>
      <c r="D74" s="23">
        <f>'1b. liability'!D9</f>
        <v>277795.99999999994</v>
      </c>
      <c r="E74" s="23">
        <f>'1b. liability'!E9</f>
        <v>1214464.69</v>
      </c>
      <c r="F74" s="23">
        <f>'1b. liability'!F9</f>
        <v>326083.54000000004</v>
      </c>
      <c r="G74" s="23">
        <f>'1b. liability'!G9</f>
        <v>235606.23000000004</v>
      </c>
      <c r="H74" s="23">
        <f>'1b. liability'!H9</f>
        <v>212572.37</v>
      </c>
      <c r="I74" s="23">
        <f>'1b. liability'!I9</f>
        <v>28397.670000000002</v>
      </c>
      <c r="J74" s="23">
        <f>'1b. liability'!J9</f>
        <v>118377.62999999999</v>
      </c>
      <c r="K74" s="23">
        <f>'1b. liability'!K9</f>
        <v>30668.17</v>
      </c>
      <c r="M74" s="6">
        <f t="shared" ref="M74:M81" si="67">A74</f>
        <v>2012</v>
      </c>
      <c r="N74" s="40">
        <f>D74/B90</f>
        <v>30.653910305911921</v>
      </c>
      <c r="O74" s="40">
        <f t="shared" ref="O74" si="68">E74/C90</f>
        <v>83.201065076842468</v>
      </c>
      <c r="P74" s="40">
        <f t="shared" ref="P74" si="69">F74/D90</f>
        <v>9.3176284844188242</v>
      </c>
      <c r="Q74" s="40">
        <f t="shared" ref="Q74" si="70">G74/E90</f>
        <v>24.144526267828027</v>
      </c>
      <c r="R74" s="40">
        <f t="shared" ref="R74" si="71">H74/F90</f>
        <v>38.914204203765671</v>
      </c>
      <c r="S74" s="40">
        <f t="shared" ref="S74" si="72">I74/G90</f>
        <v>3.8990284033211844</v>
      </c>
      <c r="T74" s="40">
        <f t="shared" ref="T74" si="73">J74/H90</f>
        <v>74.394369545782496</v>
      </c>
      <c r="U74" s="40">
        <f t="shared" ref="U74" si="74">K74/I90</f>
        <v>1.0362826152204603</v>
      </c>
      <c r="V74" s="40"/>
      <c r="W74" s="40"/>
    </row>
    <row r="75" spans="1:23" x14ac:dyDescent="0.2">
      <c r="A75" s="6">
        <f>'1a. physdam'!A25</f>
        <v>2013</v>
      </c>
      <c r="B75" s="23">
        <f>'1b. liability'!B10</f>
        <v>0</v>
      </c>
      <c r="C75" s="23">
        <f>'1b. liability'!C10</f>
        <v>0</v>
      </c>
      <c r="D75" s="23">
        <f>'1b. liability'!D10</f>
        <v>6818.61</v>
      </c>
      <c r="E75" s="23">
        <f>'1b. liability'!E10</f>
        <v>433047.23999999993</v>
      </c>
      <c r="F75" s="23">
        <f>'1b. liability'!F10</f>
        <v>244104.35999999993</v>
      </c>
      <c r="G75" s="23">
        <f>'1b. liability'!G10</f>
        <v>167860.78000000003</v>
      </c>
      <c r="H75" s="23">
        <f>'1b. liability'!H10</f>
        <v>108349.17</v>
      </c>
      <c r="I75" s="23">
        <f>'1b. liability'!I10</f>
        <v>124493.05000000002</v>
      </c>
      <c r="J75" s="23">
        <f>'1b. liability'!J10</f>
        <v>36714.35</v>
      </c>
      <c r="K75" s="23">
        <f>'1b. liability'!K10</f>
        <v>118255.75</v>
      </c>
      <c r="M75" s="6">
        <f t="shared" si="67"/>
        <v>2013</v>
      </c>
      <c r="N75" s="40">
        <f>E75/B91</f>
        <v>500.25615235916871</v>
      </c>
      <c r="O75" s="40">
        <f t="shared" ref="O75" si="75">F75/C91</f>
        <v>57.485818386254017</v>
      </c>
      <c r="P75" s="40">
        <f t="shared" ref="P75" si="76">G75/D91</f>
        <v>52.969436111311552</v>
      </c>
      <c r="Q75" s="40">
        <f t="shared" ref="Q75" si="77">H75/E91</f>
        <v>26.675888805626659</v>
      </c>
      <c r="R75" s="40">
        <f t="shared" ref="R75" si="78">I75/F91</f>
        <v>-4.7434970510721932</v>
      </c>
      <c r="S75" s="40">
        <f t="shared" ref="S75" si="79">J75/G91</f>
        <v>69.518230708291824</v>
      </c>
      <c r="T75" s="40">
        <f t="shared" ref="T75" si="80">K75/H91</f>
        <v>39.070717059611908</v>
      </c>
      <c r="U75" s="40"/>
      <c r="V75" s="40"/>
      <c r="W75" s="40"/>
    </row>
    <row r="76" spans="1:23" x14ac:dyDescent="0.2">
      <c r="A76" s="6">
        <f>'1a. physdam'!A26</f>
        <v>2014</v>
      </c>
      <c r="B76" s="23">
        <f>'1b. liability'!B11</f>
        <v>0</v>
      </c>
      <c r="C76" s="23">
        <f>'1b. liability'!C11</f>
        <v>0</v>
      </c>
      <c r="D76" s="23">
        <f>'1b. liability'!D11</f>
        <v>0</v>
      </c>
      <c r="E76" s="23">
        <f>'1b. liability'!E11</f>
        <v>30806.2</v>
      </c>
      <c r="F76" s="23">
        <f>'1b. liability'!F11</f>
        <v>157851.07</v>
      </c>
      <c r="G76" s="23">
        <f>'1b. liability'!G11</f>
        <v>194677.33000000002</v>
      </c>
      <c r="H76" s="23">
        <f>'1b. liability'!H11</f>
        <v>1380648.1800000004</v>
      </c>
      <c r="I76" s="23">
        <f>'1b. liability'!I11</f>
        <v>514348.65999999992</v>
      </c>
      <c r="J76" s="23">
        <f>'1b. liability'!J11</f>
        <v>881798.19</v>
      </c>
      <c r="K76" s="23">
        <f>'1b. liability'!K11</f>
        <v>161165.21000000002</v>
      </c>
      <c r="M76" s="6">
        <f t="shared" si="67"/>
        <v>2014</v>
      </c>
      <c r="N76" s="40">
        <f>F76/B92</f>
        <v>18.047487252800803</v>
      </c>
      <c r="O76" s="40">
        <f t="shared" ref="O76" si="81">G76/C92</f>
        <v>6.7904109719920838</v>
      </c>
      <c r="P76" s="40">
        <f t="shared" ref="P76" si="82">H76/D92</f>
        <v>-109.0975144184211</v>
      </c>
      <c r="Q76" s="40">
        <f t="shared" ref="Q76" si="83">I76/E92</f>
        <v>16.966216805718251</v>
      </c>
      <c r="R76" s="40">
        <f t="shared" ref="R76" si="84">J76/F92</f>
        <v>34.754125915175798</v>
      </c>
      <c r="S76" s="40">
        <f t="shared" ref="S76" si="85">K76/G92</f>
        <v>4.5372007255214166</v>
      </c>
      <c r="T76" s="40"/>
      <c r="U76" s="40"/>
      <c r="V76" s="40"/>
      <c r="W76" s="40"/>
    </row>
    <row r="77" spans="1:23" x14ac:dyDescent="0.2">
      <c r="A77" s="6">
        <f>'1a. physdam'!A27</f>
        <v>2015</v>
      </c>
      <c r="B77" s="23">
        <f>'1b. liability'!B12</f>
        <v>0</v>
      </c>
      <c r="C77" s="23">
        <f>'1b. liability'!C12</f>
        <v>0</v>
      </c>
      <c r="D77" s="23">
        <f>'1b. liability'!D12</f>
        <v>0</v>
      </c>
      <c r="E77" s="23">
        <f>'1b. liability'!E12</f>
        <v>0</v>
      </c>
      <c r="F77" s="23">
        <f>'1b. liability'!F12</f>
        <v>16064.68</v>
      </c>
      <c r="G77" s="23">
        <f>'1b. liability'!G12</f>
        <v>4148300.8900000011</v>
      </c>
      <c r="H77" s="23">
        <f>'1b. liability'!H12</f>
        <v>192169.85999999996</v>
      </c>
      <c r="I77" s="23">
        <f>'1b. liability'!I12</f>
        <v>1376607.7299999995</v>
      </c>
      <c r="J77" s="23">
        <f>'1b. liability'!J12</f>
        <v>109410.63</v>
      </c>
      <c r="K77" s="23">
        <f>'1b. liability'!K12</f>
        <v>171001.55999999997</v>
      </c>
      <c r="M77" s="6">
        <f t="shared" si="67"/>
        <v>2015</v>
      </c>
      <c r="N77" s="40">
        <f>G77/B93</f>
        <v>66.900399345426294</v>
      </c>
      <c r="O77" s="40">
        <f t="shared" ref="O77" si="86">H77/C93</f>
        <v>-3.2645273259694845</v>
      </c>
      <c r="P77" s="40">
        <f t="shared" ref="P77" si="87">I77/D93</f>
        <v>120.39209707017945</v>
      </c>
      <c r="Q77" s="40">
        <f t="shared" ref="Q77" si="88">J77/E93</f>
        <v>2.5491314792597457</v>
      </c>
      <c r="R77" s="40">
        <f t="shared" ref="R77" si="89">K77/F93</f>
        <v>52.208590771510643</v>
      </c>
      <c r="S77" s="40"/>
      <c r="T77" s="40"/>
      <c r="U77" s="40"/>
      <c r="V77" s="40"/>
      <c r="W77" s="40"/>
    </row>
    <row r="78" spans="1:23" x14ac:dyDescent="0.2">
      <c r="A78" s="6">
        <f>'1a. physdam'!A28</f>
        <v>2016</v>
      </c>
      <c r="B78" s="23">
        <f>'1b. liability'!B13</f>
        <v>0</v>
      </c>
      <c r="C78" s="23">
        <f>'1b. liability'!C13</f>
        <v>0</v>
      </c>
      <c r="D78" s="23">
        <f>'1b. liability'!D13</f>
        <v>0</v>
      </c>
      <c r="E78" s="23">
        <f>'1b. liability'!E13</f>
        <v>0</v>
      </c>
      <c r="F78" s="23">
        <f>'1b. liability'!F13</f>
        <v>0</v>
      </c>
      <c r="G78" s="23">
        <f>'1b. liability'!G13</f>
        <v>5843.4100000000008</v>
      </c>
      <c r="H78" s="23">
        <f>'1b. liability'!H13</f>
        <v>246786.53999999989</v>
      </c>
      <c r="I78" s="23">
        <f>'1b. liability'!I13</f>
        <v>582353.54000000015</v>
      </c>
      <c r="J78" s="23">
        <f>'1b. liability'!J13</f>
        <v>246076.4</v>
      </c>
      <c r="K78" s="23">
        <f>'1b. liability'!K13</f>
        <v>80852.730000000025</v>
      </c>
      <c r="M78" s="6">
        <f t="shared" si="67"/>
        <v>2016</v>
      </c>
      <c r="N78" s="40">
        <f>H78/B94</f>
        <v>72.485274057991887</v>
      </c>
      <c r="O78" s="40">
        <f t="shared" ref="O78" si="90">I78/C94</f>
        <v>119.19551930839069</v>
      </c>
      <c r="P78" s="40">
        <f t="shared" ref="P78" si="91">J78/D94</f>
        <v>9.46720795385475</v>
      </c>
      <c r="Q78" s="40">
        <f t="shared" ref="Q78" si="92">K78/E94</f>
        <v>-143.10986507427376</v>
      </c>
      <c r="R78" s="40"/>
      <c r="S78" s="40"/>
      <c r="T78" s="40"/>
      <c r="U78" s="40"/>
      <c r="V78" s="40"/>
      <c r="W78" s="40"/>
    </row>
    <row r="79" spans="1:23" x14ac:dyDescent="0.2">
      <c r="A79" s="6">
        <f>'1a. physdam'!A29</f>
        <v>2017</v>
      </c>
      <c r="B79" s="23">
        <f>'1b. liability'!B14</f>
        <v>0</v>
      </c>
      <c r="C79" s="23">
        <f>'1b. liability'!C14</f>
        <v>0</v>
      </c>
      <c r="D79" s="23">
        <f>'1b. liability'!D14</f>
        <v>0</v>
      </c>
      <c r="E79" s="23">
        <f>'1b. liability'!E14</f>
        <v>0</v>
      </c>
      <c r="F79" s="23">
        <f>'1b. liability'!F14</f>
        <v>0</v>
      </c>
      <c r="G79" s="23">
        <f>'1b. liability'!G14</f>
        <v>0</v>
      </c>
      <c r="H79" s="23">
        <f>'1b. liability'!H14</f>
        <v>10615.869999999997</v>
      </c>
      <c r="I79" s="23">
        <f>'1b. liability'!I14</f>
        <v>2689456.6600000011</v>
      </c>
      <c r="J79" s="23">
        <f>'1b. liability'!J14</f>
        <v>131413.86000000002</v>
      </c>
      <c r="K79" s="23">
        <f>'1b. liability'!K14</f>
        <v>811613.31</v>
      </c>
      <c r="M79" s="6">
        <f t="shared" si="67"/>
        <v>2017</v>
      </c>
      <c r="N79" s="40">
        <f>I79/B95</f>
        <v>211.58590286373229</v>
      </c>
      <c r="O79" s="40">
        <f t="shared" ref="O79" si="93">J79/C95</f>
        <v>-15.859572775514456</v>
      </c>
      <c r="P79" s="40">
        <f t="shared" ref="P79" si="94">K79/D95</f>
        <v>16.594662773203694</v>
      </c>
      <c r="Q79" s="40"/>
      <c r="R79" s="40"/>
      <c r="S79" s="40"/>
      <c r="T79" s="40"/>
      <c r="U79" s="40"/>
      <c r="V79" s="40"/>
      <c r="W79" s="40"/>
    </row>
    <row r="80" spans="1:23" x14ac:dyDescent="0.2">
      <c r="A80" s="6">
        <f>'1a. physdam'!A30</f>
        <v>2018</v>
      </c>
      <c r="B80" s="23">
        <f>'1b. liability'!B15</f>
        <v>0</v>
      </c>
      <c r="C80" s="23">
        <f>'1b. liability'!C15</f>
        <v>0</v>
      </c>
      <c r="D80" s="23">
        <f>'1b. liability'!D15</f>
        <v>0</v>
      </c>
      <c r="E80" s="23">
        <f>'1b. liability'!E15</f>
        <v>0</v>
      </c>
      <c r="F80" s="23">
        <f>'1b. liability'!F15</f>
        <v>0</v>
      </c>
      <c r="G80" s="23">
        <f>'1b. liability'!G15</f>
        <v>0</v>
      </c>
      <c r="H80" s="23">
        <f>'1b. liability'!H15</f>
        <v>0</v>
      </c>
      <c r="I80" s="23">
        <f>'1b. liability'!I15</f>
        <v>2423.19</v>
      </c>
      <c r="J80" s="23">
        <f>'1b. liability'!J15</f>
        <v>267383.31000000006</v>
      </c>
      <c r="K80" s="23">
        <f>'1b. liability'!K15</f>
        <v>121959.5</v>
      </c>
      <c r="M80" s="6">
        <f t="shared" si="67"/>
        <v>2018</v>
      </c>
      <c r="N80" s="40">
        <f>J80/B96</f>
        <v>119.16202352545785</v>
      </c>
      <c r="O80" s="40">
        <f>K80/C96</f>
        <v>24.754818483333942</v>
      </c>
      <c r="P80" s="40"/>
      <c r="Q80" s="40"/>
      <c r="R80" s="40"/>
      <c r="S80" s="40"/>
      <c r="T80" s="40"/>
      <c r="U80" s="40"/>
      <c r="V80" s="40"/>
      <c r="W80" s="40"/>
    </row>
    <row r="81" spans="1:24" x14ac:dyDescent="0.2">
      <c r="A81" s="6">
        <f>'1a. physdam'!A31</f>
        <v>2019</v>
      </c>
      <c r="B81" s="23">
        <f>'1b. liability'!B16</f>
        <v>0</v>
      </c>
      <c r="C81" s="23">
        <f>'1b. liability'!C16</f>
        <v>0</v>
      </c>
      <c r="D81" s="23">
        <f>'1b. liability'!D16</f>
        <v>0</v>
      </c>
      <c r="E81" s="23">
        <f>'1b. liability'!E16</f>
        <v>0</v>
      </c>
      <c r="F81" s="23">
        <f>'1b. liability'!F16</f>
        <v>0</v>
      </c>
      <c r="G81" s="23">
        <f>'1b. liability'!G16</f>
        <v>0</v>
      </c>
      <c r="H81" s="23">
        <f>'1b. liability'!H16</f>
        <v>0</v>
      </c>
      <c r="I81" s="23">
        <f>'1b. liability'!I16</f>
        <v>0</v>
      </c>
      <c r="J81" s="23">
        <f>'1b. liability'!J16</f>
        <v>20833.46</v>
      </c>
      <c r="K81" s="23">
        <f>'1b. liability'!K16</f>
        <v>131572.68000000002</v>
      </c>
      <c r="M81" s="6">
        <f t="shared" si="67"/>
        <v>2019</v>
      </c>
      <c r="N81" s="40">
        <f>K81/B97</f>
        <v>34.737668089794312</v>
      </c>
      <c r="O81" s="40"/>
      <c r="P81" s="40"/>
      <c r="Q81" s="40"/>
      <c r="R81" s="40"/>
      <c r="S81" s="40"/>
      <c r="T81" s="40"/>
      <c r="U81" s="40"/>
      <c r="V81" s="40"/>
      <c r="W81" s="40"/>
    </row>
    <row r="82" spans="1:24" x14ac:dyDescent="0.2">
      <c r="A82" s="6">
        <f>'1a. physdam'!A32</f>
        <v>2020</v>
      </c>
      <c r="B82" s="23">
        <f>'1b. liability'!B17</f>
        <v>0</v>
      </c>
      <c r="C82" s="23">
        <f>'1b. liability'!C17</f>
        <v>0</v>
      </c>
      <c r="D82" s="23">
        <f>'1b. liability'!D17</f>
        <v>0</v>
      </c>
      <c r="E82" s="23">
        <f>'1b. liability'!E17</f>
        <v>0</v>
      </c>
      <c r="F82" s="23">
        <f>'1b. liability'!F17</f>
        <v>0</v>
      </c>
      <c r="G82" s="23">
        <f>'1b. liability'!G17</f>
        <v>0</v>
      </c>
      <c r="H82" s="23">
        <f>'1b. liability'!H17</f>
        <v>0</v>
      </c>
      <c r="I82" s="23">
        <f>'1b. liability'!I17</f>
        <v>0</v>
      </c>
      <c r="J82" s="23">
        <f>'1b. liability'!J17</f>
        <v>0</v>
      </c>
      <c r="K82" s="23">
        <f>'1b. liability'!K17</f>
        <v>13173.35</v>
      </c>
      <c r="M82" s="44" t="s">
        <v>52</v>
      </c>
      <c r="N82" s="46">
        <f>AVERAGE(N73:N81)</f>
        <v>127.03777500960412</v>
      </c>
      <c r="O82" s="47">
        <f t="shared" ref="O82" si="95">AVERAGE(O73:O81)</f>
        <v>32.618687546957801</v>
      </c>
      <c r="P82" s="47">
        <f t="shared" ref="P82" si="96">AVERAGE(P73:P81)</f>
        <v>-28.458493898411227</v>
      </c>
      <c r="Q82" s="47">
        <f t="shared" ref="Q82" si="97">AVERAGE(Q73:Q81)</f>
        <v>-10.333105888292161</v>
      </c>
      <c r="R82" s="47">
        <f t="shared" ref="R82" si="98">AVERAGE(R73:R81)</f>
        <v>32.451702551682857</v>
      </c>
      <c r="S82" s="47">
        <f t="shared" ref="S82" si="99">AVERAGE(S73:S81)</f>
        <v>24.928230746627413</v>
      </c>
      <c r="T82" s="47">
        <f t="shared" ref="T82" si="100">AVERAGE(T73:T81)</f>
        <v>38.048435560626089</v>
      </c>
      <c r="U82" s="47">
        <f t="shared" ref="U82" si="101">AVERAGE(U73:U81)</f>
        <v>15.711840285638138</v>
      </c>
      <c r="V82" s="47">
        <f t="shared" ref="V82" si="102">AVERAGE(V73:V81)</f>
        <v>0.8263637426797138</v>
      </c>
      <c r="W82" s="40"/>
    </row>
    <row r="83" spans="1:24" x14ac:dyDescent="0.2">
      <c r="N83" s="1"/>
      <c r="O83" s="1"/>
    </row>
    <row r="84" spans="1:24" x14ac:dyDescent="0.2">
      <c r="M84" s="49" t="s">
        <v>53</v>
      </c>
      <c r="N84" s="48">
        <f>N82</f>
        <v>127.03777500960412</v>
      </c>
      <c r="O84" s="48">
        <f t="shared" ref="O84:V84" si="103">O82</f>
        <v>32.618687546957801</v>
      </c>
      <c r="P84" s="48">
        <f t="shared" si="103"/>
        <v>-28.458493898411227</v>
      </c>
      <c r="Q84" s="48">
        <f t="shared" si="103"/>
        <v>-10.333105888292161</v>
      </c>
      <c r="R84" s="48">
        <f t="shared" si="103"/>
        <v>32.451702551682857</v>
      </c>
      <c r="S84" s="48">
        <f t="shared" si="103"/>
        <v>24.928230746627413</v>
      </c>
      <c r="T84" s="48">
        <f t="shared" si="103"/>
        <v>38.048435560626089</v>
      </c>
      <c r="U84" s="48">
        <f t="shared" si="103"/>
        <v>15.711840285638138</v>
      </c>
      <c r="V84" s="48">
        <f t="shared" si="103"/>
        <v>0.8263637426797138</v>
      </c>
      <c r="W84" s="48">
        <v>1</v>
      </c>
    </row>
    <row r="86" spans="1:24" x14ac:dyDescent="0.2">
      <c r="A86" s="149" t="s">
        <v>116</v>
      </c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M86" s="149" t="s">
        <v>116</v>
      </c>
      <c r="N86" s="149"/>
      <c r="O86" s="149"/>
      <c r="P86" s="149"/>
      <c r="Q86" s="149"/>
      <c r="R86" s="149"/>
      <c r="S86" s="149"/>
      <c r="T86" s="149"/>
      <c r="U86" s="149"/>
      <c r="V86" s="149"/>
      <c r="W86" s="149"/>
    </row>
    <row r="87" spans="1:24" x14ac:dyDescent="0.2">
      <c r="A87" s="20" t="s">
        <v>1</v>
      </c>
      <c r="B87" s="151" t="s">
        <v>8</v>
      </c>
      <c r="C87" s="152"/>
      <c r="D87" s="152"/>
      <c r="E87" s="152"/>
      <c r="F87" s="152"/>
      <c r="G87" s="152"/>
      <c r="H87" s="152"/>
      <c r="I87" s="152"/>
      <c r="J87" s="152"/>
      <c r="K87" s="152"/>
      <c r="M87" s="20" t="s">
        <v>1</v>
      </c>
      <c r="N87" s="151" t="s">
        <v>8</v>
      </c>
      <c r="O87" s="152"/>
      <c r="P87" s="152"/>
      <c r="Q87" s="152"/>
      <c r="R87" s="152"/>
      <c r="S87" s="152"/>
      <c r="T87" s="152"/>
      <c r="U87" s="152"/>
      <c r="V87" s="152"/>
      <c r="W87" s="152"/>
    </row>
    <row r="88" spans="1:24" x14ac:dyDescent="0.2">
      <c r="A88" s="33" t="s">
        <v>3</v>
      </c>
      <c r="B88" s="37">
        <v>0</v>
      </c>
      <c r="C88" s="18">
        <v>1</v>
      </c>
      <c r="D88" s="18">
        <v>2</v>
      </c>
      <c r="E88" s="18">
        <v>3</v>
      </c>
      <c r="F88" s="18">
        <v>4</v>
      </c>
      <c r="G88" s="18">
        <v>5</v>
      </c>
      <c r="H88" s="18">
        <v>6</v>
      </c>
      <c r="I88" s="18">
        <v>7</v>
      </c>
      <c r="J88" s="18">
        <v>8</v>
      </c>
      <c r="K88" s="18">
        <v>9</v>
      </c>
      <c r="M88" s="33" t="s">
        <v>3</v>
      </c>
      <c r="N88" s="37">
        <v>0</v>
      </c>
      <c r="O88" s="18">
        <v>1</v>
      </c>
      <c r="P88" s="18">
        <v>2</v>
      </c>
      <c r="Q88" s="18">
        <v>3</v>
      </c>
      <c r="R88" s="18">
        <v>4</v>
      </c>
      <c r="S88" s="18">
        <v>5</v>
      </c>
      <c r="T88" s="18">
        <v>6</v>
      </c>
      <c r="U88" s="18">
        <v>7</v>
      </c>
      <c r="V88" s="18">
        <v>8</v>
      </c>
      <c r="W88" s="18">
        <v>9</v>
      </c>
      <c r="X88" s="105" t="s">
        <v>98</v>
      </c>
    </row>
    <row r="89" spans="1:24" x14ac:dyDescent="0.2">
      <c r="A89" s="35">
        <v>2011</v>
      </c>
      <c r="B89" s="34">
        <f>'1b. liability'!B91</f>
        <v>21686.705980063289</v>
      </c>
      <c r="C89" s="34">
        <f>'1b. liability'!C91</f>
        <v>-30772.768449432184</v>
      </c>
      <c r="D89" s="34">
        <f>'1b. liability'!D91</f>
        <v>-2842.9811992036739</v>
      </c>
      <c r="E89" s="34">
        <f>'1b. liability'!E91</f>
        <v>25979.18456331687</v>
      </c>
      <c r="F89" s="34">
        <f>'1b. liability'!F91</f>
        <v>2876.9542658724581</v>
      </c>
      <c r="G89" s="34">
        <f>'1b. liability'!G91</f>
        <v>15900.516852907147</v>
      </c>
      <c r="H89" s="34">
        <f>'1b. liability'!H91</f>
        <v>27095.21614720728</v>
      </c>
      <c r="I89" s="34">
        <f>'1b. liability'!I91</f>
        <v>1674.2943924838676</v>
      </c>
      <c r="J89" s="34">
        <f>'1b. liability'!J91</f>
        <v>6359.6812499999987</v>
      </c>
      <c r="K89" s="34">
        <f>'1b. liability'!K91</f>
        <v>1751.8033333333333</v>
      </c>
      <c r="M89" s="35">
        <v>2011</v>
      </c>
      <c r="N89" s="34">
        <f>B89</f>
        <v>21686.705980063289</v>
      </c>
      <c r="O89" s="34">
        <f t="shared" ref="O89:O97" si="104">C89</f>
        <v>-30772.768449432184</v>
      </c>
      <c r="P89" s="34">
        <f t="shared" ref="P89:P96" si="105">D89</f>
        <v>-2842.9811992036739</v>
      </c>
      <c r="Q89" s="34">
        <f t="shared" ref="Q89:Q95" si="106">E89</f>
        <v>25979.18456331687</v>
      </c>
      <c r="R89" s="34">
        <f t="shared" ref="R89:R94" si="107">F89</f>
        <v>2876.9542658724581</v>
      </c>
      <c r="S89" s="34">
        <f t="shared" ref="S89:S93" si="108">G89</f>
        <v>15900.516852907147</v>
      </c>
      <c r="T89" s="34">
        <f t="shared" ref="T89:T92" si="109">H89</f>
        <v>27095.21614720728</v>
      </c>
      <c r="U89" s="34">
        <f t="shared" ref="U89:U91" si="110">I89</f>
        <v>1674.2943924838676</v>
      </c>
      <c r="V89" s="34">
        <f t="shared" ref="V89:V90" si="111">J89</f>
        <v>6359.6812499999987</v>
      </c>
      <c r="W89" s="34">
        <f t="shared" ref="W89" si="112">K89</f>
        <v>1751.8033333333333</v>
      </c>
      <c r="X89" s="107">
        <v>0</v>
      </c>
    </row>
    <row r="90" spans="1:24" x14ac:dyDescent="0.2">
      <c r="A90" s="36">
        <v>2012</v>
      </c>
      <c r="B90" s="34">
        <f>'1b. liability'!B92</f>
        <v>9062.3348612860045</v>
      </c>
      <c r="C90" s="34">
        <f>'1b. liability'!C92</f>
        <v>14596.744511363528</v>
      </c>
      <c r="D90" s="34">
        <f>'1b. liability'!D92</f>
        <v>34996.409284324356</v>
      </c>
      <c r="E90" s="34">
        <f>'1b. liability'!E92</f>
        <v>9758.163294922022</v>
      </c>
      <c r="F90" s="34">
        <f>'1b. liability'!F92</f>
        <v>5462.5907004781993</v>
      </c>
      <c r="G90" s="34">
        <f>'1b. liability'!G92</f>
        <v>7283.2683075124369</v>
      </c>
      <c r="H90" s="34">
        <f>'1b. liability'!H92</f>
        <v>1591.2175978203577</v>
      </c>
      <c r="I90" s="34">
        <f>'1b. liability'!I92</f>
        <v>29594.407499999998</v>
      </c>
      <c r="J90" s="34">
        <f>'1b. liability'!J92</f>
        <v>5111.3616666666667</v>
      </c>
      <c r="K90" s="34">
        <f>'1b. liability'!K92</f>
        <v>0</v>
      </c>
      <c r="M90" s="36">
        <v>2012</v>
      </c>
      <c r="N90" s="34">
        <f t="shared" ref="N90:N97" si="113">B90</f>
        <v>9062.3348612860045</v>
      </c>
      <c r="O90" s="34">
        <f t="shared" si="104"/>
        <v>14596.744511363528</v>
      </c>
      <c r="P90" s="34">
        <f t="shared" si="105"/>
        <v>34996.409284324356</v>
      </c>
      <c r="Q90" s="34">
        <f t="shared" si="106"/>
        <v>9758.163294922022</v>
      </c>
      <c r="R90" s="34">
        <f t="shared" si="107"/>
        <v>5462.5907004781993</v>
      </c>
      <c r="S90" s="34">
        <f t="shared" si="108"/>
        <v>7283.2683075124369</v>
      </c>
      <c r="T90" s="34">
        <f t="shared" si="109"/>
        <v>1591.2175978203577</v>
      </c>
      <c r="U90" s="34">
        <f t="shared" si="110"/>
        <v>29594.407499999998</v>
      </c>
      <c r="V90" s="34">
        <f t="shared" si="111"/>
        <v>5111.3616666666667</v>
      </c>
      <c r="W90" s="106">
        <f>V90*J116</f>
        <v>1407.9479856854289</v>
      </c>
      <c r="X90" s="107">
        <v>0</v>
      </c>
    </row>
    <row r="91" spans="1:24" x14ac:dyDescent="0.2">
      <c r="A91" s="36">
        <v>2013</v>
      </c>
      <c r="B91" s="34">
        <f>'1b. liability'!B93</f>
        <v>865.65100290677719</v>
      </c>
      <c r="C91" s="34">
        <f>'1b. liability'!C93</f>
        <v>4246.3405210626706</v>
      </c>
      <c r="D91" s="34">
        <f>'1b. liability'!D93</f>
        <v>3169.0120251092039</v>
      </c>
      <c r="E91" s="34">
        <f>'1b. liability'!E93</f>
        <v>4061.6892201599767</v>
      </c>
      <c r="F91" s="34">
        <f>'1b. liability'!F93</f>
        <v>-26244.993653334372</v>
      </c>
      <c r="G91" s="34">
        <f>'1b. liability'!G93</f>
        <v>528.12549493755853</v>
      </c>
      <c r="H91" s="34">
        <f>'1b. liability'!H93</f>
        <v>3026.7105110861417</v>
      </c>
      <c r="I91" s="34">
        <f>'1b. liability'!I93</f>
        <v>29336.959774289269</v>
      </c>
      <c r="J91" s="34">
        <f>'1b. liability'!J93</f>
        <v>0</v>
      </c>
      <c r="K91" s="34">
        <f>'1b. liability'!K93</f>
        <v>0</v>
      </c>
      <c r="M91" s="36">
        <v>2013</v>
      </c>
      <c r="N91" s="34">
        <f t="shared" si="113"/>
        <v>865.65100290677719</v>
      </c>
      <c r="O91" s="34">
        <f t="shared" si="104"/>
        <v>4246.3405210626706</v>
      </c>
      <c r="P91" s="34">
        <f t="shared" si="105"/>
        <v>3169.0120251092039</v>
      </c>
      <c r="Q91" s="34">
        <f t="shared" si="106"/>
        <v>4061.6892201599767</v>
      </c>
      <c r="R91" s="34">
        <f t="shared" si="107"/>
        <v>-26244.993653334372</v>
      </c>
      <c r="S91" s="34">
        <f t="shared" si="108"/>
        <v>528.12549493755853</v>
      </c>
      <c r="T91" s="34">
        <f t="shared" si="109"/>
        <v>3026.7105110861417</v>
      </c>
      <c r="U91" s="34">
        <f t="shared" si="110"/>
        <v>29336.959774289269</v>
      </c>
      <c r="V91" s="106">
        <f>U91*I116</f>
        <v>58250.565417426245</v>
      </c>
      <c r="W91" s="106">
        <f>V91*J116</f>
        <v>16045.385083851286</v>
      </c>
      <c r="X91" s="107">
        <v>0</v>
      </c>
    </row>
    <row r="92" spans="1:24" x14ac:dyDescent="0.2">
      <c r="A92" s="36">
        <v>2014</v>
      </c>
      <c r="B92" s="34">
        <f>'1b. liability'!B94</f>
        <v>8746.4292280080699</v>
      </c>
      <c r="C92" s="34">
        <f>'1b. liability'!C94</f>
        <v>28669.4473726217</v>
      </c>
      <c r="D92" s="34">
        <f>'1b. liability'!D94</f>
        <v>-12655.175393866519</v>
      </c>
      <c r="E92" s="34">
        <f>'1b. liability'!E94</f>
        <v>30316.048998421687</v>
      </c>
      <c r="F92" s="34">
        <f>'1b. liability'!F94</f>
        <v>25372.474973250653</v>
      </c>
      <c r="G92" s="34">
        <f>'1b. liability'!G94</f>
        <v>35520.846387389851</v>
      </c>
      <c r="H92" s="34">
        <f>'1b. liability'!H94</f>
        <v>9813.5906719910909</v>
      </c>
      <c r="I92" s="34">
        <f>'1b. liability'!I94</f>
        <v>0</v>
      </c>
      <c r="J92" s="34">
        <f>'1b. liability'!J94</f>
        <v>0</v>
      </c>
      <c r="K92" s="34">
        <f>'1b. liability'!K94</f>
        <v>0</v>
      </c>
      <c r="M92" s="36">
        <v>2014</v>
      </c>
      <c r="N92" s="34">
        <f t="shared" si="113"/>
        <v>8746.4292280080699</v>
      </c>
      <c r="O92" s="34">
        <f t="shared" si="104"/>
        <v>28669.4473726217</v>
      </c>
      <c r="P92" s="34">
        <f t="shared" si="105"/>
        <v>-12655.175393866519</v>
      </c>
      <c r="Q92" s="34">
        <f t="shared" si="106"/>
        <v>30316.048998421687</v>
      </c>
      <c r="R92" s="34">
        <f t="shared" si="107"/>
        <v>25372.474973250653</v>
      </c>
      <c r="S92" s="34">
        <f t="shared" si="108"/>
        <v>35520.846387389851</v>
      </c>
      <c r="T92" s="34">
        <f t="shared" si="109"/>
        <v>9813.5906719910909</v>
      </c>
      <c r="U92" s="106">
        <f>T92*H116</f>
        <v>92748.484519666003</v>
      </c>
      <c r="V92" s="106">
        <f t="shared" ref="V92" si="114">U92*I116</f>
        <v>184158.53948215864</v>
      </c>
      <c r="W92" s="106">
        <f t="shared" ref="W92" si="115">V92*J116</f>
        <v>50727.313310968821</v>
      </c>
      <c r="X92" s="107">
        <v>0</v>
      </c>
    </row>
    <row r="93" spans="1:24" x14ac:dyDescent="0.2">
      <c r="A93" s="36">
        <v>2015</v>
      </c>
      <c r="B93" s="34">
        <f>'1b. liability'!B95</f>
        <v>62007.11700659831</v>
      </c>
      <c r="C93" s="34">
        <f>'1b. liability'!C95</f>
        <v>-58866.059558233355</v>
      </c>
      <c r="D93" s="34">
        <f>'1b. liability'!D95</f>
        <v>11434.369559968225</v>
      </c>
      <c r="E93" s="34">
        <f>'1b. liability'!E95</f>
        <v>42920.748062697916</v>
      </c>
      <c r="F93" s="34">
        <f>'1b. liability'!F95</f>
        <v>3275.3529155457049</v>
      </c>
      <c r="G93" s="34">
        <f>'1b. liability'!G95</f>
        <v>9564.5810764393409</v>
      </c>
      <c r="H93" s="34">
        <f>'1b. liability'!H95</f>
        <v>0</v>
      </c>
      <c r="I93" s="34">
        <f>'1b. liability'!I95</f>
        <v>0</v>
      </c>
      <c r="J93" s="34">
        <f>'1b. liability'!J95</f>
        <v>0</v>
      </c>
      <c r="K93" s="34">
        <f>'1b. liability'!K95</f>
        <v>0</v>
      </c>
      <c r="M93" s="36">
        <v>2015</v>
      </c>
      <c r="N93" s="34">
        <f t="shared" si="113"/>
        <v>62007.11700659831</v>
      </c>
      <c r="O93" s="34">
        <f t="shared" si="104"/>
        <v>-58866.059558233355</v>
      </c>
      <c r="P93" s="34">
        <f t="shared" si="105"/>
        <v>11434.369559968225</v>
      </c>
      <c r="Q93" s="34">
        <f t="shared" si="106"/>
        <v>42920.748062697916</v>
      </c>
      <c r="R93" s="34">
        <f t="shared" si="107"/>
        <v>3275.3529155457049</v>
      </c>
      <c r="S93" s="34">
        <f t="shared" si="108"/>
        <v>9564.5810764393409</v>
      </c>
      <c r="T93" s="106">
        <f>S93*G116</f>
        <v>18961.406741657087</v>
      </c>
      <c r="U93" s="106">
        <f t="shared" ref="U93" si="116">T93*H116</f>
        <v>179204.71705315789</v>
      </c>
      <c r="V93" s="106">
        <f t="shared" ref="V93" si="117">U93*I116</f>
        <v>355823.37686418393</v>
      </c>
      <c r="W93" s="106">
        <f t="shared" ref="W93" si="118">V93*J116</f>
        <v>98013.179146140435</v>
      </c>
      <c r="X93" s="107">
        <v>0</v>
      </c>
    </row>
    <row r="94" spans="1:24" x14ac:dyDescent="0.2">
      <c r="A94" s="36">
        <v>2016</v>
      </c>
      <c r="B94" s="34">
        <f>'1b. liability'!B96</f>
        <v>3404.6438149983151</v>
      </c>
      <c r="C94" s="34">
        <f>'1b. liability'!C96</f>
        <v>4885.6999271364875</v>
      </c>
      <c r="D94" s="34">
        <f>'1b. liability'!D96</f>
        <v>25992.499710519762</v>
      </c>
      <c r="E94" s="34">
        <f>'1b. liability'!E96</f>
        <v>-564.96964732681147</v>
      </c>
      <c r="F94" s="34">
        <f>'1b. liability'!F96</f>
        <v>2041.3290058469447</v>
      </c>
      <c r="G94" s="34">
        <f>'1b. liability'!G96</f>
        <v>0</v>
      </c>
      <c r="H94" s="34">
        <f>'1b. liability'!H96</f>
        <v>0</v>
      </c>
      <c r="I94" s="34">
        <f>'1b. liability'!I96</f>
        <v>0</v>
      </c>
      <c r="J94" s="34">
        <f>'1b. liability'!J96</f>
        <v>0</v>
      </c>
      <c r="K94" s="34">
        <f>'1b. liability'!K96</f>
        <v>0</v>
      </c>
      <c r="M94" s="36">
        <v>2016</v>
      </c>
      <c r="N94" s="34">
        <f t="shared" si="113"/>
        <v>3404.6438149983151</v>
      </c>
      <c r="O94" s="34">
        <f t="shared" si="104"/>
        <v>4885.6999271364875</v>
      </c>
      <c r="P94" s="34">
        <f t="shared" si="105"/>
        <v>25992.499710519762</v>
      </c>
      <c r="Q94" s="34">
        <f t="shared" si="106"/>
        <v>-564.96964732681147</v>
      </c>
      <c r="R94" s="34">
        <f t="shared" si="107"/>
        <v>2041.3290058469447</v>
      </c>
      <c r="S94" s="106">
        <f>R94*F116</f>
        <v>4556.3189328245207</v>
      </c>
      <c r="T94" s="106">
        <f t="shared" ref="T94" si="119">S94*G116</f>
        <v>9032.7235285626484</v>
      </c>
      <c r="U94" s="106">
        <f t="shared" ref="U94" si="120">T94*H116</f>
        <v>85368.490123639858</v>
      </c>
      <c r="V94" s="106">
        <f t="shared" ref="V94" si="121">U94*I116</f>
        <v>169505.04949364552</v>
      </c>
      <c r="W94" s="106">
        <f t="shared" ref="W94" si="122">V94*J116</f>
        <v>46690.942367559677</v>
      </c>
      <c r="X94" s="107">
        <v>0</v>
      </c>
    </row>
    <row r="95" spans="1:24" x14ac:dyDescent="0.2">
      <c r="A95" s="36">
        <v>2017</v>
      </c>
      <c r="B95" s="34">
        <f>'1b. liability'!B97</f>
        <v>12710.944460851404</v>
      </c>
      <c r="C95" s="34">
        <f>'1b. liability'!C97</f>
        <v>-8286.0907957678064</v>
      </c>
      <c r="D95" s="34">
        <f>'1b. liability'!D97</f>
        <v>48908.092987014854</v>
      </c>
      <c r="E95" s="34">
        <f>'1b. liability'!E97</f>
        <v>15538.046770494926</v>
      </c>
      <c r="F95" s="34">
        <f>'1b. liability'!F97</f>
        <v>0</v>
      </c>
      <c r="G95" s="34">
        <f>'1b. liability'!G97</f>
        <v>0</v>
      </c>
      <c r="H95" s="34">
        <f>'1b. liability'!H97</f>
        <v>0</v>
      </c>
      <c r="I95" s="34">
        <f>'1b. liability'!I97</f>
        <v>0</v>
      </c>
      <c r="J95" s="34">
        <f>'1b. liability'!J97</f>
        <v>0</v>
      </c>
      <c r="K95" s="34">
        <f>'1b. liability'!K97</f>
        <v>0</v>
      </c>
      <c r="M95" s="36">
        <v>2017</v>
      </c>
      <c r="N95" s="34">
        <f t="shared" si="113"/>
        <v>12710.944460851404</v>
      </c>
      <c r="O95" s="34">
        <f t="shared" si="104"/>
        <v>-8286.0907957678064</v>
      </c>
      <c r="P95" s="34">
        <f t="shared" si="105"/>
        <v>48908.092987014854</v>
      </c>
      <c r="Q95" s="34">
        <f t="shared" si="106"/>
        <v>15538.046770494926</v>
      </c>
      <c r="R95" s="106">
        <f>Q95*E116</f>
        <v>-21988.874030566894</v>
      </c>
      <c r="S95" s="106">
        <f t="shared" ref="S95" si="123">R95*F116</f>
        <v>-49079.948783364962</v>
      </c>
      <c r="T95" s="106">
        <f t="shared" ref="T95" si="124">S95*G116</f>
        <v>-97299.072934151947</v>
      </c>
      <c r="U95" s="106">
        <f t="shared" ref="U95" si="125">T95*H116</f>
        <v>-919575.90870050888</v>
      </c>
      <c r="V95" s="106">
        <f t="shared" ref="V95" si="126">U95*I116</f>
        <v>-1825881.6536604087</v>
      </c>
      <c r="W95" s="106">
        <f t="shared" ref="W95" si="127">V95*J116</f>
        <v>-502947.4656696801</v>
      </c>
      <c r="X95" s="107">
        <v>0</v>
      </c>
    </row>
    <row r="96" spans="1:24" x14ac:dyDescent="0.2">
      <c r="A96" s="36">
        <v>2018</v>
      </c>
      <c r="B96" s="34">
        <f>'1b. liability'!B98</f>
        <v>2243.8634565724383</v>
      </c>
      <c r="C96" s="34">
        <f>'1b. liability'!C98</f>
        <v>4926.6974056832059</v>
      </c>
      <c r="D96" s="34">
        <f>'1b. liability'!D98</f>
        <v>-35980.002008460171</v>
      </c>
      <c r="E96" s="34">
        <f>'1b. liability'!E98</f>
        <v>0</v>
      </c>
      <c r="F96" s="34">
        <f>'1b. liability'!F98</f>
        <v>0</v>
      </c>
      <c r="G96" s="34">
        <f>'1b. liability'!G98</f>
        <v>0</v>
      </c>
      <c r="H96" s="34">
        <f>'1b. liability'!H98</f>
        <v>0</v>
      </c>
      <c r="I96" s="34">
        <f>'1b. liability'!I98</f>
        <v>0</v>
      </c>
      <c r="J96" s="34">
        <f>'1b. liability'!J98</f>
        <v>0</v>
      </c>
      <c r="K96" s="34">
        <f>'1b. liability'!K98</f>
        <v>0</v>
      </c>
      <c r="M96" s="36">
        <v>2018</v>
      </c>
      <c r="N96" s="34">
        <f t="shared" si="113"/>
        <v>2243.8634565724383</v>
      </c>
      <c r="O96" s="34">
        <f t="shared" si="104"/>
        <v>4926.6974056832059</v>
      </c>
      <c r="P96" s="34">
        <f t="shared" si="105"/>
        <v>-35980.002008460171</v>
      </c>
      <c r="Q96" s="106">
        <f>P96*D116</f>
        <v>30446.311641117478</v>
      </c>
      <c r="R96" s="106">
        <f t="shared" ref="R96" si="128">Q96*E116</f>
        <v>-43086.503809679933</v>
      </c>
      <c r="S96" s="106">
        <f t="shared" ref="S96" si="129">R96*F116</f>
        <v>-96170.608703916063</v>
      </c>
      <c r="T96" s="106">
        <f t="shared" ref="T96" si="130">S96*G116</f>
        <v>-190654.45874254173</v>
      </c>
      <c r="U96" s="106">
        <f t="shared" ref="U96" si="131">T96*H116</f>
        <v>-1801879.9342993409</v>
      </c>
      <c r="V96" s="106">
        <f t="shared" ref="V96" si="132">U96*I116</f>
        <v>-3577757.4020890272</v>
      </c>
      <c r="W96" s="106">
        <f t="shared" ref="W96" si="133">V96*J116</f>
        <v>-985509.6657301127</v>
      </c>
      <c r="X96" s="107">
        <v>0</v>
      </c>
    </row>
    <row r="97" spans="1:24" x14ac:dyDescent="0.2">
      <c r="A97" s="36">
        <v>2019</v>
      </c>
      <c r="B97" s="34">
        <f>'1b. liability'!B99</f>
        <v>3787.6083005886967</v>
      </c>
      <c r="C97" s="34">
        <f>'1b. liability'!C99</f>
        <v>7598.5643690632724</v>
      </c>
      <c r="D97" s="34">
        <f>'1b. liability'!D99</f>
        <v>0</v>
      </c>
      <c r="E97" s="34">
        <f>'1b. liability'!E99</f>
        <v>0</v>
      </c>
      <c r="F97" s="34">
        <f>'1b. liability'!F99</f>
        <v>0</v>
      </c>
      <c r="G97" s="34">
        <f>'1b. liability'!G99</f>
        <v>0</v>
      </c>
      <c r="H97" s="34">
        <f>'1b. liability'!H99</f>
        <v>0</v>
      </c>
      <c r="I97" s="34">
        <f>'1b. liability'!I99</f>
        <v>0</v>
      </c>
      <c r="J97" s="34">
        <f>'1b. liability'!J99</f>
        <v>0</v>
      </c>
      <c r="K97" s="34">
        <f>'1b. liability'!K99</f>
        <v>0</v>
      </c>
      <c r="M97" s="36">
        <v>2019</v>
      </c>
      <c r="N97" s="34">
        <f t="shared" si="113"/>
        <v>3787.6083005886967</v>
      </c>
      <c r="O97" s="34">
        <f t="shared" si="104"/>
        <v>7598.5643690632724</v>
      </c>
      <c r="P97" s="106">
        <f>O97*C116</f>
        <v>-5019.6257240905634</v>
      </c>
      <c r="Q97" s="106">
        <f t="shared" ref="Q97" si="134">P97*D116</f>
        <v>4247.6120229647495</v>
      </c>
      <c r="R97" s="106">
        <f t="shared" ref="R97" si="135">Q97*E116</f>
        <v>-6011.0647807451705</v>
      </c>
      <c r="S97" s="106">
        <f t="shared" ref="S97" si="136">R97*F116</f>
        <v>-13416.910350313919</v>
      </c>
      <c r="T97" s="106">
        <f t="shared" ref="T97" si="137">S97*G116</f>
        <v>-26598.49839062259</v>
      </c>
      <c r="U97" s="106">
        <f t="shared" ref="U97" si="138">T97*H116</f>
        <v>-251383.05628234378</v>
      </c>
      <c r="V97" s="106">
        <f t="shared" ref="V97" si="139">U97*I116</f>
        <v>-499138.46824852063</v>
      </c>
      <c r="W97" s="106">
        <f t="shared" ref="W97" si="140">V97*J116</f>
        <v>-137489.977579089</v>
      </c>
      <c r="X97" s="107">
        <v>0</v>
      </c>
    </row>
    <row r="98" spans="1:24" x14ac:dyDescent="0.2">
      <c r="A98" s="36">
        <v>2020</v>
      </c>
      <c r="B98" s="34">
        <f>'1b. liability'!B100</f>
        <v>3110.1107701892388</v>
      </c>
      <c r="C98" s="34">
        <f>'1b. liability'!C100</f>
        <v>0</v>
      </c>
      <c r="D98" s="34">
        <f>'1b. liability'!D100</f>
        <v>0</v>
      </c>
      <c r="E98" s="34">
        <f>'1b. liability'!E100</f>
        <v>0</v>
      </c>
      <c r="F98" s="34">
        <f>'1b. liability'!F100</f>
        <v>0</v>
      </c>
      <c r="G98" s="34">
        <f>'1b. liability'!G100</f>
        <v>0</v>
      </c>
      <c r="H98" s="34">
        <f>'1b. liability'!H100</f>
        <v>0</v>
      </c>
      <c r="I98" s="34">
        <f>'1b. liability'!I100</f>
        <v>0</v>
      </c>
      <c r="J98" s="34">
        <f>'1b. liability'!J100</f>
        <v>0</v>
      </c>
      <c r="K98" s="34">
        <f>'1b. liability'!K100</f>
        <v>0</v>
      </c>
      <c r="M98" s="36">
        <v>2020</v>
      </c>
      <c r="N98" s="34">
        <f>B98</f>
        <v>3110.1107701892388</v>
      </c>
      <c r="O98" s="106">
        <f>N98*B116</f>
        <v>4288.6803894694249</v>
      </c>
      <c r="P98" s="106">
        <f t="shared" ref="P98" si="141">O98*C116</f>
        <v>-2833.1102244827484</v>
      </c>
      <c r="Q98" s="106">
        <f t="shared" ref="Q98" si="142">P98*D116</f>
        <v>2397.380544557941</v>
      </c>
      <c r="R98" s="106">
        <f t="shared" ref="R98" si="143">Q98*E116</f>
        <v>-3392.6850379751622</v>
      </c>
      <c r="S98" s="106">
        <f t="shared" ref="S98" si="144">R98*F116</f>
        <v>-7572.5936521551266</v>
      </c>
      <c r="T98" s="106">
        <f t="shared" ref="T98" si="145">S98*G116</f>
        <v>-15012.369823651263</v>
      </c>
      <c r="U98" s="106">
        <f t="shared" ref="U98" si="146">T98*H116</f>
        <v>-141882.27293465458</v>
      </c>
      <c r="V98" s="106">
        <f t="shared" ref="V98" si="147">U98*I116</f>
        <v>-281717.07923178782</v>
      </c>
      <c r="W98" s="106">
        <f t="shared" ref="W98" si="148">V98*J116</f>
        <v>-77600.259990259219</v>
      </c>
      <c r="X98" s="107">
        <v>0</v>
      </c>
    </row>
    <row r="102" spans="1:24" x14ac:dyDescent="0.2">
      <c r="A102" s="149" t="s">
        <v>96</v>
      </c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M102" s="149" t="s">
        <v>0</v>
      </c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</row>
    <row r="103" spans="1:24" x14ac:dyDescent="0.2">
      <c r="A103" s="16" t="s">
        <v>1</v>
      </c>
      <c r="B103" s="151" t="s">
        <v>8</v>
      </c>
      <c r="C103" s="152"/>
      <c r="D103" s="152"/>
      <c r="E103" s="152"/>
      <c r="F103" s="152"/>
      <c r="G103" s="152"/>
      <c r="H103" s="152"/>
      <c r="I103" s="152"/>
      <c r="J103" s="152"/>
      <c r="K103" s="152"/>
      <c r="M103" s="16" t="s">
        <v>1</v>
      </c>
      <c r="N103" s="151" t="s">
        <v>2</v>
      </c>
      <c r="O103" s="152"/>
      <c r="P103" s="152"/>
      <c r="Q103" s="152"/>
      <c r="R103" s="152"/>
      <c r="S103" s="152"/>
      <c r="T103" s="152"/>
      <c r="U103" s="152"/>
      <c r="V103" s="152"/>
      <c r="W103" s="152"/>
    </row>
    <row r="104" spans="1:24" x14ac:dyDescent="0.2">
      <c r="A104" s="17" t="s">
        <v>3</v>
      </c>
      <c r="B104" s="41" t="s">
        <v>43</v>
      </c>
      <c r="C104" s="42" t="s">
        <v>44</v>
      </c>
      <c r="D104" s="42" t="s">
        <v>45</v>
      </c>
      <c r="E104" s="42" t="s">
        <v>46</v>
      </c>
      <c r="F104" s="42" t="s">
        <v>47</v>
      </c>
      <c r="G104" s="42" t="s">
        <v>48</v>
      </c>
      <c r="H104" s="42" t="s">
        <v>49</v>
      </c>
      <c r="I104" s="42" t="s">
        <v>50</v>
      </c>
      <c r="J104" s="42" t="s">
        <v>51</v>
      </c>
      <c r="K104" s="21"/>
      <c r="M104" s="17" t="s">
        <v>3</v>
      </c>
      <c r="N104" s="18" t="str">
        <f>physdam_incpaid[[#Headers],[2011]]</f>
        <v>2011</v>
      </c>
      <c r="O104" s="18" t="str">
        <f>physdam_incpaid[[#Headers],[2012]]</f>
        <v>2012</v>
      </c>
      <c r="P104" s="18" t="str">
        <f>physdam_incpaid[[#Headers],[2013]]</f>
        <v>2013</v>
      </c>
      <c r="Q104" s="18" t="str">
        <f>physdam_incpaid[[#Headers],[2014]]</f>
        <v>2014</v>
      </c>
      <c r="R104" s="18" t="str">
        <f>physdam_incpaid[[#Headers],[2015]]</f>
        <v>2015</v>
      </c>
      <c r="S104" s="18" t="str">
        <f>physdam_incpaid[[#Headers],[2016]]</f>
        <v>2016</v>
      </c>
      <c r="T104" s="18" t="str">
        <f>physdam_incpaid[[#Headers],[2017]]</f>
        <v>2017</v>
      </c>
      <c r="U104" s="18" t="str">
        <f>physdam_incpaid[[#Headers],[2018]]</f>
        <v>2018</v>
      </c>
      <c r="V104" s="18" t="str">
        <f>physdam_incpaid[[#Headers],[2019]]</f>
        <v>2019</v>
      </c>
      <c r="W104" s="18" t="str">
        <f>physdam_incpaid[[#Headers],[2020]]</f>
        <v>2020</v>
      </c>
      <c r="X104" s="105" t="s">
        <v>98</v>
      </c>
    </row>
    <row r="105" spans="1:24" x14ac:dyDescent="0.2">
      <c r="A105" s="6">
        <f>A73</f>
        <v>2011</v>
      </c>
      <c r="B105" s="40">
        <f>C89/B89</f>
        <v>-1.4189692283245674</v>
      </c>
      <c r="C105" s="40">
        <f t="shared" ref="C105:J105" si="149">D89/C89</f>
        <v>9.2386266899432384E-2</v>
      </c>
      <c r="D105" s="40">
        <f t="shared" si="149"/>
        <v>-9.1380078667399225</v>
      </c>
      <c r="E105" s="40">
        <f t="shared" si="149"/>
        <v>0.11074074549417441</v>
      </c>
      <c r="F105" s="40">
        <f t="shared" si="149"/>
        <v>5.5268577055691201</v>
      </c>
      <c r="G105" s="40">
        <f t="shared" si="149"/>
        <v>1.7040462519464181</v>
      </c>
      <c r="H105" s="40">
        <f t="shared" si="149"/>
        <v>6.1792988968513471E-2</v>
      </c>
      <c r="I105" s="40">
        <f t="shared" si="149"/>
        <v>3.7984247445069768</v>
      </c>
      <c r="J105" s="40">
        <f t="shared" si="149"/>
        <v>0.27545458089323793</v>
      </c>
      <c r="K105" s="40"/>
      <c r="L105" s="40"/>
      <c r="M105" s="6">
        <f>A73</f>
        <v>2011</v>
      </c>
      <c r="N105" s="23">
        <f>B73</f>
        <v>112299.30000000002</v>
      </c>
      <c r="O105" s="23">
        <f t="shared" ref="O105" si="150">C73</f>
        <v>1941202.1500000008</v>
      </c>
      <c r="P105" s="23">
        <f t="shared" ref="P105" si="151">D73</f>
        <v>349394.99000000005</v>
      </c>
      <c r="Q105" s="23">
        <f t="shared" ref="Q105" si="152">E73</f>
        <v>849633.3899999999</v>
      </c>
      <c r="R105" s="23">
        <f t="shared" ref="R105" si="153">F73</f>
        <v>279937.83</v>
      </c>
      <c r="S105" s="23">
        <f t="shared" ref="S105" si="154">G73</f>
        <v>118315</v>
      </c>
      <c r="T105" s="23">
        <f t="shared" ref="T105" si="155">H73</f>
        <v>345970.81000000006</v>
      </c>
      <c r="U105" s="23">
        <f t="shared" ref="U105" si="156">I73</f>
        <v>18430.710000000003</v>
      </c>
      <c r="V105" s="23">
        <f t="shared" ref="V105" si="157">J73</f>
        <v>50877.44999999999</v>
      </c>
      <c r="W105" s="23">
        <f t="shared" ref="W105" si="158">K73</f>
        <v>5255.41</v>
      </c>
      <c r="X105" s="108">
        <f>W89*W84</f>
        <v>1751.8033333333333</v>
      </c>
    </row>
    <row r="106" spans="1:24" x14ac:dyDescent="0.2">
      <c r="A106" s="6">
        <f t="shared" ref="A106:A113" si="159">A74</f>
        <v>2012</v>
      </c>
      <c r="B106" s="40">
        <f>C90/B90</f>
        <v>1.6107046070125193</v>
      </c>
      <c r="C106" s="40">
        <f t="shared" ref="C106:I106" si="160">D90/C90</f>
        <v>2.3975489368249026</v>
      </c>
      <c r="D106" s="40">
        <f t="shared" si="160"/>
        <v>0.27883327159774968</v>
      </c>
      <c r="E106" s="40">
        <f t="shared" si="160"/>
        <v>0.55979701664972503</v>
      </c>
      <c r="F106" s="40">
        <f t="shared" si="160"/>
        <v>1.3332992909160948</v>
      </c>
      <c r="G106" s="40">
        <f t="shared" si="160"/>
        <v>0.21847576261594981</v>
      </c>
      <c r="H106" s="40">
        <f t="shared" si="160"/>
        <v>18.598592386445624</v>
      </c>
      <c r="I106" s="40">
        <f t="shared" si="160"/>
        <v>0.17271376920341003</v>
      </c>
      <c r="J106" s="40"/>
      <c r="K106" s="40"/>
      <c r="M106" s="6">
        <f t="shared" ref="M106:M114" si="161">A74</f>
        <v>2012</v>
      </c>
      <c r="N106" s="23">
        <f>C74</f>
        <v>67349.45</v>
      </c>
      <c r="O106" s="23">
        <f t="shared" ref="O106" si="162">D74</f>
        <v>277795.99999999994</v>
      </c>
      <c r="P106" s="23">
        <f t="shared" ref="P106" si="163">E74</f>
        <v>1214464.69</v>
      </c>
      <c r="Q106" s="23">
        <f t="shared" ref="Q106" si="164">F74</f>
        <v>326083.54000000004</v>
      </c>
      <c r="R106" s="23">
        <f t="shared" ref="R106" si="165">G74</f>
        <v>235606.23000000004</v>
      </c>
      <c r="S106" s="23">
        <f t="shared" ref="S106" si="166">H74</f>
        <v>212572.37</v>
      </c>
      <c r="T106" s="23">
        <f t="shared" ref="T106" si="167">I74</f>
        <v>28397.670000000002</v>
      </c>
      <c r="U106" s="23">
        <f t="shared" ref="U106" si="168">J74</f>
        <v>118377.62999999999</v>
      </c>
      <c r="V106" s="23">
        <f t="shared" ref="V106" si="169">K74</f>
        <v>30668.17</v>
      </c>
      <c r="W106" s="108">
        <f>V90*V84</f>
        <v>4223.8439570562859</v>
      </c>
      <c r="X106" s="108">
        <f>W90*W84</f>
        <v>1407.9479856854289</v>
      </c>
    </row>
    <row r="107" spans="1:24" x14ac:dyDescent="0.2">
      <c r="A107" s="6">
        <f t="shared" si="159"/>
        <v>2013</v>
      </c>
      <c r="B107" s="40">
        <f t="shared" ref="B107:H107" si="170">C91/B91</f>
        <v>4.9053723807906948</v>
      </c>
      <c r="C107" s="40">
        <f t="shared" si="170"/>
        <v>0.74629248629267741</v>
      </c>
      <c r="D107" s="40">
        <f t="shared" si="170"/>
        <v>1.2816894312731462</v>
      </c>
      <c r="E107" s="40">
        <f t="shared" si="170"/>
        <v>-6.461595713199511</v>
      </c>
      <c r="F107" s="40">
        <f t="shared" si="170"/>
        <v>-2.0122904273229318E-2</v>
      </c>
      <c r="G107" s="40">
        <f t="shared" si="170"/>
        <v>5.7310441175425479</v>
      </c>
      <c r="H107" s="40">
        <f t="shared" si="170"/>
        <v>9.6926877105804348</v>
      </c>
      <c r="I107" s="40"/>
      <c r="J107" s="40"/>
      <c r="K107" s="40"/>
      <c r="M107" s="6">
        <f t="shared" si="161"/>
        <v>2013</v>
      </c>
      <c r="N107" s="23">
        <f>D75</f>
        <v>6818.61</v>
      </c>
      <c r="O107" s="23">
        <f t="shared" ref="O107" si="171">E75</f>
        <v>433047.23999999993</v>
      </c>
      <c r="P107" s="23">
        <f t="shared" ref="P107" si="172">F75</f>
        <v>244104.35999999993</v>
      </c>
      <c r="Q107" s="23">
        <f t="shared" ref="Q107" si="173">G75</f>
        <v>167860.78000000003</v>
      </c>
      <c r="R107" s="23">
        <f t="shared" ref="R107" si="174">H75</f>
        <v>108349.17</v>
      </c>
      <c r="S107" s="23">
        <f t="shared" ref="S107" si="175">I75</f>
        <v>124493.05000000002</v>
      </c>
      <c r="T107" s="23">
        <f t="shared" ref="T107" si="176">J75</f>
        <v>36714.35</v>
      </c>
      <c r="U107" s="23">
        <f t="shared" ref="U107" si="177">K75</f>
        <v>118255.75</v>
      </c>
      <c r="V107" s="108">
        <f>U91*U84</f>
        <v>460937.62643982365</v>
      </c>
      <c r="W107" s="108">
        <f t="shared" ref="W107:X107" si="178">V91*V84</f>
        <v>48136.155251553857</v>
      </c>
      <c r="X107" s="108">
        <f t="shared" si="178"/>
        <v>16045.385083851286</v>
      </c>
    </row>
    <row r="108" spans="1:24" x14ac:dyDescent="0.2">
      <c r="A108" s="6">
        <f t="shared" si="159"/>
        <v>2014</v>
      </c>
      <c r="B108" s="40">
        <f t="shared" ref="B108:G108" si="179">C92/B92</f>
        <v>3.2778459214893734</v>
      </c>
      <c r="C108" s="40">
        <f t="shared" si="179"/>
        <v>-0.44141678872930629</v>
      </c>
      <c r="D108" s="40">
        <f t="shared" si="179"/>
        <v>-2.3955455420329237</v>
      </c>
      <c r="E108" s="40">
        <f t="shared" si="179"/>
        <v>0.8369321138968866</v>
      </c>
      <c r="F108" s="40">
        <f t="shared" si="179"/>
        <v>1.399975620227758</v>
      </c>
      <c r="G108" s="40">
        <f t="shared" si="179"/>
        <v>0.27627693791314006</v>
      </c>
      <c r="H108" s="40"/>
      <c r="I108" s="40"/>
      <c r="J108" s="40"/>
      <c r="K108" s="40"/>
      <c r="M108" s="6">
        <f t="shared" si="161"/>
        <v>2014</v>
      </c>
      <c r="N108" s="23">
        <f>E76</f>
        <v>30806.2</v>
      </c>
      <c r="O108" s="23">
        <f t="shared" ref="O108" si="180">F76</f>
        <v>157851.07</v>
      </c>
      <c r="P108" s="23">
        <f t="shared" ref="P108" si="181">G76</f>
        <v>194677.33000000002</v>
      </c>
      <c r="Q108" s="23">
        <f t="shared" ref="Q108" si="182">H76</f>
        <v>1380648.1800000004</v>
      </c>
      <c r="R108" s="23">
        <f t="shared" ref="R108" si="183">I76</f>
        <v>514348.65999999992</v>
      </c>
      <c r="S108" s="23">
        <f t="shared" ref="S108" si="184">J76</f>
        <v>881798.19</v>
      </c>
      <c r="T108" s="23">
        <f t="shared" ref="T108" si="185">K76</f>
        <v>161165.21000000002</v>
      </c>
      <c r="U108" s="108">
        <f>T92*T84</f>
        <v>373391.77230161428</v>
      </c>
      <c r="V108" s="108">
        <f t="shared" ref="V108:X108" si="186">U92*U84</f>
        <v>1457249.3755079734</v>
      </c>
      <c r="W108" s="108">
        <f t="shared" si="186"/>
        <v>152181.93993290645</v>
      </c>
      <c r="X108" s="108">
        <f t="shared" si="186"/>
        <v>50727.313310968821</v>
      </c>
    </row>
    <row r="109" spans="1:24" x14ac:dyDescent="0.2">
      <c r="A109" s="6">
        <f t="shared" si="159"/>
        <v>2015</v>
      </c>
      <c r="B109" s="40">
        <f t="shared" ref="B109:F109" si="187">C93/B93</f>
        <v>-0.94934359796100976</v>
      </c>
      <c r="C109" s="40">
        <f t="shared" si="187"/>
        <v>-0.19424384179574233</v>
      </c>
      <c r="D109" s="40">
        <f t="shared" si="187"/>
        <v>3.7536610862188353</v>
      </c>
      <c r="E109" s="40">
        <f t="shared" si="187"/>
        <v>7.631164561160779E-2</v>
      </c>
      <c r="F109" s="40">
        <f t="shared" si="187"/>
        <v>2.9201680927399516</v>
      </c>
      <c r="G109" s="40"/>
      <c r="H109" s="40"/>
      <c r="I109" s="40"/>
      <c r="J109" s="40"/>
      <c r="K109" s="40"/>
      <c r="M109" s="6">
        <f t="shared" si="161"/>
        <v>2015</v>
      </c>
      <c r="N109" s="23">
        <f>F77</f>
        <v>16064.68</v>
      </c>
      <c r="O109" s="23">
        <f t="shared" ref="O109" si="188">G77</f>
        <v>4148300.8900000011</v>
      </c>
      <c r="P109" s="23">
        <f t="shared" ref="P109" si="189">H77</f>
        <v>192169.85999999996</v>
      </c>
      <c r="Q109" s="23">
        <f t="shared" ref="Q109" si="190">I77</f>
        <v>1376607.7299999995</v>
      </c>
      <c r="R109" s="23">
        <f t="shared" ref="R109" si="191">J77</f>
        <v>109410.63</v>
      </c>
      <c r="S109" s="23">
        <f t="shared" ref="S109" si="192">K77</f>
        <v>171001.55999999997</v>
      </c>
      <c r="T109" s="108">
        <f>S93*S84</f>
        <v>238428.08406830591</v>
      </c>
      <c r="U109" s="108">
        <f t="shared" ref="U109:X109" si="193">T93*T84</f>
        <v>721451.86254876072</v>
      </c>
      <c r="V109" s="108">
        <f t="shared" si="193"/>
        <v>2815635.8927721898</v>
      </c>
      <c r="W109" s="108">
        <f t="shared" si="193"/>
        <v>294039.53743842134</v>
      </c>
      <c r="X109" s="108">
        <f t="shared" si="193"/>
        <v>98013.179146140435</v>
      </c>
    </row>
    <row r="110" spans="1:24" x14ac:dyDescent="0.2">
      <c r="A110" s="6">
        <f t="shared" si="159"/>
        <v>2016</v>
      </c>
      <c r="B110" s="40">
        <f t="shared" ref="B110:E110" si="194">C94/B94</f>
        <v>1.435010589246883</v>
      </c>
      <c r="C110" s="40">
        <f t="shared" si="194"/>
        <v>5.3201179151733102</v>
      </c>
      <c r="D110" s="40">
        <f t="shared" si="194"/>
        <v>-2.173587202535027E-2</v>
      </c>
      <c r="E110" s="40">
        <f t="shared" si="194"/>
        <v>-3.6131657966151245</v>
      </c>
      <c r="F110" s="40"/>
      <c r="G110" s="40"/>
      <c r="H110" s="40"/>
      <c r="I110" s="40"/>
      <c r="J110" s="40"/>
      <c r="K110" s="40"/>
      <c r="M110" s="6">
        <f t="shared" si="161"/>
        <v>2016</v>
      </c>
      <c r="N110" s="23">
        <f>G78</f>
        <v>5843.4100000000008</v>
      </c>
      <c r="O110" s="23">
        <f t="shared" ref="O110" si="195">H78</f>
        <v>246786.53999999989</v>
      </c>
      <c r="P110" s="23">
        <f t="shared" ref="P110" si="196">I78</f>
        <v>582353.54000000015</v>
      </c>
      <c r="Q110" s="23">
        <f t="shared" ref="Q110" si="197">J78</f>
        <v>246076.4</v>
      </c>
      <c r="R110" s="23">
        <f t="shared" ref="R110" si="198">K78</f>
        <v>80852.730000000025</v>
      </c>
      <c r="S110" s="108">
        <f>R94*R84</f>
        <v>66244.601707867521</v>
      </c>
      <c r="T110" s="108">
        <f t="shared" ref="T110:X110" si="199">S94*S84</f>
        <v>113580.96971267682</v>
      </c>
      <c r="U110" s="108">
        <f t="shared" si="199"/>
        <v>343680.99911346706</v>
      </c>
      <c r="V110" s="108">
        <f t="shared" si="199"/>
        <v>1341296.0822487061</v>
      </c>
      <c r="W110" s="108">
        <f t="shared" si="199"/>
        <v>140072.82710267903</v>
      </c>
      <c r="X110" s="108">
        <f t="shared" si="199"/>
        <v>46690.942367559677</v>
      </c>
    </row>
    <row r="111" spans="1:24" x14ac:dyDescent="0.2">
      <c r="A111" s="6">
        <f t="shared" si="159"/>
        <v>2017</v>
      </c>
      <c r="B111" s="40">
        <f t="shared" ref="B111:D111" si="200">C95/B95</f>
        <v>-0.65188631901337002</v>
      </c>
      <c r="C111" s="40">
        <f t="shared" si="200"/>
        <v>-5.9024326660763951</v>
      </c>
      <c r="D111" s="40">
        <f t="shared" si="200"/>
        <v>0.31769888829278814</v>
      </c>
      <c r="E111" s="40"/>
      <c r="F111" s="40"/>
      <c r="G111" s="40"/>
      <c r="H111" s="40"/>
      <c r="I111" s="40"/>
      <c r="J111" s="40"/>
      <c r="K111" s="40"/>
      <c r="M111" s="6">
        <f t="shared" si="161"/>
        <v>2017</v>
      </c>
      <c r="N111" s="23">
        <f>H79</f>
        <v>10615.869999999997</v>
      </c>
      <c r="O111" s="23">
        <f t="shared" ref="O111" si="201">I79</f>
        <v>2689456.6600000011</v>
      </c>
      <c r="P111" s="23">
        <f t="shared" ref="P111" si="202">J79</f>
        <v>131413.86000000002</v>
      </c>
      <c r="Q111" s="23">
        <f t="shared" ref="Q111" si="203">K79</f>
        <v>811613.31</v>
      </c>
      <c r="R111" s="108">
        <f>Q95*Q84</f>
        <v>-160556.28257676013</v>
      </c>
      <c r="S111" s="108">
        <f t="shared" ref="S111:X111" si="204">R95*R84</f>
        <v>-713576.39948638063</v>
      </c>
      <c r="T111" s="108">
        <f t="shared" si="204"/>
        <v>-1223476.2883043771</v>
      </c>
      <c r="U111" s="108">
        <f t="shared" si="204"/>
        <v>-3702077.5066437386</v>
      </c>
      <c r="V111" s="108">
        <f t="shared" si="204"/>
        <v>-14448229.808022954</v>
      </c>
      <c r="W111" s="108">
        <f t="shared" si="204"/>
        <v>-1508842.3970090402</v>
      </c>
      <c r="X111" s="108">
        <f t="shared" si="204"/>
        <v>-502947.4656696801</v>
      </c>
    </row>
    <row r="112" spans="1:24" x14ac:dyDescent="0.2">
      <c r="A112" s="6">
        <f t="shared" si="159"/>
        <v>2018</v>
      </c>
      <c r="B112" s="40">
        <f t="shared" ref="B112:C112" si="205">C96/B96</f>
        <v>2.1956315529149304</v>
      </c>
      <c r="C112" s="40">
        <f t="shared" si="205"/>
        <v>-7.3030671554854045</v>
      </c>
      <c r="D112" s="40"/>
      <c r="E112" s="40"/>
      <c r="F112" s="40"/>
      <c r="G112" s="40"/>
      <c r="H112" s="40"/>
      <c r="I112" s="40"/>
      <c r="J112" s="40"/>
      <c r="K112" s="40"/>
      <c r="M112" s="6">
        <f t="shared" si="161"/>
        <v>2018</v>
      </c>
      <c r="N112" s="23">
        <f>I80</f>
        <v>2423.19</v>
      </c>
      <c r="O112" s="23">
        <f t="shared" ref="O112" si="206">J80</f>
        <v>267383.31000000006</v>
      </c>
      <c r="P112" s="23">
        <f t="shared" ref="P112" si="207">K80</f>
        <v>121959.5</v>
      </c>
      <c r="Q112" s="108">
        <f>P96*P84</f>
        <v>1023936.6676225875</v>
      </c>
      <c r="R112" s="108">
        <f t="shared" ref="R112:X112" si="208">Q96*Q84</f>
        <v>-314604.96209560917</v>
      </c>
      <c r="S112" s="108">
        <f t="shared" si="208"/>
        <v>-1398230.4056236835</v>
      </c>
      <c r="T112" s="108">
        <f t="shared" si="208"/>
        <v>-2397363.1248148344</v>
      </c>
      <c r="U112" s="108">
        <f t="shared" si="208"/>
        <v>-7254103.887811644</v>
      </c>
      <c r="V112" s="108">
        <f t="shared" si="208"/>
        <v>-28310849.741607387</v>
      </c>
      <c r="W112" s="108">
        <f t="shared" si="208"/>
        <v>-2956528.9971903381</v>
      </c>
      <c r="X112" s="108">
        <f t="shared" si="208"/>
        <v>-985509.6657301127</v>
      </c>
    </row>
    <row r="113" spans="1:24" x14ac:dyDescent="0.2">
      <c r="A113" s="6">
        <f t="shared" si="159"/>
        <v>2019</v>
      </c>
      <c r="B113" s="40">
        <f t="shared" ref="B113" si="209">C97/B97</f>
        <v>2.0061642509026738</v>
      </c>
      <c r="C113" s="40"/>
      <c r="D113" s="40"/>
      <c r="E113" s="40"/>
      <c r="F113" s="40"/>
      <c r="G113" s="40"/>
      <c r="H113" s="40"/>
      <c r="I113" s="40"/>
      <c r="J113" s="40"/>
      <c r="K113" s="40"/>
      <c r="M113" s="6">
        <f t="shared" si="161"/>
        <v>2019</v>
      </c>
      <c r="N113" s="23">
        <f>J81</f>
        <v>20833.46</v>
      </c>
      <c r="O113" s="23">
        <f>K81</f>
        <v>131572.68000000002</v>
      </c>
      <c r="P113" s="108">
        <f>O97*O84</f>
        <v>247855.19695992142</v>
      </c>
      <c r="Q113" s="108">
        <f t="shared" ref="Q113:X113" si="210">P97*P84</f>
        <v>142850.98804133933</v>
      </c>
      <c r="R113" s="108">
        <f t="shared" si="210"/>
        <v>-43891.024805677633</v>
      </c>
      <c r="S113" s="108">
        <f t="shared" si="210"/>
        <v>-195069.286283639</v>
      </c>
      <c r="T113" s="108">
        <f t="shared" si="210"/>
        <v>-334459.83711943903</v>
      </c>
      <c r="U113" s="108">
        <f t="shared" si="210"/>
        <v>-1012031.2520250203</v>
      </c>
      <c r="V113" s="108">
        <f t="shared" si="210"/>
        <v>-3949690.4308237685</v>
      </c>
      <c r="W113" s="108">
        <f t="shared" si="210"/>
        <v>-412469.93273726699</v>
      </c>
      <c r="X113" s="108">
        <f t="shared" si="210"/>
        <v>-137489.977579089</v>
      </c>
    </row>
    <row r="114" spans="1:24" x14ac:dyDescent="0.2">
      <c r="A114" s="44" t="s">
        <v>52</v>
      </c>
      <c r="B114" s="46">
        <f>AVERAGE(B105:B113)</f>
        <v>1.3789477952286806</v>
      </c>
      <c r="C114" s="47">
        <f t="shared" ref="C114" si="211">AVERAGE(C105:C113)</f>
        <v>-0.66060185586206566</v>
      </c>
      <c r="D114" s="47">
        <f t="shared" ref="D114" si="212">AVERAGE(D105:D113)</f>
        <v>-0.84620094334509688</v>
      </c>
      <c r="E114" s="47">
        <f t="shared" ref="E114" si="213">AVERAGE(E105:E113)</f>
        <v>-1.4151633313603735</v>
      </c>
      <c r="F114" s="47">
        <f t="shared" ref="F114" si="214">AVERAGE(F105:F113)</f>
        <v>2.2320355610359388</v>
      </c>
      <c r="G114" s="47">
        <f t="shared" ref="G114" si="215">AVERAGE(G105:G113)</f>
        <v>1.9824607675045141</v>
      </c>
      <c r="H114" s="47">
        <f t="shared" ref="H114" si="216">AVERAGE(H105:H113)</f>
        <v>9.4510243619981917</v>
      </c>
      <c r="I114" s="47">
        <f t="shared" ref="I114" si="217">AVERAGE(I105:I113)</f>
        <v>1.9855692568551935</v>
      </c>
      <c r="J114" s="47">
        <f t="shared" ref="J114" si="218">AVERAGE(J105:J113)</f>
        <v>0.27545458089323793</v>
      </c>
      <c r="K114" s="40"/>
      <c r="M114" s="6">
        <f t="shared" si="161"/>
        <v>2020</v>
      </c>
      <c r="N114" s="23">
        <f>K82</f>
        <v>13173.35</v>
      </c>
      <c r="O114" s="108">
        <f>N98*N84</f>
        <v>395101.55227824708</v>
      </c>
      <c r="P114" s="108">
        <f t="shared" ref="P114:W114" si="219">O98*O84</f>
        <v>139891.12561286846</v>
      </c>
      <c r="Q114" s="108">
        <f t="shared" si="219"/>
        <v>80626.050036968765</v>
      </c>
      <c r="R114" s="108">
        <f t="shared" si="219"/>
        <v>-24772.387021448729</v>
      </c>
      <c r="S114" s="108">
        <f t="shared" si="219"/>
        <v>-110098.40570391482</v>
      </c>
      <c r="T114" s="108">
        <f t="shared" si="219"/>
        <v>-188771.36191136899</v>
      </c>
      <c r="U114" s="108">
        <f t="shared" si="219"/>
        <v>-571197.18584748276</v>
      </c>
      <c r="V114" s="108">
        <f t="shared" si="219"/>
        <v>-2229231.6117126113</v>
      </c>
      <c r="W114" s="108">
        <f t="shared" si="219"/>
        <v>-232800.77997077766</v>
      </c>
      <c r="X114" s="108">
        <f>W98*W84</f>
        <v>-77600.259990259219</v>
      </c>
    </row>
    <row r="115" spans="1:24" x14ac:dyDescent="0.2">
      <c r="B115" s="1"/>
      <c r="C115" s="1"/>
    </row>
    <row r="116" spans="1:24" x14ac:dyDescent="0.2">
      <c r="A116" s="49" t="s">
        <v>53</v>
      </c>
      <c r="B116" s="48">
        <f>B114</f>
        <v>1.3789477952286806</v>
      </c>
      <c r="C116" s="48">
        <f t="shared" ref="C116:J116" si="220">C114</f>
        <v>-0.66060185586206566</v>
      </c>
      <c r="D116" s="48">
        <f t="shared" si="220"/>
        <v>-0.84620094334509688</v>
      </c>
      <c r="E116" s="48">
        <f t="shared" si="220"/>
        <v>-1.4151633313603735</v>
      </c>
      <c r="F116" s="48">
        <f t="shared" si="220"/>
        <v>2.2320355610359388</v>
      </c>
      <c r="G116" s="48">
        <f t="shared" si="220"/>
        <v>1.9824607675045141</v>
      </c>
      <c r="H116" s="48">
        <f t="shared" si="220"/>
        <v>9.4510243619981917</v>
      </c>
      <c r="I116" s="48">
        <f t="shared" si="220"/>
        <v>1.9855692568551935</v>
      </c>
      <c r="J116" s="48">
        <f t="shared" si="220"/>
        <v>0.27545458089323793</v>
      </c>
      <c r="K116" s="48">
        <v>1</v>
      </c>
    </row>
    <row r="118" spans="1:24" x14ac:dyDescent="0.2">
      <c r="M118" s="149" t="s">
        <v>7</v>
      </c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</row>
    <row r="119" spans="1:24" x14ac:dyDescent="0.2">
      <c r="M119" s="16" t="s">
        <v>1</v>
      </c>
      <c r="N119" s="151" t="s">
        <v>8</v>
      </c>
      <c r="O119" s="152"/>
      <c r="P119" s="152"/>
      <c r="Q119" s="152"/>
      <c r="R119" s="152"/>
      <c r="S119" s="152"/>
      <c r="T119" s="152"/>
      <c r="U119" s="152"/>
      <c r="V119" s="152"/>
      <c r="W119" s="152"/>
    </row>
    <row r="120" spans="1:24" x14ac:dyDescent="0.2">
      <c r="M120" s="17" t="s">
        <v>3</v>
      </c>
      <c r="N120" s="18">
        <f>B88</f>
        <v>0</v>
      </c>
      <c r="O120" s="18">
        <f t="shared" ref="O120" si="221">C88</f>
        <v>1</v>
      </c>
      <c r="P120" s="18">
        <f t="shared" ref="P120" si="222">D88</f>
        <v>2</v>
      </c>
      <c r="Q120" s="18">
        <f t="shared" ref="Q120" si="223">E88</f>
        <v>3</v>
      </c>
      <c r="R120" s="18">
        <f t="shared" ref="R120" si="224">F88</f>
        <v>4</v>
      </c>
      <c r="S120" s="18">
        <f t="shared" ref="S120" si="225">G88</f>
        <v>5</v>
      </c>
      <c r="T120" s="18">
        <f t="shared" ref="T120" si="226">H88</f>
        <v>6</v>
      </c>
      <c r="U120" s="18">
        <f t="shared" ref="U120" si="227">I88</f>
        <v>7</v>
      </c>
      <c r="V120" s="18">
        <f t="shared" ref="V120" si="228">J88</f>
        <v>8</v>
      </c>
      <c r="W120" s="18">
        <f t="shared" ref="W120" si="229">K88</f>
        <v>9</v>
      </c>
      <c r="X120" s="109" t="s">
        <v>99</v>
      </c>
    </row>
    <row r="121" spans="1:24" x14ac:dyDescent="0.2">
      <c r="M121" s="6">
        <f>A73</f>
        <v>2011</v>
      </c>
      <c r="N121" s="23">
        <f>SUMIF($N105:N105,"&lt;&gt;#DIV/0!")</f>
        <v>112299.30000000002</v>
      </c>
      <c r="O121" s="23">
        <f>SUMIF($N105:O105,"&lt;&gt;#DIV/0!")</f>
        <v>2053501.4500000009</v>
      </c>
      <c r="P121" s="23">
        <f>SUMIF($N105:P105,"&lt;&gt;#DIV/0!")</f>
        <v>2402896.4400000009</v>
      </c>
      <c r="Q121" s="23">
        <f>SUMIF($N105:Q105,"&lt;&gt;#DIV/0!")</f>
        <v>3252529.830000001</v>
      </c>
      <c r="R121" s="23">
        <f>SUMIF($N105:R105,"&lt;&gt;#DIV/0!")</f>
        <v>3532467.6600000011</v>
      </c>
      <c r="S121" s="23">
        <f>SUMIF($N105:S105,"&lt;&gt;#DIV/0!")</f>
        <v>3650782.6600000011</v>
      </c>
      <c r="T121" s="23">
        <f>SUMIF($N105:T105,"&lt;&gt;#DIV/0!")</f>
        <v>3996753.4700000011</v>
      </c>
      <c r="U121" s="23">
        <f>SUMIF($N105:U105,"&lt;&gt;#DIV/0!")</f>
        <v>4015184.1800000011</v>
      </c>
      <c r="V121" s="23">
        <f>SUMIF($N105:V105,"&lt;&gt;#DIV/0!")</f>
        <v>4066061.6300000013</v>
      </c>
      <c r="W121" s="23">
        <f>SUMIF($N105:W105,"&lt;&gt;#DIV/0!")</f>
        <v>4071317.0400000014</v>
      </c>
      <c r="X121" s="110">
        <f>SUMIF($N105:X105,"&lt;&gt;#DIV/0!")</f>
        <v>4073068.8433333347</v>
      </c>
    </row>
    <row r="122" spans="1:24" x14ac:dyDescent="0.2">
      <c r="M122" s="6">
        <f t="shared" ref="M122:M130" si="230">A74</f>
        <v>2012</v>
      </c>
      <c r="N122" s="23">
        <f>SUMIF($N106:N106,"&lt;&gt;#DIV/0!")</f>
        <v>67349.45</v>
      </c>
      <c r="O122" s="23">
        <f>SUMIF($N106:O106,"&lt;&gt;#DIV/0!")</f>
        <v>345145.44999999995</v>
      </c>
      <c r="P122" s="23">
        <f>SUMIF($N106:P106,"&lt;&gt;#DIV/0!")</f>
        <v>1559610.14</v>
      </c>
      <c r="Q122" s="23">
        <f>SUMIF($N106:Q106,"&lt;&gt;#DIV/0!")</f>
        <v>1885693.68</v>
      </c>
      <c r="R122" s="23">
        <f>SUMIF($N106:R106,"&lt;&gt;#DIV/0!")</f>
        <v>2121299.91</v>
      </c>
      <c r="S122" s="23">
        <f>SUMIF($N106:S106,"&lt;&gt;#DIV/0!")</f>
        <v>2333872.2800000003</v>
      </c>
      <c r="T122" s="23">
        <f>SUMIF($N106:T106,"&lt;&gt;#DIV/0!")</f>
        <v>2362269.9500000002</v>
      </c>
      <c r="U122" s="23">
        <f>SUMIF($N106:U106,"&lt;&gt;#DIV/0!")</f>
        <v>2480647.58</v>
      </c>
      <c r="V122" s="23">
        <f>SUMIF($N106:V106,"&lt;&gt;#DIV/0!")</f>
        <v>2511315.75</v>
      </c>
      <c r="W122" s="23">
        <f>SUMIF($N106:W106,"&lt;&gt;#DIV/0!")</f>
        <v>2515539.5939570563</v>
      </c>
      <c r="X122" s="110">
        <f>SUMIF($N106:X106,"&lt;&gt;#DIV/0!")</f>
        <v>2516947.5419427417</v>
      </c>
    </row>
    <row r="123" spans="1:24" x14ac:dyDescent="0.2">
      <c r="M123" s="6">
        <f t="shared" si="230"/>
        <v>2013</v>
      </c>
      <c r="N123" s="23">
        <f>SUMIF($N107:N107,"&lt;&gt;#DIV/0!")</f>
        <v>6818.61</v>
      </c>
      <c r="O123" s="23">
        <f>SUMIF($N107:O107,"&lt;&gt;#DIV/0!")</f>
        <v>439865.84999999992</v>
      </c>
      <c r="P123" s="23">
        <f>SUMIF($N107:P107,"&lt;&gt;#DIV/0!")</f>
        <v>683970.20999999985</v>
      </c>
      <c r="Q123" s="23">
        <f>SUMIF($N107:Q107,"&lt;&gt;#DIV/0!")</f>
        <v>851830.98999999987</v>
      </c>
      <c r="R123" s="23">
        <f>SUMIF($N107:R107,"&lt;&gt;#DIV/0!")</f>
        <v>960180.15999999992</v>
      </c>
      <c r="S123" s="23">
        <f>SUMIF($N107:S107,"&lt;&gt;#DIV/0!")</f>
        <v>1084673.21</v>
      </c>
      <c r="T123" s="23">
        <f>SUMIF($N107:T107,"&lt;&gt;#DIV/0!")</f>
        <v>1121387.56</v>
      </c>
      <c r="U123" s="23">
        <f>SUMIF($N107:U107,"&lt;&gt;#DIV/0!")</f>
        <v>1239643.31</v>
      </c>
      <c r="V123" s="23">
        <f>SUMIF($N107:V107,"&lt;&gt;#DIV/0!")</f>
        <v>1700580.9364398238</v>
      </c>
      <c r="W123" s="23">
        <f>SUMIF($N107:W107,"&lt;&gt;#DIV/0!")</f>
        <v>1748717.0916913776</v>
      </c>
      <c r="X123" s="110">
        <f>SUMIF($N107:X107,"&lt;&gt;#DIV/0!")</f>
        <v>1764762.4767752287</v>
      </c>
    </row>
    <row r="124" spans="1:24" x14ac:dyDescent="0.2">
      <c r="M124" s="6">
        <f t="shared" si="230"/>
        <v>2014</v>
      </c>
      <c r="N124" s="23">
        <f>SUMIF($N108:N108,"&lt;&gt;#DIV/0!")</f>
        <v>30806.2</v>
      </c>
      <c r="O124" s="23">
        <f>SUMIF($N108:O108,"&lt;&gt;#DIV/0!")</f>
        <v>188657.27000000002</v>
      </c>
      <c r="P124" s="23">
        <f>SUMIF($N108:P108,"&lt;&gt;#DIV/0!")</f>
        <v>383334.60000000003</v>
      </c>
      <c r="Q124" s="23">
        <f>SUMIF($N108:Q108,"&lt;&gt;#DIV/0!")</f>
        <v>1763982.7800000005</v>
      </c>
      <c r="R124" s="23">
        <f>SUMIF($N108:R108,"&lt;&gt;#DIV/0!")</f>
        <v>2278331.4400000004</v>
      </c>
      <c r="S124" s="23">
        <f>SUMIF($N108:S108,"&lt;&gt;#DIV/0!")</f>
        <v>3160129.6300000004</v>
      </c>
      <c r="T124" s="23">
        <f>SUMIF($N108:T108,"&lt;&gt;#DIV/0!")</f>
        <v>3321294.8400000003</v>
      </c>
      <c r="U124" s="23">
        <f>SUMIF($N108:U108,"&lt;&gt;#DIV/0!")</f>
        <v>3694686.6123016146</v>
      </c>
      <c r="V124" s="23">
        <f>SUMIF($N108:V108,"&lt;&gt;#DIV/0!")</f>
        <v>5151935.9878095882</v>
      </c>
      <c r="W124" s="23">
        <f>SUMIF($N108:W108,"&lt;&gt;#DIV/0!")</f>
        <v>5304117.9277424943</v>
      </c>
      <c r="X124" s="110">
        <f>SUMIF($N108:X108,"&lt;&gt;#DIV/0!")</f>
        <v>5354845.241053463</v>
      </c>
    </row>
    <row r="125" spans="1:24" x14ac:dyDescent="0.2">
      <c r="M125" s="6">
        <f t="shared" si="230"/>
        <v>2015</v>
      </c>
      <c r="N125" s="23">
        <f>SUMIF($N109:N109,"&lt;&gt;#DIV/0!")</f>
        <v>16064.68</v>
      </c>
      <c r="O125" s="23">
        <f>SUMIF($N109:O109,"&lt;&gt;#DIV/0!")</f>
        <v>4164365.5700000012</v>
      </c>
      <c r="P125" s="23">
        <f>SUMIF($N109:P109,"&lt;&gt;#DIV/0!")</f>
        <v>4356535.4300000016</v>
      </c>
      <c r="Q125" s="23">
        <f>SUMIF($N109:Q109,"&lt;&gt;#DIV/0!")</f>
        <v>5733143.1600000011</v>
      </c>
      <c r="R125" s="23">
        <f>SUMIF($N109:R109,"&lt;&gt;#DIV/0!")</f>
        <v>5842553.790000001</v>
      </c>
      <c r="S125" s="23">
        <f>SUMIF($N109:S109,"&lt;&gt;#DIV/0!")</f>
        <v>6013555.3500000006</v>
      </c>
      <c r="T125" s="23">
        <f>SUMIF($N109:T109,"&lt;&gt;#DIV/0!")</f>
        <v>6251983.4340683063</v>
      </c>
      <c r="U125" s="23">
        <f>SUMIF($N109:U109,"&lt;&gt;#DIV/0!")</f>
        <v>6973435.2966170674</v>
      </c>
      <c r="V125" s="23">
        <f>SUMIF($N109:V109,"&lt;&gt;#DIV/0!")</f>
        <v>9789071.1893892568</v>
      </c>
      <c r="W125" s="23">
        <f>SUMIF($N109:W109,"&lt;&gt;#DIV/0!")</f>
        <v>10083110.726827677</v>
      </c>
      <c r="X125" s="110">
        <f>SUMIF($N109:X109,"&lt;&gt;#DIV/0!")</f>
        <v>10181123.905973818</v>
      </c>
    </row>
    <row r="126" spans="1:24" x14ac:dyDescent="0.2">
      <c r="M126" s="6">
        <f t="shared" si="230"/>
        <v>2016</v>
      </c>
      <c r="N126" s="23">
        <f>SUMIF($N110:N110,"&lt;&gt;#DIV/0!")</f>
        <v>5843.4100000000008</v>
      </c>
      <c r="O126" s="23">
        <f>SUMIF($N110:O110,"&lt;&gt;#DIV/0!")</f>
        <v>252629.9499999999</v>
      </c>
      <c r="P126" s="23">
        <f>SUMIF($N110:P110,"&lt;&gt;#DIV/0!")</f>
        <v>834983.49</v>
      </c>
      <c r="Q126" s="23">
        <f>SUMIF($N110:Q110,"&lt;&gt;#DIV/0!")</f>
        <v>1081059.8899999999</v>
      </c>
      <c r="R126" s="23">
        <f>SUMIF($N110:R110,"&lt;&gt;#DIV/0!")</f>
        <v>1161912.6199999999</v>
      </c>
      <c r="S126" s="23">
        <f>SUMIF($N110:S110,"&lt;&gt;#DIV/0!")</f>
        <v>1228157.2217078675</v>
      </c>
      <c r="T126" s="23">
        <f>SUMIF($N110:T110,"&lt;&gt;#DIV/0!")</f>
        <v>1341738.1914205442</v>
      </c>
      <c r="U126" s="23">
        <f>SUMIF($N110:U110,"&lt;&gt;#DIV/0!")</f>
        <v>1685419.1905340112</v>
      </c>
      <c r="V126" s="23">
        <f>SUMIF($N110:V110,"&lt;&gt;#DIV/0!")</f>
        <v>3026715.2727827174</v>
      </c>
      <c r="W126" s="23">
        <f>SUMIF($N110:W110,"&lt;&gt;#DIV/0!")</f>
        <v>3166788.0998853962</v>
      </c>
      <c r="X126" s="110">
        <f>SUMIF($N110:X110,"&lt;&gt;#DIV/0!")</f>
        <v>3213479.042252956</v>
      </c>
    </row>
    <row r="127" spans="1:24" x14ac:dyDescent="0.2">
      <c r="M127" s="6">
        <f t="shared" si="230"/>
        <v>2017</v>
      </c>
      <c r="N127" s="23">
        <f>SUMIF($N111:N111,"&lt;&gt;#DIV/0!")</f>
        <v>10615.869999999997</v>
      </c>
      <c r="O127" s="23">
        <f>SUMIF($N111:O111,"&lt;&gt;#DIV/0!")</f>
        <v>2700072.5300000012</v>
      </c>
      <c r="P127" s="23">
        <f>SUMIF($N111:P111,"&lt;&gt;#DIV/0!")</f>
        <v>2831486.3900000011</v>
      </c>
      <c r="Q127" s="23">
        <f>SUMIF($N111:Q111,"&lt;&gt;#DIV/0!")</f>
        <v>3643099.7000000011</v>
      </c>
      <c r="R127" s="23">
        <f>SUMIF($N111:R111,"&lt;&gt;#DIV/0!")</f>
        <v>3482543.4174232408</v>
      </c>
      <c r="S127" s="23">
        <f>SUMIF($N111:S111,"&lt;&gt;#DIV/0!")</f>
        <v>2768967.0179368602</v>
      </c>
      <c r="T127" s="23">
        <f>SUMIF($N111:T111,"&lt;&gt;#DIV/0!")</f>
        <v>1545490.7296324831</v>
      </c>
      <c r="U127" s="23">
        <f>SUMIF($N111:U111,"&lt;&gt;#DIV/0!")</f>
        <v>-2156586.7770112557</v>
      </c>
      <c r="V127" s="23">
        <f>SUMIF($N111:V111,"&lt;&gt;#DIV/0!")</f>
        <v>-16604816.58503421</v>
      </c>
      <c r="W127" s="23">
        <f>SUMIF($N111:W111,"&lt;&gt;#DIV/0!")</f>
        <v>-18113658.982043251</v>
      </c>
      <c r="X127" s="110">
        <f>SUMIF($N111:X111,"&lt;&gt;#DIV/0!")</f>
        <v>-18616606.447712932</v>
      </c>
    </row>
    <row r="128" spans="1:24" x14ac:dyDescent="0.2">
      <c r="M128" s="6">
        <f t="shared" si="230"/>
        <v>2018</v>
      </c>
      <c r="N128" s="23">
        <f>SUMIF($N112:N112,"&lt;&gt;#DIV/0!")</f>
        <v>2423.19</v>
      </c>
      <c r="O128" s="23">
        <f>SUMIF($N112:O112,"&lt;&gt;#DIV/0!")</f>
        <v>269806.50000000006</v>
      </c>
      <c r="P128" s="23">
        <f>SUMIF($N112:P112,"&lt;&gt;#DIV/0!")</f>
        <v>391766.00000000006</v>
      </c>
      <c r="Q128" s="23">
        <f>SUMIF($N112:Q112,"&lt;&gt;#DIV/0!")</f>
        <v>1415702.6676225876</v>
      </c>
      <c r="R128" s="23">
        <f>SUMIF($N112:R112,"&lt;&gt;#DIV/0!")</f>
        <v>1101097.7055269785</v>
      </c>
      <c r="S128" s="23">
        <f>SUMIF($N112:S112,"&lt;&gt;#DIV/0!")</f>
        <v>-297132.700096705</v>
      </c>
      <c r="T128" s="23">
        <f>SUMIF($N112:T112,"&lt;&gt;#DIV/0!")</f>
        <v>-2694495.8249115394</v>
      </c>
      <c r="U128" s="23">
        <f>SUMIF($N112:U112,"&lt;&gt;#DIV/0!")</f>
        <v>-9948599.7127231844</v>
      </c>
      <c r="V128" s="23">
        <f>SUMIF($N112:V112,"&lt;&gt;#DIV/0!")</f>
        <v>-38259449.454330571</v>
      </c>
      <c r="W128" s="23">
        <f>SUMIF($N112:W112,"&lt;&gt;#DIV/0!")</f>
        <v>-41215978.451520912</v>
      </c>
      <c r="X128" s="110">
        <f>SUMIF($N112:X112,"&lt;&gt;#DIV/0!")</f>
        <v>-42201488.117251024</v>
      </c>
    </row>
    <row r="129" spans="1:24" x14ac:dyDescent="0.2">
      <c r="M129" s="6">
        <f t="shared" si="230"/>
        <v>2019</v>
      </c>
      <c r="N129" s="23">
        <f>SUMIF($N113:N113,"&lt;&gt;#DIV/0!")</f>
        <v>20833.46</v>
      </c>
      <c r="O129" s="23">
        <f>SUMIF($N113:O113,"&lt;&gt;#DIV/0!")</f>
        <v>152406.14000000001</v>
      </c>
      <c r="P129" s="23">
        <f>SUMIF($N113:P113,"&lt;&gt;#DIV/0!")</f>
        <v>400261.33695992141</v>
      </c>
      <c r="Q129" s="23">
        <f>SUMIF($N113:Q113,"&lt;&gt;#DIV/0!")</f>
        <v>543112.32500126073</v>
      </c>
      <c r="R129" s="23">
        <f>SUMIF($N113:R113,"&lt;&gt;#DIV/0!")</f>
        <v>499221.30019558308</v>
      </c>
      <c r="S129" s="23">
        <f>SUMIF($N113:S113,"&lt;&gt;#DIV/0!")</f>
        <v>304152.01391194412</v>
      </c>
      <c r="T129" s="23">
        <f>SUMIF($N113:T113,"&lt;&gt;#DIV/0!")</f>
        <v>-30307.823207494919</v>
      </c>
      <c r="U129" s="23">
        <f>SUMIF($N113:U113,"&lt;&gt;#DIV/0!")</f>
        <v>-1042339.0752325152</v>
      </c>
      <c r="V129" s="23">
        <f>SUMIF($N113:V113,"&lt;&gt;#DIV/0!")</f>
        <v>-4992029.5060562836</v>
      </c>
      <c r="W129" s="23">
        <f>SUMIF($N113:W113,"&lt;&gt;#DIV/0!")</f>
        <v>-5404499.4387935502</v>
      </c>
      <c r="X129" s="110">
        <f>SUMIF($N113:X113,"&lt;&gt;#DIV/0!")</f>
        <v>-5541989.4163726391</v>
      </c>
    </row>
    <row r="130" spans="1:24" x14ac:dyDescent="0.2">
      <c r="M130" s="6">
        <f t="shared" si="230"/>
        <v>2020</v>
      </c>
      <c r="N130" s="23">
        <f>SUMIF($N114:N114,"&lt;&gt;#DIV/0!")</f>
        <v>13173.35</v>
      </c>
      <c r="O130" s="23">
        <f>SUMIF($N114:O114,"&lt;&gt;#DIV/0!")</f>
        <v>408274.90227824706</v>
      </c>
      <c r="P130" s="23">
        <f>SUMIF($N114:P114,"&lt;&gt;#DIV/0!")</f>
        <v>548166.02789111552</v>
      </c>
      <c r="Q130" s="23">
        <f>SUMIF($N114:Q114,"&lt;&gt;#DIV/0!")</f>
        <v>628792.0779280843</v>
      </c>
      <c r="R130" s="23">
        <f>SUMIF($N114:R114,"&lt;&gt;#DIV/0!")</f>
        <v>604019.6909066356</v>
      </c>
      <c r="S130" s="23">
        <f>SUMIF($N114:S114,"&lt;&gt;#DIV/0!")</f>
        <v>493921.28520272078</v>
      </c>
      <c r="T130" s="23">
        <f>SUMIF($N114:T114,"&lt;&gt;#DIV/0!")</f>
        <v>305149.92329135176</v>
      </c>
      <c r="U130" s="23">
        <f>SUMIF($N114:U114,"&lt;&gt;#DIV/0!")</f>
        <v>-266047.262556131</v>
      </c>
      <c r="V130" s="23">
        <f>SUMIF($N114:V114,"&lt;&gt;#DIV/0!")</f>
        <v>-2495278.8742687423</v>
      </c>
      <c r="W130" s="23">
        <f>SUMIF($N114:W114,"&lt;&gt;#DIV/0!")</f>
        <v>-2728079.65423952</v>
      </c>
      <c r="X130" s="110">
        <f>SUMIF($N114:X114,"&lt;&gt;#DIV/0!")</f>
        <v>-2805679.914229779</v>
      </c>
    </row>
    <row r="131" spans="1:24" x14ac:dyDescent="0.2">
      <c r="M131" s="60" t="s">
        <v>59</v>
      </c>
      <c r="N131" s="92"/>
      <c r="O131" s="113"/>
      <c r="P131" s="113"/>
      <c r="Q131" s="113"/>
      <c r="R131" s="113"/>
      <c r="S131" s="113"/>
      <c r="T131" s="113"/>
      <c r="U131" s="113"/>
      <c r="V131" s="113"/>
      <c r="W131" s="113"/>
      <c r="X131" s="119">
        <f>SUM(X121:X130)</f>
        <v>-42061536.844234839</v>
      </c>
    </row>
    <row r="135" spans="1:24" ht="21" x14ac:dyDescent="0.25">
      <c r="A135" s="27" t="s">
        <v>6</v>
      </c>
    </row>
    <row r="136" spans="1:24" x14ac:dyDescent="0.2">
      <c r="B136" s="1"/>
      <c r="C136" s="1"/>
    </row>
    <row r="137" spans="1:24" x14ac:dyDescent="0.2">
      <c r="A137" s="149" t="s">
        <v>0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M137" s="149" t="s">
        <v>97</v>
      </c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</row>
    <row r="138" spans="1:24" x14ac:dyDescent="0.2">
      <c r="A138" s="16" t="s">
        <v>1</v>
      </c>
      <c r="B138" s="151" t="s">
        <v>2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M138" s="16" t="s">
        <v>1</v>
      </c>
      <c r="N138" s="151" t="s">
        <v>8</v>
      </c>
      <c r="O138" s="152"/>
      <c r="P138" s="152"/>
      <c r="Q138" s="152"/>
      <c r="R138" s="152"/>
      <c r="S138" s="152"/>
      <c r="T138" s="152"/>
      <c r="U138" s="152"/>
      <c r="V138" s="152"/>
      <c r="W138" s="152"/>
    </row>
    <row r="139" spans="1:24" x14ac:dyDescent="0.2">
      <c r="A139" s="17" t="s">
        <v>3</v>
      </c>
      <c r="B139" s="18" t="str">
        <f>physdam_incpaid[[#Headers],[2011]]</f>
        <v>2011</v>
      </c>
      <c r="C139" s="18" t="str">
        <f>physdam_incpaid[[#Headers],[2012]]</f>
        <v>2012</v>
      </c>
      <c r="D139" s="18" t="str">
        <f>physdam_incpaid[[#Headers],[2013]]</f>
        <v>2013</v>
      </c>
      <c r="E139" s="18" t="str">
        <f>physdam_incpaid[[#Headers],[2014]]</f>
        <v>2014</v>
      </c>
      <c r="F139" s="18" t="str">
        <f>physdam_incpaid[[#Headers],[2015]]</f>
        <v>2015</v>
      </c>
      <c r="G139" s="18" t="str">
        <f>physdam_incpaid[[#Headers],[2016]]</f>
        <v>2016</v>
      </c>
      <c r="H139" s="18" t="str">
        <f>physdam_incpaid[[#Headers],[2017]]</f>
        <v>2017</v>
      </c>
      <c r="I139" s="18" t="str">
        <f>physdam_incpaid[[#Headers],[2018]]</f>
        <v>2018</v>
      </c>
      <c r="J139" s="18" t="str">
        <f>physdam_incpaid[[#Headers],[2019]]</f>
        <v>2019</v>
      </c>
      <c r="K139" s="18" t="str">
        <f>physdam_incpaid[[#Headers],[2020]]</f>
        <v>2020</v>
      </c>
      <c r="M139" s="17" t="s">
        <v>3</v>
      </c>
      <c r="N139" s="41" t="s">
        <v>43</v>
      </c>
      <c r="O139" s="42" t="s">
        <v>44</v>
      </c>
      <c r="P139" s="42" t="s">
        <v>45</v>
      </c>
      <c r="Q139" s="42" t="s">
        <v>46</v>
      </c>
      <c r="R139" s="42" t="s">
        <v>47</v>
      </c>
      <c r="S139" s="42" t="s">
        <v>48</v>
      </c>
      <c r="T139" s="42" t="s">
        <v>49</v>
      </c>
      <c r="U139" s="42" t="s">
        <v>50</v>
      </c>
      <c r="V139" s="42" t="s">
        <v>51</v>
      </c>
      <c r="W139" s="21"/>
    </row>
    <row r="140" spans="1:24" x14ac:dyDescent="0.2">
      <c r="A140" s="6">
        <f>A6</f>
        <v>2011</v>
      </c>
      <c r="B140" s="23">
        <f>'1c. homeprop'!B8</f>
        <v>3678535.2500000005</v>
      </c>
      <c r="C140" s="23">
        <f>'1c. homeprop'!C8</f>
        <v>9098676.7700000051</v>
      </c>
      <c r="D140" s="23">
        <f>'1c. homeprop'!D8</f>
        <v>5507171.7299999995</v>
      </c>
      <c r="E140" s="23">
        <f>'1c. homeprop'!E8</f>
        <v>3106316.8599999994</v>
      </c>
      <c r="F140" s="23">
        <f>'1c. homeprop'!F8</f>
        <v>2757881.26</v>
      </c>
      <c r="G140" s="23">
        <f>'1c. homeprop'!G8</f>
        <v>1503641.0099999995</v>
      </c>
      <c r="H140" s="23">
        <f>'1c. homeprop'!H8</f>
        <v>545307.34000000008</v>
      </c>
      <c r="I140" s="23">
        <f>'1c. homeprop'!I8</f>
        <v>155018.38</v>
      </c>
      <c r="J140" s="23">
        <f>'1c. homeprop'!J8</f>
        <v>94173.41</v>
      </c>
      <c r="K140" s="23">
        <f>'1c. homeprop'!K8</f>
        <v>11664.92</v>
      </c>
      <c r="M140" s="6">
        <f>A140</f>
        <v>2011</v>
      </c>
      <c r="N140" s="40">
        <f>C140/B156</f>
        <v>189.99359248435198</v>
      </c>
      <c r="O140" s="40">
        <f t="shared" ref="O140" si="231">D140/C156</f>
        <v>121.43722997717407</v>
      </c>
      <c r="P140" s="40">
        <f t="shared" ref="P140" si="232">E140/D156</f>
        <v>51.823065864411625</v>
      </c>
      <c r="Q140" s="40">
        <f t="shared" ref="Q140" si="233">F140/E156</f>
        <v>46.691936010642657</v>
      </c>
      <c r="R140" s="40">
        <f t="shared" ref="R140" si="234">G140/F156</f>
        <v>15.864240551347788</v>
      </c>
      <c r="S140" s="40">
        <f t="shared" ref="S140" si="235">H140/G156</f>
        <v>6.8905007186522562</v>
      </c>
      <c r="T140" s="40">
        <f t="shared" ref="T140" si="236">I140/H156</f>
        <v>1.9899395815944818</v>
      </c>
      <c r="U140" s="40">
        <f t="shared" ref="U140" si="237">J140/I156</f>
        <v>2.4299933982022002</v>
      </c>
      <c r="V140" s="40">
        <f t="shared" ref="V140" si="238">K140/J156</f>
        <v>0.37159915946550093</v>
      </c>
      <c r="W140" s="40"/>
    </row>
    <row r="141" spans="1:24" x14ac:dyDescent="0.2">
      <c r="A141" s="6">
        <f t="shared" ref="A141:A149" si="239">A7</f>
        <v>2012</v>
      </c>
      <c r="B141" s="23">
        <f>'1c. homeprop'!B9</f>
        <v>0</v>
      </c>
      <c r="C141" s="23">
        <f>'1c. homeprop'!C9</f>
        <v>3250429.3200000003</v>
      </c>
      <c r="D141" s="23">
        <f>'1c. homeprop'!D9</f>
        <v>10148153.430000005</v>
      </c>
      <c r="E141" s="23">
        <f>'1c. homeprop'!E9</f>
        <v>6030376.5700000012</v>
      </c>
      <c r="F141" s="23">
        <f>'1c. homeprop'!F9</f>
        <v>3758308.8399999985</v>
      </c>
      <c r="G141" s="23">
        <f>'1c. homeprop'!G9</f>
        <v>2238305.69</v>
      </c>
      <c r="H141" s="23">
        <f>'1c. homeprop'!H9</f>
        <v>1606822.32</v>
      </c>
      <c r="I141" s="23">
        <f>'1c. homeprop'!I9</f>
        <v>433196.25999999995</v>
      </c>
      <c r="J141" s="23">
        <f>'1c. homeprop'!J9</f>
        <v>386893.61</v>
      </c>
      <c r="K141" s="23">
        <f>'1c. homeprop'!K9</f>
        <v>198558.39</v>
      </c>
      <c r="M141" s="6">
        <f t="shared" ref="M141:M148" si="240">A141</f>
        <v>2012</v>
      </c>
      <c r="N141" s="40">
        <f>D141/B157</f>
        <v>236.81083054457559</v>
      </c>
      <c r="O141" s="40">
        <f t="shared" ref="O141" si="241">E141/C157</f>
        <v>-343.02183160186166</v>
      </c>
      <c r="P141" s="40">
        <f t="shared" ref="P141" si="242">F141/D157</f>
        <v>79.000404052583164</v>
      </c>
      <c r="Q141" s="40">
        <f t="shared" ref="Q141" si="243">G141/E157</f>
        <v>39.736384134533239</v>
      </c>
      <c r="R141" s="40">
        <f t="shared" ref="R141" si="244">H141/F157</f>
        <v>23.689854695405796</v>
      </c>
      <c r="S141" s="40">
        <f t="shared" ref="S141" si="245">I141/G157</f>
        <v>4.3135697542463802</v>
      </c>
      <c r="T141" s="40">
        <f t="shared" ref="T141" si="246">J141/H157</f>
        <v>4.4655696011779975</v>
      </c>
      <c r="U141" s="40">
        <f t="shared" ref="U141" si="247">K141/I157</f>
        <v>3.5924830342894527</v>
      </c>
      <c r="V141" s="40"/>
      <c r="W141" s="40"/>
    </row>
    <row r="142" spans="1:24" x14ac:dyDescent="0.2">
      <c r="A142" s="6">
        <f t="shared" si="239"/>
        <v>2013</v>
      </c>
      <c r="B142" s="23">
        <f>'1c. homeprop'!B10</f>
        <v>0</v>
      </c>
      <c r="C142" s="23">
        <f>'1c. homeprop'!C10</f>
        <v>0</v>
      </c>
      <c r="D142" s="23">
        <f>'1c. homeprop'!D10</f>
        <v>3642982.4599999986</v>
      </c>
      <c r="E142" s="23">
        <f>'1c. homeprop'!E10</f>
        <v>10939800.82</v>
      </c>
      <c r="F142" s="23">
        <f>'1c. homeprop'!F10</f>
        <v>5628347.0300000003</v>
      </c>
      <c r="G142" s="23">
        <f>'1c. homeprop'!G10</f>
        <v>2202472.2100000004</v>
      </c>
      <c r="H142" s="23">
        <f>'1c. homeprop'!H10</f>
        <v>2137396.5499999998</v>
      </c>
      <c r="I142" s="23">
        <f>'1c. homeprop'!I10</f>
        <v>1013839.6400000001</v>
      </c>
      <c r="J142" s="23">
        <f>'1c. homeprop'!J10</f>
        <v>277968.66000000003</v>
      </c>
      <c r="K142" s="23">
        <f>'1c. homeprop'!K10</f>
        <v>195740.72</v>
      </c>
      <c r="M142" s="6">
        <f t="shared" si="240"/>
        <v>2013</v>
      </c>
      <c r="N142" s="40">
        <f>E142/B158</f>
        <v>256.14204488216541</v>
      </c>
      <c r="O142" s="40">
        <f t="shared" ref="O142" si="248">F142/C158</f>
        <v>-3.0921824466623655</v>
      </c>
      <c r="P142" s="40">
        <f t="shared" ref="P142" si="249">G142/D158</f>
        <v>47.554061162417625</v>
      </c>
      <c r="Q142" s="40">
        <f t="shared" ref="Q142" si="250">H142/E158</f>
        <v>57.206193909197196</v>
      </c>
      <c r="R142" s="40">
        <f t="shared" ref="R142" si="251">I142/F158</f>
        <v>12.935360210543248</v>
      </c>
      <c r="S142" s="40">
        <f t="shared" ref="S142" si="252">J142/G158</f>
        <v>3.5642644432407478</v>
      </c>
      <c r="T142" s="40">
        <f t="shared" ref="T142" si="253">K142/H158</f>
        <v>3.5209134727634401</v>
      </c>
      <c r="U142" s="40"/>
      <c r="V142" s="40"/>
      <c r="W142" s="40"/>
    </row>
    <row r="143" spans="1:24" x14ac:dyDescent="0.2">
      <c r="A143" s="6">
        <f t="shared" si="239"/>
        <v>2014</v>
      </c>
      <c r="B143" s="23">
        <f>'1c. homeprop'!B11</f>
        <v>0</v>
      </c>
      <c r="C143" s="23">
        <f>'1c. homeprop'!C11</f>
        <v>0</v>
      </c>
      <c r="D143" s="23">
        <f>'1c. homeprop'!D11</f>
        <v>0</v>
      </c>
      <c r="E143" s="23">
        <f>'1c. homeprop'!E11</f>
        <v>4496134.2999999989</v>
      </c>
      <c r="F143" s="23">
        <f>'1c. homeprop'!F11</f>
        <v>9205495.0500000045</v>
      </c>
      <c r="G143" s="23">
        <f>'1c. homeprop'!G11</f>
        <v>6194677.2199999988</v>
      </c>
      <c r="H143" s="23">
        <f>'1c. homeprop'!H11</f>
        <v>2904358.4</v>
      </c>
      <c r="I143" s="23">
        <f>'1c. homeprop'!I11</f>
        <v>1300134.8599999999</v>
      </c>
      <c r="J143" s="23">
        <f>'1c. homeprop'!J11</f>
        <v>897459.8</v>
      </c>
      <c r="K143" s="23">
        <f>'1c. homeprop'!K11</f>
        <v>1374150.0100000002</v>
      </c>
      <c r="M143" s="6">
        <f t="shared" si="240"/>
        <v>2014</v>
      </c>
      <c r="N143" s="40">
        <f>F143/B159</f>
        <v>198.53229396527865</v>
      </c>
      <c r="O143" s="40">
        <f t="shared" ref="O143" si="254">G143/C159</f>
        <v>11130.47912564505</v>
      </c>
      <c r="P143" s="40">
        <f t="shared" ref="P143" si="255">H143/D159</f>
        <v>64.629992391488031</v>
      </c>
      <c r="Q143" s="40">
        <f t="shared" ref="Q143" si="256">I143/E159</f>
        <v>30.176680203416712</v>
      </c>
      <c r="R143" s="40">
        <f t="shared" ref="R143" si="257">J143/F159</f>
        <v>15.876487920645403</v>
      </c>
      <c r="S143" s="40">
        <f t="shared" ref="S143" si="258">K143/G159</f>
        <v>19.905014274734089</v>
      </c>
      <c r="T143" s="40"/>
      <c r="U143" s="40"/>
      <c r="V143" s="40"/>
      <c r="W143" s="40"/>
    </row>
    <row r="144" spans="1:24" x14ac:dyDescent="0.2">
      <c r="A144" s="6">
        <f t="shared" si="239"/>
        <v>2015</v>
      </c>
      <c r="B144" s="23">
        <f>'1c. homeprop'!B12</f>
        <v>0</v>
      </c>
      <c r="C144" s="23">
        <f>'1c. homeprop'!C12</f>
        <v>0</v>
      </c>
      <c r="D144" s="23">
        <f>'1c. homeprop'!D12</f>
        <v>0</v>
      </c>
      <c r="E144" s="23">
        <f>'1c. homeprop'!E12</f>
        <v>0</v>
      </c>
      <c r="F144" s="23">
        <f>'1c. homeprop'!F12</f>
        <v>3811002.7500000005</v>
      </c>
      <c r="G144" s="23">
        <f>'1c. homeprop'!G12</f>
        <v>12010836.329999998</v>
      </c>
      <c r="H144" s="23">
        <f>'1c. homeprop'!H12</f>
        <v>6736048.0999999996</v>
      </c>
      <c r="I144" s="23">
        <f>'1c. homeprop'!I12</f>
        <v>4199872.91</v>
      </c>
      <c r="J144" s="23">
        <f>'1c. homeprop'!J12</f>
        <v>1736897.9499999997</v>
      </c>
      <c r="K144" s="23">
        <f>'1c. homeprop'!K12</f>
        <v>2053984.0200000003</v>
      </c>
      <c r="M144" s="6">
        <f t="shared" si="240"/>
        <v>2015</v>
      </c>
      <c r="N144" s="40">
        <f>G144/B160</f>
        <v>227.20341089727216</v>
      </c>
      <c r="O144" s="40">
        <f t="shared" ref="O144" si="259">H144/C160</f>
        <v>-88.831776307328482</v>
      </c>
      <c r="P144" s="40">
        <f t="shared" ref="P144" si="260">I144/D160</f>
        <v>76.984581693582342</v>
      </c>
      <c r="Q144" s="40">
        <f t="shared" ref="Q144" si="261">J144/E160</f>
        <v>31.798190926395115</v>
      </c>
      <c r="R144" s="40">
        <f t="shared" ref="R144" si="262">K144/F160</f>
        <v>37.380172298294774</v>
      </c>
      <c r="S144" s="40"/>
      <c r="T144" s="40"/>
      <c r="U144" s="40"/>
      <c r="V144" s="40"/>
      <c r="W144" s="40"/>
    </row>
    <row r="145" spans="1:24" x14ac:dyDescent="0.2">
      <c r="A145" s="6">
        <f t="shared" si="239"/>
        <v>2016</v>
      </c>
      <c r="B145" s="23">
        <f>'1c. homeprop'!B13</f>
        <v>0</v>
      </c>
      <c r="C145" s="23">
        <f>'1c. homeprop'!C13</f>
        <v>0</v>
      </c>
      <c r="D145" s="23">
        <f>'1c. homeprop'!D13</f>
        <v>0</v>
      </c>
      <c r="E145" s="23">
        <f>'1c. homeprop'!E13</f>
        <v>0</v>
      </c>
      <c r="F145" s="23">
        <f>'1c. homeprop'!F13</f>
        <v>0</v>
      </c>
      <c r="G145" s="23">
        <f>'1c. homeprop'!G13</f>
        <v>3566074.15</v>
      </c>
      <c r="H145" s="23">
        <f>'1c. homeprop'!H13</f>
        <v>11910605.920000004</v>
      </c>
      <c r="I145" s="23">
        <f>'1c. homeprop'!I13</f>
        <v>8877527.9699999988</v>
      </c>
      <c r="J145" s="23">
        <f>'1c. homeprop'!J13</f>
        <v>2406317.7600000002</v>
      </c>
      <c r="K145" s="23">
        <f>'1c. homeprop'!K13</f>
        <v>1969727.4600000002</v>
      </c>
      <c r="M145" s="6">
        <f t="shared" si="240"/>
        <v>2016</v>
      </c>
      <c r="N145" s="40">
        <f>H145/B161</f>
        <v>628.24543985989919</v>
      </c>
      <c r="O145" s="40">
        <f t="shared" ref="O145" si="263">I145/C161</f>
        <v>-2.6655150806838419</v>
      </c>
      <c r="P145" s="40">
        <f t="shared" ref="P145" si="264">J145/D161</f>
        <v>33.79053826052337</v>
      </c>
      <c r="Q145" s="40">
        <f t="shared" ref="Q145" si="265">K145/E161</f>
        <v>42.906761624841778</v>
      </c>
      <c r="R145" s="40"/>
      <c r="S145" s="40"/>
      <c r="T145" s="40"/>
      <c r="U145" s="40"/>
      <c r="V145" s="40"/>
      <c r="W145" s="40"/>
    </row>
    <row r="146" spans="1:24" x14ac:dyDescent="0.2">
      <c r="A146" s="6">
        <f t="shared" si="239"/>
        <v>2017</v>
      </c>
      <c r="B146" s="23">
        <f>'1c. homeprop'!B14</f>
        <v>0</v>
      </c>
      <c r="C146" s="23">
        <f>'1c. homeprop'!C14</f>
        <v>0</v>
      </c>
      <c r="D146" s="23">
        <f>'1c. homeprop'!D14</f>
        <v>0</v>
      </c>
      <c r="E146" s="23">
        <f>'1c. homeprop'!E14</f>
        <v>0</v>
      </c>
      <c r="F146" s="23">
        <f>'1c. homeprop'!F14</f>
        <v>0</v>
      </c>
      <c r="G146" s="23">
        <f>'1c. homeprop'!G14</f>
        <v>0</v>
      </c>
      <c r="H146" s="23">
        <f>'1c. homeprop'!H14</f>
        <v>6589317.6199999992</v>
      </c>
      <c r="I146" s="23">
        <f>'1c. homeprop'!I14</f>
        <v>14384228.300000008</v>
      </c>
      <c r="J146" s="23">
        <f>'1c. homeprop'!J14</f>
        <v>8319604.8800000018</v>
      </c>
      <c r="K146" s="23">
        <f>'1c. homeprop'!K14</f>
        <v>4534242.2300000032</v>
      </c>
      <c r="M146" s="6">
        <f t="shared" si="240"/>
        <v>2017</v>
      </c>
      <c r="N146" s="40">
        <f>I146/B162</f>
        <v>1151.168364825036</v>
      </c>
      <c r="O146" s="40">
        <f t="shared" ref="O146" si="266">J146/C162</f>
        <v>2.9379078146073803</v>
      </c>
      <c r="P146" s="40">
        <f t="shared" ref="P146" si="267">K146/D162</f>
        <v>59.692122083100529</v>
      </c>
      <c r="Q146" s="40"/>
      <c r="R146" s="40"/>
      <c r="S146" s="40"/>
      <c r="T146" s="40"/>
      <c r="U146" s="40"/>
      <c r="V146" s="40"/>
      <c r="W146" s="40"/>
    </row>
    <row r="147" spans="1:24" x14ac:dyDescent="0.2">
      <c r="A147" s="6">
        <f t="shared" si="239"/>
        <v>2018</v>
      </c>
      <c r="B147" s="23">
        <f>'1c. homeprop'!B15</f>
        <v>0</v>
      </c>
      <c r="C147" s="23">
        <f>'1c. homeprop'!C15</f>
        <v>0</v>
      </c>
      <c r="D147" s="23">
        <f>'1c. homeprop'!D15</f>
        <v>0</v>
      </c>
      <c r="E147" s="23">
        <f>'1c. homeprop'!E15</f>
        <v>0</v>
      </c>
      <c r="F147" s="23">
        <f>'1c. homeprop'!F15</f>
        <v>0</v>
      </c>
      <c r="G147" s="23">
        <f>'1c. homeprop'!G15</f>
        <v>0</v>
      </c>
      <c r="H147" s="23">
        <f>'1c. homeprop'!H15</f>
        <v>0</v>
      </c>
      <c r="I147" s="23">
        <f>'1c. homeprop'!I15</f>
        <v>4705341.6800000006</v>
      </c>
      <c r="J147" s="23">
        <f>'1c. homeprop'!J15</f>
        <v>11967209.950000001</v>
      </c>
      <c r="K147" s="23">
        <f>'1c. homeprop'!K15</f>
        <v>6790538.4800000023</v>
      </c>
      <c r="M147" s="6">
        <f t="shared" si="240"/>
        <v>2018</v>
      </c>
      <c r="N147" s="40">
        <f>J147/B163</f>
        <v>815.18891792554098</v>
      </c>
      <c r="O147" s="40">
        <f>K147/C163</f>
        <v>-23.830540765913423</v>
      </c>
      <c r="P147" s="40"/>
      <c r="Q147" s="40"/>
      <c r="R147" s="40"/>
      <c r="S147" s="40"/>
      <c r="T147" s="40"/>
      <c r="U147" s="40"/>
      <c r="V147" s="40"/>
      <c r="W147" s="40"/>
    </row>
    <row r="148" spans="1:24" x14ac:dyDescent="0.2">
      <c r="A148" s="6">
        <f t="shared" si="239"/>
        <v>2019</v>
      </c>
      <c r="B148" s="23">
        <f>'1c. homeprop'!B16</f>
        <v>0</v>
      </c>
      <c r="C148" s="23">
        <f>'1c. homeprop'!C16</f>
        <v>0</v>
      </c>
      <c r="D148" s="23">
        <f>'1c. homeprop'!D16</f>
        <v>0</v>
      </c>
      <c r="E148" s="23">
        <f>'1c. homeprop'!E16</f>
        <v>0</v>
      </c>
      <c r="F148" s="23">
        <f>'1c. homeprop'!F16</f>
        <v>0</v>
      </c>
      <c r="G148" s="23">
        <f>'1c. homeprop'!G16</f>
        <v>0</v>
      </c>
      <c r="H148" s="23">
        <f>'1c. homeprop'!H16</f>
        <v>0</v>
      </c>
      <c r="I148" s="23">
        <f>'1c. homeprop'!I16</f>
        <v>0</v>
      </c>
      <c r="J148" s="23">
        <f>'1c. homeprop'!J16</f>
        <v>4137991.870000002</v>
      </c>
      <c r="K148" s="23">
        <f>'1c. homeprop'!K16</f>
        <v>16389506.030000003</v>
      </c>
      <c r="M148" s="6">
        <f t="shared" si="240"/>
        <v>2019</v>
      </c>
      <c r="N148" s="40">
        <f>K148/B164</f>
        <v>822.16875222248518</v>
      </c>
      <c r="O148" s="40"/>
      <c r="P148" s="40"/>
      <c r="Q148" s="40"/>
      <c r="R148" s="40"/>
      <c r="S148" s="40"/>
      <c r="T148" s="40"/>
      <c r="U148" s="40"/>
      <c r="V148" s="40"/>
      <c r="W148" s="40"/>
    </row>
    <row r="149" spans="1:24" x14ac:dyDescent="0.2">
      <c r="A149" s="6">
        <f t="shared" si="239"/>
        <v>2020</v>
      </c>
      <c r="B149" s="23">
        <f>'1c. homeprop'!B17</f>
        <v>0</v>
      </c>
      <c r="C149" s="23">
        <f>'1c. homeprop'!C17</f>
        <v>0</v>
      </c>
      <c r="D149" s="23">
        <f>'1c. homeprop'!D17</f>
        <v>0</v>
      </c>
      <c r="E149" s="23">
        <f>'1c. homeprop'!E17</f>
        <v>0</v>
      </c>
      <c r="F149" s="23">
        <f>'1c. homeprop'!F17</f>
        <v>0</v>
      </c>
      <c r="G149" s="23">
        <f>'1c. homeprop'!G17</f>
        <v>0</v>
      </c>
      <c r="H149" s="23">
        <f>'1c. homeprop'!H17</f>
        <v>0</v>
      </c>
      <c r="I149" s="23">
        <f>'1c. homeprop'!I17</f>
        <v>0</v>
      </c>
      <c r="J149" s="23">
        <f>'1c. homeprop'!J17</f>
        <v>0</v>
      </c>
      <c r="K149" s="23">
        <f>'1c. homeprop'!K17</f>
        <v>6058639.9299999997</v>
      </c>
      <c r="M149" s="44" t="s">
        <v>52</v>
      </c>
      <c r="N149" s="46">
        <f>AVERAGE(N140:N148)</f>
        <v>502.82818306740057</v>
      </c>
      <c r="O149" s="47">
        <f t="shared" ref="O149" si="268">AVERAGE(O140:O148)</f>
        <v>1349.1765521542977</v>
      </c>
      <c r="P149" s="47">
        <f t="shared" ref="P149" si="269">AVERAGE(P140:P148)</f>
        <v>59.067823644015235</v>
      </c>
      <c r="Q149" s="47">
        <f t="shared" ref="Q149" si="270">AVERAGE(Q140:Q148)</f>
        <v>41.419357801504447</v>
      </c>
      <c r="R149" s="47">
        <f t="shared" ref="R149" si="271">AVERAGE(R140:R148)</f>
        <v>21.1492231352474</v>
      </c>
      <c r="S149" s="47">
        <f t="shared" ref="S149" si="272">AVERAGE(S140:S148)</f>
        <v>8.6683372977183684</v>
      </c>
      <c r="T149" s="47">
        <f t="shared" ref="T149" si="273">AVERAGE(T140:T148)</f>
        <v>3.3254742185119732</v>
      </c>
      <c r="U149" s="47">
        <f t="shared" ref="U149" si="274">AVERAGE(U140:U148)</f>
        <v>3.0112382162458262</v>
      </c>
      <c r="V149" s="47">
        <f t="shared" ref="V149" si="275">AVERAGE(V140:V148)</f>
        <v>0.37159915946550093</v>
      </c>
      <c r="W149" s="40"/>
    </row>
    <row r="150" spans="1:24" x14ac:dyDescent="0.2">
      <c r="N150" s="1"/>
      <c r="O150" s="1"/>
    </row>
    <row r="151" spans="1:24" x14ac:dyDescent="0.2">
      <c r="M151" s="49" t="s">
        <v>53</v>
      </c>
      <c r="N151" s="48">
        <f>N149</f>
        <v>502.82818306740057</v>
      </c>
      <c r="O151" s="48">
        <f t="shared" ref="O151:V151" si="276">O149</f>
        <v>1349.1765521542977</v>
      </c>
      <c r="P151" s="48">
        <f t="shared" si="276"/>
        <v>59.067823644015235</v>
      </c>
      <c r="Q151" s="48">
        <f t="shared" si="276"/>
        <v>41.419357801504447</v>
      </c>
      <c r="R151" s="48">
        <f t="shared" si="276"/>
        <v>21.1492231352474</v>
      </c>
      <c r="S151" s="48">
        <f t="shared" si="276"/>
        <v>8.6683372977183684</v>
      </c>
      <c r="T151" s="48">
        <f t="shared" si="276"/>
        <v>3.3254742185119732</v>
      </c>
      <c r="U151" s="48">
        <f t="shared" si="276"/>
        <v>3.0112382162458262</v>
      </c>
      <c r="V151" s="48">
        <f t="shared" si="276"/>
        <v>0.37159915946550093</v>
      </c>
      <c r="W151" s="48">
        <v>1</v>
      </c>
    </row>
    <row r="153" spans="1:24" x14ac:dyDescent="0.2">
      <c r="A153" s="149" t="s">
        <v>116</v>
      </c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M153" s="149" t="s">
        <v>116</v>
      </c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</row>
    <row r="154" spans="1:24" x14ac:dyDescent="0.2">
      <c r="A154" s="20" t="s">
        <v>1</v>
      </c>
      <c r="B154" s="151" t="s">
        <v>8</v>
      </c>
      <c r="C154" s="152"/>
      <c r="D154" s="152"/>
      <c r="E154" s="152"/>
      <c r="F154" s="152"/>
      <c r="G154" s="152"/>
      <c r="H154" s="152"/>
      <c r="I154" s="152"/>
      <c r="J154" s="152"/>
      <c r="K154" s="152"/>
      <c r="M154" s="20" t="s">
        <v>1</v>
      </c>
      <c r="N154" s="151" t="s">
        <v>8</v>
      </c>
      <c r="O154" s="152"/>
      <c r="P154" s="152"/>
      <c r="Q154" s="152"/>
      <c r="R154" s="152"/>
      <c r="S154" s="152"/>
      <c r="T154" s="152"/>
      <c r="U154" s="152"/>
      <c r="V154" s="152"/>
      <c r="W154" s="152"/>
    </row>
    <row r="155" spans="1:24" x14ac:dyDescent="0.2">
      <c r="A155" s="33" t="s">
        <v>3</v>
      </c>
      <c r="B155" s="37">
        <v>0</v>
      </c>
      <c r="C155" s="18">
        <v>1</v>
      </c>
      <c r="D155" s="18">
        <v>2</v>
      </c>
      <c r="E155" s="18">
        <v>3</v>
      </c>
      <c r="F155" s="18">
        <v>4</v>
      </c>
      <c r="G155" s="18">
        <v>5</v>
      </c>
      <c r="H155" s="18">
        <v>6</v>
      </c>
      <c r="I155" s="18">
        <v>7</v>
      </c>
      <c r="J155" s="18">
        <v>8</v>
      </c>
      <c r="K155" s="18">
        <v>9</v>
      </c>
      <c r="M155" s="33" t="s">
        <v>3</v>
      </c>
      <c r="N155" s="37">
        <v>0</v>
      </c>
      <c r="O155" s="18">
        <v>1</v>
      </c>
      <c r="P155" s="18">
        <v>2</v>
      </c>
      <c r="Q155" s="18">
        <v>3</v>
      </c>
      <c r="R155" s="18">
        <v>4</v>
      </c>
      <c r="S155" s="18">
        <v>5</v>
      </c>
      <c r="T155" s="18">
        <v>6</v>
      </c>
      <c r="U155" s="18">
        <v>7</v>
      </c>
      <c r="V155" s="18">
        <v>8</v>
      </c>
      <c r="W155" s="18">
        <v>9</v>
      </c>
      <c r="X155" s="105" t="s">
        <v>98</v>
      </c>
    </row>
    <row r="156" spans="1:24" x14ac:dyDescent="0.2">
      <c r="A156" s="35">
        <v>2011</v>
      </c>
      <c r="B156" s="34">
        <f>'1c. homeprop'!B91</f>
        <v>47889.387484208863</v>
      </c>
      <c r="C156" s="34">
        <f>'1c. homeprop'!C91</f>
        <v>45349.945243605725</v>
      </c>
      <c r="D156" s="34">
        <f>'1c. homeprop'!D91</f>
        <v>59940.816086166677</v>
      </c>
      <c r="E156" s="34">
        <f>'1c. homeprop'!E91</f>
        <v>59065.472448419925</v>
      </c>
      <c r="F156" s="34">
        <f>'1c. homeprop'!F91</f>
        <v>94781.783290108637</v>
      </c>
      <c r="G156" s="34">
        <f>'1c. homeprop'!G91</f>
        <v>79139.000526315765</v>
      </c>
      <c r="H156" s="34">
        <f>'1c. homeprop'!H91</f>
        <v>77901.04857142859</v>
      </c>
      <c r="I156" s="34">
        <f>'1c. homeprop'!I91</f>
        <v>38754.595000000001</v>
      </c>
      <c r="J156" s="34">
        <f>'1c. homeprop'!J91</f>
        <v>31391.136666666669</v>
      </c>
      <c r="K156" s="34">
        <f>'1c. homeprop'!K91</f>
        <v>11664.92</v>
      </c>
      <c r="M156" s="35">
        <v>2011</v>
      </c>
      <c r="N156" s="34">
        <f>B156</f>
        <v>47889.387484208863</v>
      </c>
      <c r="O156" s="34">
        <f t="shared" ref="O156:O164" si="277">C156</f>
        <v>45349.945243605725</v>
      </c>
      <c r="P156" s="34">
        <f t="shared" ref="P156:P163" si="278">D156</f>
        <v>59940.816086166677</v>
      </c>
      <c r="Q156" s="34">
        <f t="shared" ref="Q156:Q162" si="279">E156</f>
        <v>59065.472448419925</v>
      </c>
      <c r="R156" s="34">
        <f t="shared" ref="R156:R161" si="280">F156</f>
        <v>94781.783290108637</v>
      </c>
      <c r="S156" s="34">
        <f t="shared" ref="S156:S160" si="281">G156</f>
        <v>79139.000526315765</v>
      </c>
      <c r="T156" s="34">
        <f t="shared" ref="T156:T159" si="282">H156</f>
        <v>77901.04857142859</v>
      </c>
      <c r="U156" s="34">
        <f t="shared" ref="U156:U158" si="283">I156</f>
        <v>38754.595000000001</v>
      </c>
      <c r="V156" s="34">
        <f t="shared" ref="V156:V157" si="284">J156</f>
        <v>31391.136666666669</v>
      </c>
      <c r="W156" s="34">
        <f t="shared" ref="W156" si="285">K156</f>
        <v>11664.92</v>
      </c>
      <c r="X156" s="107">
        <v>0</v>
      </c>
    </row>
    <row r="157" spans="1:24" x14ac:dyDescent="0.2">
      <c r="A157" s="36">
        <v>2012</v>
      </c>
      <c r="B157" s="34">
        <f>'1c. homeprop'!B92</f>
        <v>42853.417669551178</v>
      </c>
      <c r="C157" s="34">
        <f>'1c. homeprop'!C92</f>
        <v>-17580.153839885428</v>
      </c>
      <c r="D157" s="34">
        <f>'1c. homeprop'!D92</f>
        <v>47573.286302414919</v>
      </c>
      <c r="E157" s="34">
        <f>'1c. homeprop'!E92</f>
        <v>56328.871857637932</v>
      </c>
      <c r="F157" s="34">
        <f>'1c. homeprop'!F92</f>
        <v>67827.445151515145</v>
      </c>
      <c r="G157" s="34">
        <f>'1c. homeprop'!G92</f>
        <v>100426.395</v>
      </c>
      <c r="H157" s="34">
        <f>'1c. homeprop'!H92</f>
        <v>86639.251999999993</v>
      </c>
      <c r="I157" s="34">
        <f>'1c. homeprop'!I92</f>
        <v>55270.515714285713</v>
      </c>
      <c r="J157" s="34">
        <f>'1c. homeprop'!J92</f>
        <v>99279.195000000007</v>
      </c>
      <c r="K157" s="34">
        <f>'1c. homeprop'!K92</f>
        <v>0</v>
      </c>
      <c r="M157" s="36">
        <v>2012</v>
      </c>
      <c r="N157" s="34">
        <f t="shared" ref="N157:N164" si="286">B157</f>
        <v>42853.417669551178</v>
      </c>
      <c r="O157" s="34">
        <f t="shared" si="277"/>
        <v>-17580.153839885428</v>
      </c>
      <c r="P157" s="34">
        <f t="shared" si="278"/>
        <v>47573.286302414919</v>
      </c>
      <c r="Q157" s="34">
        <f t="shared" si="279"/>
        <v>56328.871857637932</v>
      </c>
      <c r="R157" s="34">
        <f t="shared" si="280"/>
        <v>67827.445151515145</v>
      </c>
      <c r="S157" s="34">
        <f t="shared" si="281"/>
        <v>100426.395</v>
      </c>
      <c r="T157" s="34">
        <f t="shared" si="282"/>
        <v>86639.251999999993</v>
      </c>
      <c r="U157" s="34">
        <f t="shared" si="283"/>
        <v>55270.515714285713</v>
      </c>
      <c r="V157" s="34">
        <f t="shared" si="284"/>
        <v>99279.195000000007</v>
      </c>
      <c r="W157" s="106">
        <f>V157*J183</f>
        <v>36892.065414411562</v>
      </c>
      <c r="X157" s="107">
        <v>0</v>
      </c>
    </row>
    <row r="158" spans="1:24" x14ac:dyDescent="0.2">
      <c r="A158" s="36">
        <v>2013</v>
      </c>
      <c r="B158" s="34">
        <f>'1c. homeprop'!B93</f>
        <v>42709.898818183887</v>
      </c>
      <c r="C158" s="34">
        <f>'1c. homeprop'!C93</f>
        <v>-1820185.9453911316</v>
      </c>
      <c r="D158" s="34">
        <f>'1c. homeprop'!D93</f>
        <v>46315.12338089502</v>
      </c>
      <c r="E158" s="34">
        <f>'1c. homeprop'!E93</f>
        <v>37363.026692400956</v>
      </c>
      <c r="F158" s="34">
        <f>'1c. homeprop'!F93</f>
        <v>78377.379794468186</v>
      </c>
      <c r="G158" s="34">
        <f>'1c. homeprop'!G93</f>
        <v>77987.664615384623</v>
      </c>
      <c r="H158" s="34">
        <f>'1c. homeprop'!H93</f>
        <v>55593.732000000004</v>
      </c>
      <c r="I158" s="34">
        <f>'1c. homeprop'!I93</f>
        <v>65246.906666666669</v>
      </c>
      <c r="J158" s="34">
        <f>'1c. homeprop'!J93</f>
        <v>0</v>
      </c>
      <c r="K158" s="34">
        <f>'1c. homeprop'!K93</f>
        <v>0</v>
      </c>
      <c r="M158" s="36">
        <v>2013</v>
      </c>
      <c r="N158" s="34">
        <f t="shared" si="286"/>
        <v>42709.898818183887</v>
      </c>
      <c r="O158" s="34">
        <f t="shared" si="277"/>
        <v>-1820185.9453911316</v>
      </c>
      <c r="P158" s="34">
        <f t="shared" si="278"/>
        <v>46315.12338089502</v>
      </c>
      <c r="Q158" s="34">
        <f t="shared" si="279"/>
        <v>37363.026692400956</v>
      </c>
      <c r="R158" s="34">
        <f t="shared" si="280"/>
        <v>78377.379794468186</v>
      </c>
      <c r="S158" s="34">
        <f t="shared" si="281"/>
        <v>77987.664615384623</v>
      </c>
      <c r="T158" s="34">
        <f t="shared" si="282"/>
        <v>55593.732000000004</v>
      </c>
      <c r="U158" s="34">
        <f t="shared" si="283"/>
        <v>65246.906666666669</v>
      </c>
      <c r="V158" s="106">
        <f>U158*I183</f>
        <v>85024.526718819368</v>
      </c>
      <c r="W158" s="106">
        <f>V158*J183</f>
        <v>31595.042662665302</v>
      </c>
      <c r="X158" s="107">
        <v>0</v>
      </c>
    </row>
    <row r="159" spans="1:24" x14ac:dyDescent="0.2">
      <c r="A159" s="36">
        <v>2014</v>
      </c>
      <c r="B159" s="34">
        <f>'1c. homeprop'!B94</f>
        <v>46367.746355713571</v>
      </c>
      <c r="C159" s="34">
        <f>'1c. homeprop'!C94</f>
        <v>556.55081421672367</v>
      </c>
      <c r="D159" s="34">
        <f>'1c. homeprop'!D94</f>
        <v>44938.244498114975</v>
      </c>
      <c r="E159" s="34">
        <f>'1c. homeprop'!E94</f>
        <v>43084.091796578534</v>
      </c>
      <c r="F159" s="34">
        <f>'1c. homeprop'!F94</f>
        <v>56527.602608695648</v>
      </c>
      <c r="G159" s="34">
        <f>'1c. homeprop'!G94</f>
        <v>69035.36923076924</v>
      </c>
      <c r="H159" s="34">
        <f>'1c. homeprop'!H94</f>
        <v>91610.000666666689</v>
      </c>
      <c r="I159" s="34">
        <f>'1c. homeprop'!I94</f>
        <v>0</v>
      </c>
      <c r="J159" s="34">
        <f>'1c. homeprop'!J94</f>
        <v>0</v>
      </c>
      <c r="K159" s="34">
        <f>'1c. homeprop'!K94</f>
        <v>0</v>
      </c>
      <c r="M159" s="36">
        <v>2014</v>
      </c>
      <c r="N159" s="34">
        <f t="shared" si="286"/>
        <v>46367.746355713571</v>
      </c>
      <c r="O159" s="34">
        <f t="shared" si="277"/>
        <v>556.55081421672367</v>
      </c>
      <c r="P159" s="34">
        <f t="shared" si="278"/>
        <v>44938.244498114975</v>
      </c>
      <c r="Q159" s="34">
        <f t="shared" si="279"/>
        <v>43084.091796578534</v>
      </c>
      <c r="R159" s="34">
        <f t="shared" si="280"/>
        <v>56527.602608695648</v>
      </c>
      <c r="S159" s="34">
        <f t="shared" si="281"/>
        <v>69035.36923076924</v>
      </c>
      <c r="T159" s="34">
        <f t="shared" si="282"/>
        <v>91610.000666666689</v>
      </c>
      <c r="U159" s="106">
        <f>T159*H183</f>
        <v>70511.033731975214</v>
      </c>
      <c r="V159" s="106">
        <f t="shared" ref="V159" si="287">U159*I183</f>
        <v>91884.314181268463</v>
      </c>
      <c r="W159" s="106">
        <f t="shared" ref="W159" si="288">V159*J183</f>
        <v>34144.133917823368</v>
      </c>
      <c r="X159" s="107">
        <v>0</v>
      </c>
    </row>
    <row r="160" spans="1:24" x14ac:dyDescent="0.2">
      <c r="A160" s="36">
        <v>2015</v>
      </c>
      <c r="B160" s="34">
        <f>'1c. homeprop'!B95</f>
        <v>52863.802891720596</v>
      </c>
      <c r="C160" s="34">
        <f>'1c. homeprop'!C95</f>
        <v>-75829.262680682048</v>
      </c>
      <c r="D160" s="34">
        <f>'1c. homeprop'!D95</f>
        <v>54554.727941713478</v>
      </c>
      <c r="E160" s="34">
        <f>'1c. homeprop'!E95</f>
        <v>54622.539817453311</v>
      </c>
      <c r="F160" s="34">
        <f>'1c. homeprop'!F95</f>
        <v>54948.48990018433</v>
      </c>
      <c r="G160" s="34">
        <f>'1c. homeprop'!G95</f>
        <v>114110.22333333334</v>
      </c>
      <c r="H160" s="34">
        <f>'1c. homeprop'!H95</f>
        <v>0</v>
      </c>
      <c r="I160" s="34">
        <f>'1c. homeprop'!I95</f>
        <v>0</v>
      </c>
      <c r="J160" s="34">
        <f>'1c. homeprop'!J95</f>
        <v>0</v>
      </c>
      <c r="K160" s="34">
        <f>'1c. homeprop'!K95</f>
        <v>0</v>
      </c>
      <c r="M160" s="36">
        <v>2015</v>
      </c>
      <c r="N160" s="34">
        <f t="shared" si="286"/>
        <v>52863.802891720596</v>
      </c>
      <c r="O160" s="34">
        <f t="shared" si="277"/>
        <v>-75829.262680682048</v>
      </c>
      <c r="P160" s="34">
        <f t="shared" si="278"/>
        <v>54554.727941713478</v>
      </c>
      <c r="Q160" s="34">
        <f t="shared" si="279"/>
        <v>54622.539817453311</v>
      </c>
      <c r="R160" s="34">
        <f t="shared" si="280"/>
        <v>54948.48990018433</v>
      </c>
      <c r="S160" s="34">
        <f t="shared" si="281"/>
        <v>114110.22333333334</v>
      </c>
      <c r="T160" s="106">
        <f>S160*G183</f>
        <v>110884.47100353091</v>
      </c>
      <c r="U160" s="106">
        <f t="shared" ref="U160" si="289">T160*H183</f>
        <v>85346.344486242015</v>
      </c>
      <c r="V160" s="106">
        <f t="shared" ref="V160" si="290">U160*I183</f>
        <v>111216.49926173837</v>
      </c>
      <c r="W160" s="106">
        <f t="shared" ref="W160" si="291">V160*J183</f>
        <v>41327.957644357484</v>
      </c>
      <c r="X160" s="107">
        <v>0</v>
      </c>
    </row>
    <row r="161" spans="1:24" x14ac:dyDescent="0.2">
      <c r="A161" s="36">
        <v>2016</v>
      </c>
      <c r="B161" s="34">
        <f>'1c. homeprop'!B96</f>
        <v>18958.523475564118</v>
      </c>
      <c r="C161" s="34">
        <f>'1c. homeprop'!C96</f>
        <v>-3330511.2525277687</v>
      </c>
      <c r="D161" s="34">
        <f>'1c. homeprop'!D96</f>
        <v>71212.767948453795</v>
      </c>
      <c r="E161" s="34">
        <f>'1c. homeprop'!E96</f>
        <v>45907.157413147317</v>
      </c>
      <c r="F161" s="34">
        <f>'1c. homeprop'!F96</f>
        <v>54502.823739148014</v>
      </c>
      <c r="G161" s="34">
        <f>'1c. homeprop'!G96</f>
        <v>0</v>
      </c>
      <c r="H161" s="34">
        <f>'1c. homeprop'!H96</f>
        <v>0</v>
      </c>
      <c r="I161" s="34">
        <f>'1c. homeprop'!I96</f>
        <v>0</v>
      </c>
      <c r="J161" s="34">
        <f>'1c. homeprop'!J96</f>
        <v>0</v>
      </c>
      <c r="K161" s="34">
        <f>'1c. homeprop'!K96</f>
        <v>0</v>
      </c>
      <c r="M161" s="36">
        <v>2016</v>
      </c>
      <c r="N161" s="34">
        <f t="shared" si="286"/>
        <v>18958.523475564118</v>
      </c>
      <c r="O161" s="34">
        <f t="shared" si="277"/>
        <v>-3330511.2525277687</v>
      </c>
      <c r="P161" s="34">
        <f t="shared" si="278"/>
        <v>71212.767948453795</v>
      </c>
      <c r="Q161" s="34">
        <f t="shared" si="279"/>
        <v>45907.157413147317</v>
      </c>
      <c r="R161" s="34">
        <f t="shared" si="280"/>
        <v>54502.823739148014</v>
      </c>
      <c r="S161" s="106">
        <f>R161*F183</f>
        <v>72036.907503648355</v>
      </c>
      <c r="T161" s="106">
        <f t="shared" ref="T161" si="292">S161*G183</f>
        <v>70000.514835019028</v>
      </c>
      <c r="U161" s="106">
        <f t="shared" ref="U161" si="293">T161*H183</f>
        <v>53878.491724360465</v>
      </c>
      <c r="V161" s="106">
        <f t="shared" ref="V161" si="294">U161*I183</f>
        <v>70210.121724098703</v>
      </c>
      <c r="W161" s="106">
        <f t="shared" ref="W161" si="295">V161*J183</f>
        <v>26090.022218645583</v>
      </c>
      <c r="X161" s="107">
        <v>0</v>
      </c>
    </row>
    <row r="162" spans="1:24" x14ac:dyDescent="0.2">
      <c r="A162" s="36">
        <v>2017</v>
      </c>
      <c r="B162" s="34">
        <f>'1c. homeprop'!B97</f>
        <v>12495.329735877724</v>
      </c>
      <c r="C162" s="34">
        <f>'1c. homeprop'!C97</f>
        <v>2831812.7745992015</v>
      </c>
      <c r="D162" s="34">
        <f>'1c. homeprop'!D97</f>
        <v>75960.479737806061</v>
      </c>
      <c r="E162" s="34">
        <f>'1c. homeprop'!E97</f>
        <v>61854.223696574831</v>
      </c>
      <c r="F162" s="34">
        <f>'1c. homeprop'!F97</f>
        <v>0</v>
      </c>
      <c r="G162" s="34">
        <f>'1c. homeprop'!G97</f>
        <v>0</v>
      </c>
      <c r="H162" s="34">
        <f>'1c. homeprop'!H97</f>
        <v>0</v>
      </c>
      <c r="I162" s="34">
        <f>'1c. homeprop'!I97</f>
        <v>0</v>
      </c>
      <c r="J162" s="34">
        <f>'1c. homeprop'!J97</f>
        <v>0</v>
      </c>
      <c r="K162" s="34">
        <f>'1c. homeprop'!K97</f>
        <v>0</v>
      </c>
      <c r="M162" s="36">
        <v>2017</v>
      </c>
      <c r="N162" s="34">
        <f t="shared" si="286"/>
        <v>12495.329735877724</v>
      </c>
      <c r="O162" s="34">
        <f t="shared" si="277"/>
        <v>2831812.7745992015</v>
      </c>
      <c r="P162" s="34">
        <f t="shared" si="278"/>
        <v>75960.479737806061</v>
      </c>
      <c r="Q162" s="34">
        <f t="shared" si="279"/>
        <v>61854.223696574831</v>
      </c>
      <c r="R162" s="106">
        <f>Q162*E183</f>
        <v>86717.413428123444</v>
      </c>
      <c r="S162" s="106">
        <f t="shared" ref="S162" si="296">R162*F183</f>
        <v>114615.24122080307</v>
      </c>
      <c r="T162" s="106">
        <f t="shared" ref="T162" si="297">S162*G183</f>
        <v>111375.21267122375</v>
      </c>
      <c r="U162" s="106">
        <f t="shared" ref="U162" si="298">T162*H183</f>
        <v>85724.062006518885</v>
      </c>
      <c r="V162" s="106">
        <f t="shared" ref="V162" si="299">U162*I183</f>
        <v>111708.71038768519</v>
      </c>
      <c r="W162" s="106">
        <f t="shared" ref="W162" si="300">V162*J183</f>
        <v>41510.862885038892</v>
      </c>
      <c r="X162" s="107">
        <v>0</v>
      </c>
    </row>
    <row r="163" spans="1:24" x14ac:dyDescent="0.2">
      <c r="A163" s="36">
        <v>2018</v>
      </c>
      <c r="B163" s="34">
        <f>'1c. homeprop'!B98</f>
        <v>14680.290282225207</v>
      </c>
      <c r="C163" s="34">
        <f>'1c. homeprop'!C98</f>
        <v>-284951.086368674</v>
      </c>
      <c r="D163" s="34">
        <f>'1c. homeprop'!D98</f>
        <v>55968.010658268911</v>
      </c>
      <c r="E163" s="34">
        <f>'1c. homeprop'!E98</f>
        <v>0</v>
      </c>
      <c r="F163" s="34">
        <f>'1c. homeprop'!F98</f>
        <v>0</v>
      </c>
      <c r="G163" s="34">
        <f>'1c. homeprop'!G98</f>
        <v>0</v>
      </c>
      <c r="H163" s="34">
        <f>'1c. homeprop'!H98</f>
        <v>0</v>
      </c>
      <c r="I163" s="34">
        <f>'1c. homeprop'!I98</f>
        <v>0</v>
      </c>
      <c r="J163" s="34">
        <f>'1c. homeprop'!J98</f>
        <v>0</v>
      </c>
      <c r="K163" s="34">
        <f>'1c. homeprop'!K98</f>
        <v>0</v>
      </c>
      <c r="M163" s="36">
        <v>2018</v>
      </c>
      <c r="N163" s="34">
        <f t="shared" si="286"/>
        <v>14680.290282225207</v>
      </c>
      <c r="O163" s="34">
        <f t="shared" si="277"/>
        <v>-284951.086368674</v>
      </c>
      <c r="P163" s="34">
        <f t="shared" si="278"/>
        <v>55968.010658268911</v>
      </c>
      <c r="Q163" s="106">
        <f>P163*D183</f>
        <v>51131.412252932496</v>
      </c>
      <c r="R163" s="106">
        <f t="shared" ref="R163" si="301">Q163*E183</f>
        <v>71684.414588278072</v>
      </c>
      <c r="S163" s="106">
        <f t="shared" ref="S163" si="302">R163*F183</f>
        <v>94745.981746994352</v>
      </c>
      <c r="T163" s="106">
        <f t="shared" ref="T163" si="303">S163*G183</f>
        <v>92067.63214402317</v>
      </c>
      <c r="U163" s="106">
        <f t="shared" ref="U163" si="304">T163*H183</f>
        <v>70863.266766598885</v>
      </c>
      <c r="V163" s="106">
        <f t="shared" ref="V163" si="305">U163*I183</f>
        <v>92343.315972979632</v>
      </c>
      <c r="W163" s="106">
        <f t="shared" ref="W163" si="306">V163*J183</f>
        <v>34314.698597816394</v>
      </c>
      <c r="X163" s="107">
        <v>0</v>
      </c>
    </row>
    <row r="164" spans="1:24" x14ac:dyDescent="0.2">
      <c r="A164" s="36">
        <v>2019</v>
      </c>
      <c r="B164" s="34">
        <f>'1c. homeprop'!B99</f>
        <v>19934.479370197321</v>
      </c>
      <c r="C164" s="34">
        <f>'1c. homeprop'!C99</f>
        <v>-1144153.6968836696</v>
      </c>
      <c r="D164" s="34">
        <f>'1c. homeprop'!D99</f>
        <v>0</v>
      </c>
      <c r="E164" s="34">
        <f>'1c. homeprop'!E99</f>
        <v>0</v>
      </c>
      <c r="F164" s="34">
        <f>'1c. homeprop'!F99</f>
        <v>0</v>
      </c>
      <c r="G164" s="34">
        <f>'1c. homeprop'!G99</f>
        <v>0</v>
      </c>
      <c r="H164" s="34">
        <f>'1c. homeprop'!H99</f>
        <v>0</v>
      </c>
      <c r="I164" s="34">
        <f>'1c. homeprop'!I99</f>
        <v>0</v>
      </c>
      <c r="J164" s="34">
        <f>'1c. homeprop'!J99</f>
        <v>0</v>
      </c>
      <c r="K164" s="34">
        <f>'1c. homeprop'!K99</f>
        <v>0</v>
      </c>
      <c r="M164" s="36">
        <v>2019</v>
      </c>
      <c r="N164" s="34">
        <f t="shared" si="286"/>
        <v>19934.479370197321</v>
      </c>
      <c r="O164" s="34">
        <f t="shared" si="277"/>
        <v>-1144153.6968836696</v>
      </c>
      <c r="P164" s="106">
        <f>O164*C183</f>
        <v>-11216137.631290516</v>
      </c>
      <c r="Q164" s="106">
        <f t="shared" ref="Q164" si="307">P164*D183</f>
        <v>-10246870.495591123</v>
      </c>
      <c r="R164" s="106">
        <f t="shared" ref="R164" si="308">Q164*E183</f>
        <v>-14365746.621759325</v>
      </c>
      <c r="S164" s="106">
        <f t="shared" ref="S164" si="309">R164*F183</f>
        <v>-18987345.785337877</v>
      </c>
      <c r="T164" s="106">
        <f t="shared" ref="T164" si="310">S164*G183</f>
        <v>-18450597.428226158</v>
      </c>
      <c r="U164" s="106">
        <f t="shared" ref="U164" si="311">T164*H183</f>
        <v>-14201186.422544394</v>
      </c>
      <c r="V164" s="106">
        <f t="shared" ref="V164" si="312">U164*I183</f>
        <v>-18505845.19801338</v>
      </c>
      <c r="W164" s="106">
        <f t="shared" ref="W164" si="313">V164*J183</f>
        <v>-6876756.5207804488</v>
      </c>
      <c r="X164" s="107">
        <v>0</v>
      </c>
    </row>
    <row r="165" spans="1:24" x14ac:dyDescent="0.2">
      <c r="A165" s="36">
        <v>2020</v>
      </c>
      <c r="B165" s="34">
        <f>'1c. homeprop'!B100</f>
        <v>17224.199089195128</v>
      </c>
      <c r="C165" s="34">
        <f>'1c. homeprop'!C100</f>
        <v>0</v>
      </c>
      <c r="D165" s="34">
        <f>'1c. homeprop'!D100</f>
        <v>0</v>
      </c>
      <c r="E165" s="34">
        <f>'1c. homeprop'!E100</f>
        <v>0</v>
      </c>
      <c r="F165" s="34">
        <f>'1c. homeprop'!F100</f>
        <v>0</v>
      </c>
      <c r="G165" s="34">
        <f>'1c. homeprop'!G100</f>
        <v>0</v>
      </c>
      <c r="H165" s="34">
        <f>'1c. homeprop'!H100</f>
        <v>0</v>
      </c>
      <c r="I165" s="34">
        <f>'1c. homeprop'!I100</f>
        <v>0</v>
      </c>
      <c r="J165" s="34">
        <f>'1c. homeprop'!J100</f>
        <v>0</v>
      </c>
      <c r="K165" s="34">
        <f>'1c. homeprop'!K100</f>
        <v>0</v>
      </c>
      <c r="M165" s="36">
        <v>2020</v>
      </c>
      <c r="N165" s="34">
        <f>B165</f>
        <v>17224.199089195128</v>
      </c>
      <c r="O165" s="106">
        <f>N165*B183</f>
        <v>-132728.04325430945</v>
      </c>
      <c r="P165" s="106">
        <f t="shared" ref="P165" si="314">O165*C183</f>
        <v>-1301132.8851420709</v>
      </c>
      <c r="Q165" s="106">
        <f t="shared" ref="Q165" si="315">P165*D183</f>
        <v>-1188692.6328730874</v>
      </c>
      <c r="R165" s="106">
        <f t="shared" ref="R165" si="316">Q165*E183</f>
        <v>-1666504.6349862788</v>
      </c>
      <c r="S165" s="106">
        <f t="shared" ref="S165" si="317">R165*F183</f>
        <v>-2202635.2399550821</v>
      </c>
      <c r="T165" s="106">
        <f t="shared" ref="T165" si="318">S165*G183</f>
        <v>-2140369.5152072231</v>
      </c>
      <c r="U165" s="106">
        <f t="shared" ref="U165" si="319">T165*H183</f>
        <v>-1647414.7580765353</v>
      </c>
      <c r="V165" s="106">
        <f t="shared" ref="V165" si="320">U165*I183</f>
        <v>-2146778.5565781463</v>
      </c>
      <c r="W165" s="106">
        <f t="shared" ref="W165" si="321">V165*J183</f>
        <v>-797741.10718300054</v>
      </c>
      <c r="X165" s="107">
        <v>0</v>
      </c>
    </row>
    <row r="169" spans="1:24" x14ac:dyDescent="0.2">
      <c r="A169" s="149" t="s">
        <v>96</v>
      </c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M169" s="149" t="s">
        <v>0</v>
      </c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</row>
    <row r="170" spans="1:24" x14ac:dyDescent="0.2">
      <c r="A170" s="16" t="s">
        <v>1</v>
      </c>
      <c r="B170" s="151" t="s">
        <v>8</v>
      </c>
      <c r="C170" s="152"/>
      <c r="D170" s="152"/>
      <c r="E170" s="152"/>
      <c r="F170" s="152"/>
      <c r="G170" s="152"/>
      <c r="H170" s="152"/>
      <c r="I170" s="152"/>
      <c r="J170" s="152"/>
      <c r="K170" s="152"/>
      <c r="M170" s="16" t="s">
        <v>1</v>
      </c>
      <c r="N170" s="151" t="s">
        <v>2</v>
      </c>
      <c r="O170" s="152"/>
      <c r="P170" s="152"/>
      <c r="Q170" s="152"/>
      <c r="R170" s="152"/>
      <c r="S170" s="152"/>
      <c r="T170" s="152"/>
      <c r="U170" s="152"/>
      <c r="V170" s="152"/>
      <c r="W170" s="152"/>
    </row>
    <row r="171" spans="1:24" x14ac:dyDescent="0.2">
      <c r="A171" s="17" t="s">
        <v>3</v>
      </c>
      <c r="B171" s="41" t="s">
        <v>43</v>
      </c>
      <c r="C171" s="42" t="s">
        <v>44</v>
      </c>
      <c r="D171" s="42" t="s">
        <v>45</v>
      </c>
      <c r="E171" s="42" t="s">
        <v>46</v>
      </c>
      <c r="F171" s="42" t="s">
        <v>47</v>
      </c>
      <c r="G171" s="42" t="s">
        <v>48</v>
      </c>
      <c r="H171" s="42" t="s">
        <v>49</v>
      </c>
      <c r="I171" s="42" t="s">
        <v>50</v>
      </c>
      <c r="J171" s="42" t="s">
        <v>51</v>
      </c>
      <c r="K171" s="21"/>
      <c r="M171" s="17" t="s">
        <v>3</v>
      </c>
      <c r="N171" s="18" t="str">
        <f>physdam_incpaid[[#Headers],[2011]]</f>
        <v>2011</v>
      </c>
      <c r="O171" s="18" t="str">
        <f>physdam_incpaid[[#Headers],[2012]]</f>
        <v>2012</v>
      </c>
      <c r="P171" s="18" t="str">
        <f>physdam_incpaid[[#Headers],[2013]]</f>
        <v>2013</v>
      </c>
      <c r="Q171" s="18" t="str">
        <f>physdam_incpaid[[#Headers],[2014]]</f>
        <v>2014</v>
      </c>
      <c r="R171" s="18" t="str">
        <f>physdam_incpaid[[#Headers],[2015]]</f>
        <v>2015</v>
      </c>
      <c r="S171" s="18" t="str">
        <f>physdam_incpaid[[#Headers],[2016]]</f>
        <v>2016</v>
      </c>
      <c r="T171" s="18" t="str">
        <f>physdam_incpaid[[#Headers],[2017]]</f>
        <v>2017</v>
      </c>
      <c r="U171" s="18" t="str">
        <f>physdam_incpaid[[#Headers],[2018]]</f>
        <v>2018</v>
      </c>
      <c r="V171" s="18" t="str">
        <f>physdam_incpaid[[#Headers],[2019]]</f>
        <v>2019</v>
      </c>
      <c r="W171" s="18" t="str">
        <f>physdam_incpaid[[#Headers],[2020]]</f>
        <v>2020</v>
      </c>
      <c r="X171" s="105" t="s">
        <v>98</v>
      </c>
    </row>
    <row r="172" spans="1:24" x14ac:dyDescent="0.2">
      <c r="A172" s="6">
        <f>A140</f>
        <v>2011</v>
      </c>
      <c r="B172" s="40">
        <f>C156/B156</f>
        <v>0.94697275588583174</v>
      </c>
      <c r="C172" s="40">
        <f t="shared" ref="C172:J172" si="322">D156/C156</f>
        <v>1.3217395470751587</v>
      </c>
      <c r="D172" s="40">
        <f t="shared" si="322"/>
        <v>0.98539653453352349</v>
      </c>
      <c r="E172" s="40">
        <f t="shared" si="322"/>
        <v>1.6046901744987934</v>
      </c>
      <c r="F172" s="40">
        <f t="shared" si="322"/>
        <v>0.83496002901830457</v>
      </c>
      <c r="G172" s="40">
        <f t="shared" si="322"/>
        <v>0.98435724552175097</v>
      </c>
      <c r="H172" s="40">
        <f t="shared" si="322"/>
        <v>0.49748489539862045</v>
      </c>
      <c r="I172" s="40">
        <f t="shared" si="322"/>
        <v>0.80999779940073346</v>
      </c>
      <c r="J172" s="40">
        <f t="shared" si="322"/>
        <v>0.37159915946550093</v>
      </c>
      <c r="K172" s="40"/>
      <c r="L172" s="40"/>
      <c r="M172" s="6">
        <f>A140</f>
        <v>2011</v>
      </c>
      <c r="N172" s="23">
        <f>B140</f>
        <v>3678535.2500000005</v>
      </c>
      <c r="O172" s="23">
        <f t="shared" ref="O172" si="323">C140</f>
        <v>9098676.7700000051</v>
      </c>
      <c r="P172" s="23">
        <f t="shared" ref="P172" si="324">D140</f>
        <v>5507171.7299999995</v>
      </c>
      <c r="Q172" s="23">
        <f t="shared" ref="Q172" si="325">E140</f>
        <v>3106316.8599999994</v>
      </c>
      <c r="R172" s="23">
        <f t="shared" ref="R172" si="326">F140</f>
        <v>2757881.26</v>
      </c>
      <c r="S172" s="23">
        <f t="shared" ref="S172" si="327">G140</f>
        <v>1503641.0099999995</v>
      </c>
      <c r="T172" s="23">
        <f t="shared" ref="T172" si="328">H140</f>
        <v>545307.34000000008</v>
      </c>
      <c r="U172" s="23">
        <f t="shared" ref="U172" si="329">I140</f>
        <v>155018.38</v>
      </c>
      <c r="V172" s="23">
        <f t="shared" ref="V172" si="330">J140</f>
        <v>94173.41</v>
      </c>
      <c r="W172" s="23">
        <f t="shared" ref="W172" si="331">K140</f>
        <v>11664.92</v>
      </c>
      <c r="X172" s="108">
        <f>W156*W151</f>
        <v>11664.92</v>
      </c>
    </row>
    <row r="173" spans="1:24" x14ac:dyDescent="0.2">
      <c r="A173" s="6">
        <f t="shared" ref="A173:A180" si="332">A141</f>
        <v>2012</v>
      </c>
      <c r="B173" s="40">
        <f>C157/B157</f>
        <v>-0.41023924802097478</v>
      </c>
      <c r="C173" s="40">
        <f t="shared" ref="C173:I173" si="333">D157/C157</f>
        <v>-2.7060790670944983</v>
      </c>
      <c r="D173" s="40">
        <f t="shared" si="333"/>
        <v>1.1840441608251595</v>
      </c>
      <c r="E173" s="40">
        <f t="shared" si="333"/>
        <v>1.2041328525616133</v>
      </c>
      <c r="F173" s="40">
        <f t="shared" si="333"/>
        <v>1.4806159184628622</v>
      </c>
      <c r="G173" s="40">
        <f t="shared" si="333"/>
        <v>0.86271395084927616</v>
      </c>
      <c r="H173" s="40">
        <f t="shared" si="333"/>
        <v>0.63793851445399963</v>
      </c>
      <c r="I173" s="40">
        <f t="shared" si="333"/>
        <v>1.7962415171447264</v>
      </c>
      <c r="J173" s="40"/>
      <c r="K173" s="40"/>
      <c r="M173" s="6">
        <f t="shared" ref="M173:M181" si="334">A141</f>
        <v>2012</v>
      </c>
      <c r="N173" s="23">
        <f>C141</f>
        <v>3250429.3200000003</v>
      </c>
      <c r="O173" s="23">
        <f t="shared" ref="O173" si="335">D141</f>
        <v>10148153.430000005</v>
      </c>
      <c r="P173" s="23">
        <f t="shared" ref="P173" si="336">E141</f>
        <v>6030376.5700000012</v>
      </c>
      <c r="Q173" s="23">
        <f t="shared" ref="Q173" si="337">F141</f>
        <v>3758308.8399999985</v>
      </c>
      <c r="R173" s="23">
        <f t="shared" ref="R173" si="338">G141</f>
        <v>2238305.69</v>
      </c>
      <c r="S173" s="23">
        <f t="shared" ref="S173" si="339">H141</f>
        <v>1606822.32</v>
      </c>
      <c r="T173" s="23">
        <f t="shared" ref="T173" si="340">I141</f>
        <v>433196.25999999995</v>
      </c>
      <c r="U173" s="23">
        <f t="shared" ref="U173" si="341">J141</f>
        <v>386893.61</v>
      </c>
      <c r="V173" s="23">
        <f t="shared" ref="V173" si="342">K141</f>
        <v>198558.39</v>
      </c>
      <c r="W173" s="108">
        <f>V157*V151</f>
        <v>36892.065414411562</v>
      </c>
      <c r="X173" s="108">
        <f>W157*W151</f>
        <v>36892.065414411562</v>
      </c>
    </row>
    <row r="174" spans="1:24" x14ac:dyDescent="0.2">
      <c r="A174" s="6">
        <f t="shared" si="332"/>
        <v>2013</v>
      </c>
      <c r="B174" s="40">
        <f t="shared" ref="B174:H174" si="343">C158/B158</f>
        <v>-42.617425837032918</v>
      </c>
      <c r="C174" s="40">
        <f t="shared" si="343"/>
        <v>-2.5445270302283635E-2</v>
      </c>
      <c r="D174" s="40">
        <f t="shared" si="343"/>
        <v>0.8067133144637848</v>
      </c>
      <c r="E174" s="40">
        <f t="shared" si="343"/>
        <v>2.0977256591048308</v>
      </c>
      <c r="F174" s="40">
        <f t="shared" si="343"/>
        <v>0.99502770850332678</v>
      </c>
      <c r="G174" s="40">
        <f t="shared" si="343"/>
        <v>0.71285288864814955</v>
      </c>
      <c r="H174" s="40">
        <f t="shared" si="343"/>
        <v>1.17363782425448</v>
      </c>
      <c r="I174" s="40"/>
      <c r="J174" s="40"/>
      <c r="K174" s="40"/>
      <c r="M174" s="6">
        <f t="shared" si="334"/>
        <v>2013</v>
      </c>
      <c r="N174" s="23">
        <f>D142</f>
        <v>3642982.4599999986</v>
      </c>
      <c r="O174" s="23">
        <f t="shared" ref="O174" si="344">E142</f>
        <v>10939800.82</v>
      </c>
      <c r="P174" s="23">
        <f t="shared" ref="P174" si="345">F142</f>
        <v>5628347.0300000003</v>
      </c>
      <c r="Q174" s="23">
        <f t="shared" ref="Q174" si="346">G142</f>
        <v>2202472.2100000004</v>
      </c>
      <c r="R174" s="23">
        <f t="shared" ref="R174" si="347">H142</f>
        <v>2137396.5499999998</v>
      </c>
      <c r="S174" s="23">
        <f t="shared" ref="S174" si="348">I142</f>
        <v>1013839.6400000001</v>
      </c>
      <c r="T174" s="23">
        <f t="shared" ref="T174" si="349">J142</f>
        <v>277968.66000000003</v>
      </c>
      <c r="U174" s="23">
        <f t="shared" ref="U174" si="350">K142</f>
        <v>195740.72</v>
      </c>
      <c r="V174" s="108">
        <f>U158*U151</f>
        <v>196473.97884649126</v>
      </c>
      <c r="W174" s="108">
        <f t="shared" ref="W174:X174" si="351">V158*V151</f>
        <v>31595.042662665302</v>
      </c>
      <c r="X174" s="108">
        <f t="shared" si="351"/>
        <v>31595.042662665302</v>
      </c>
    </row>
    <row r="175" spans="1:24" x14ac:dyDescent="0.2">
      <c r="A175" s="6">
        <f t="shared" si="332"/>
        <v>2014</v>
      </c>
      <c r="B175" s="40">
        <f t="shared" ref="B175:G175" si="352">C159/B159</f>
        <v>1.2002973143165148E-2</v>
      </c>
      <c r="C175" s="40">
        <f t="shared" si="352"/>
        <v>80.744189659231722</v>
      </c>
      <c r="D175" s="40">
        <f t="shared" si="352"/>
        <v>0.95873998367661606</v>
      </c>
      <c r="E175" s="40">
        <f t="shared" si="352"/>
        <v>1.3120295740615964</v>
      </c>
      <c r="F175" s="40">
        <f t="shared" si="352"/>
        <v>1.2212683015881081</v>
      </c>
      <c r="G175" s="40">
        <f t="shared" si="352"/>
        <v>1.3270009516489394</v>
      </c>
      <c r="H175" s="40"/>
      <c r="I175" s="40"/>
      <c r="J175" s="40"/>
      <c r="K175" s="40"/>
      <c r="M175" s="6">
        <f t="shared" si="334"/>
        <v>2014</v>
      </c>
      <c r="N175" s="23">
        <f>E143</f>
        <v>4496134.2999999989</v>
      </c>
      <c r="O175" s="23">
        <f t="shared" ref="O175" si="353">F143</f>
        <v>9205495.0500000045</v>
      </c>
      <c r="P175" s="23">
        <f t="shared" ref="P175" si="354">G143</f>
        <v>6194677.2199999988</v>
      </c>
      <c r="Q175" s="23">
        <f t="shared" ref="Q175" si="355">H143</f>
        <v>2904358.4</v>
      </c>
      <c r="R175" s="23">
        <f t="shared" ref="R175" si="356">I143</f>
        <v>1300134.8599999999</v>
      </c>
      <c r="S175" s="23">
        <f t="shared" ref="S175" si="357">J143</f>
        <v>897459.8</v>
      </c>
      <c r="T175" s="23">
        <f t="shared" ref="T175" si="358">K143</f>
        <v>1374150.0100000002</v>
      </c>
      <c r="U175" s="108">
        <f>T159*T151</f>
        <v>304646.69537486474</v>
      </c>
      <c r="V175" s="108">
        <f t="shared" ref="V175:X175" si="359">U159*U151</f>
        <v>212325.51944072233</v>
      </c>
      <c r="W175" s="108">
        <f t="shared" si="359"/>
        <v>34144.133917823368</v>
      </c>
      <c r="X175" s="108">
        <f t="shared" si="359"/>
        <v>34144.133917823368</v>
      </c>
    </row>
    <row r="176" spans="1:24" x14ac:dyDescent="0.2">
      <c r="A176" s="6">
        <f t="shared" si="332"/>
        <v>2015</v>
      </c>
      <c r="B176" s="40">
        <f t="shared" ref="B176:F176" si="360">C160/B160</f>
        <v>-1.4344269336052298</v>
      </c>
      <c r="C176" s="40">
        <f t="shared" si="360"/>
        <v>-0.71944162468576422</v>
      </c>
      <c r="D176" s="40">
        <f t="shared" si="360"/>
        <v>1.0012430063955646</v>
      </c>
      <c r="E176" s="40">
        <f t="shared" si="360"/>
        <v>1.0059673183235407</v>
      </c>
      <c r="F176" s="40">
        <f t="shared" si="360"/>
        <v>2.0766762387941538</v>
      </c>
      <c r="G176" s="40"/>
      <c r="H176" s="40"/>
      <c r="I176" s="40"/>
      <c r="J176" s="40"/>
      <c r="K176" s="40"/>
      <c r="M176" s="6">
        <f t="shared" si="334"/>
        <v>2015</v>
      </c>
      <c r="N176" s="23">
        <f>F144</f>
        <v>3811002.7500000005</v>
      </c>
      <c r="O176" s="23">
        <f t="shared" ref="O176" si="361">G144</f>
        <v>12010836.329999998</v>
      </c>
      <c r="P176" s="23">
        <f t="shared" ref="P176" si="362">H144</f>
        <v>6736048.0999999996</v>
      </c>
      <c r="Q176" s="23">
        <f t="shared" ref="Q176" si="363">I144</f>
        <v>4199872.91</v>
      </c>
      <c r="R176" s="23">
        <f t="shared" ref="R176" si="364">J144</f>
        <v>1736897.9499999997</v>
      </c>
      <c r="S176" s="23">
        <f t="shared" ref="S176" si="365">K144</f>
        <v>2053984.0200000003</v>
      </c>
      <c r="T176" s="108">
        <f>S160*S151</f>
        <v>989145.90497130621</v>
      </c>
      <c r="U176" s="108">
        <f t="shared" ref="U176:X176" si="366">T160*T151</f>
        <v>368743.4495555805</v>
      </c>
      <c r="V176" s="108">
        <f t="shared" si="366"/>
        <v>256998.1741338532</v>
      </c>
      <c r="W176" s="108">
        <f t="shared" si="366"/>
        <v>41327.957644357484</v>
      </c>
      <c r="X176" s="108">
        <f t="shared" si="366"/>
        <v>41327.957644357484</v>
      </c>
    </row>
    <row r="177" spans="1:24" x14ac:dyDescent="0.2">
      <c r="A177" s="6">
        <f t="shared" si="332"/>
        <v>2016</v>
      </c>
      <c r="B177" s="40">
        <f t="shared" ref="B177:E177" si="367">C161/B161</f>
        <v>-175.67355690017249</v>
      </c>
      <c r="C177" s="40">
        <f t="shared" si="367"/>
        <v>-2.138193284721834E-2</v>
      </c>
      <c r="D177" s="40">
        <f t="shared" si="367"/>
        <v>0.6446478452624741</v>
      </c>
      <c r="E177" s="40">
        <f t="shared" si="367"/>
        <v>1.1872402215768427</v>
      </c>
      <c r="F177" s="40"/>
      <c r="G177" s="40"/>
      <c r="H177" s="40"/>
      <c r="I177" s="40"/>
      <c r="J177" s="40"/>
      <c r="K177" s="40"/>
      <c r="M177" s="6">
        <f t="shared" si="334"/>
        <v>2016</v>
      </c>
      <c r="N177" s="23">
        <f>G145</f>
        <v>3566074.15</v>
      </c>
      <c r="O177" s="23">
        <f t="shared" ref="O177" si="368">H145</f>
        <v>11910605.920000004</v>
      </c>
      <c r="P177" s="23">
        <f t="shared" ref="P177" si="369">I145</f>
        <v>8877527.9699999988</v>
      </c>
      <c r="Q177" s="23">
        <f t="shared" ref="Q177" si="370">J145</f>
        <v>2406317.7600000002</v>
      </c>
      <c r="R177" s="23">
        <f t="shared" ref="R177" si="371">K145</f>
        <v>1969727.4600000002</v>
      </c>
      <c r="S177" s="108">
        <f>R161*R151</f>
        <v>1152692.3807603004</v>
      </c>
      <c r="T177" s="108">
        <f t="shared" ref="T177:X177" si="372">S161*S151</f>
        <v>624440.21212616318</v>
      </c>
      <c r="U177" s="108">
        <f t="shared" si="372"/>
        <v>232784.9073664207</v>
      </c>
      <c r="V177" s="108">
        <f t="shared" si="372"/>
        <v>162240.97331407873</v>
      </c>
      <c r="W177" s="108">
        <f t="shared" si="372"/>
        <v>26090.022218645583</v>
      </c>
      <c r="X177" s="108">
        <f t="shared" si="372"/>
        <v>26090.022218645583</v>
      </c>
    </row>
    <row r="178" spans="1:24" x14ac:dyDescent="0.2">
      <c r="A178" s="6">
        <f t="shared" si="332"/>
        <v>2017</v>
      </c>
      <c r="B178" s="40">
        <f t="shared" ref="B178:D178" si="373">C162/B162</f>
        <v>226.62969561085242</v>
      </c>
      <c r="C178" s="40">
        <f t="shared" si="373"/>
        <v>2.6823976648158554E-2</v>
      </c>
      <c r="D178" s="40">
        <f t="shared" si="373"/>
        <v>0.81429480053414605</v>
      </c>
      <c r="E178" s="40"/>
      <c r="F178" s="40"/>
      <c r="G178" s="40"/>
      <c r="H178" s="40"/>
      <c r="I178" s="40"/>
      <c r="J178" s="40"/>
      <c r="K178" s="40"/>
      <c r="M178" s="6">
        <f t="shared" si="334"/>
        <v>2017</v>
      </c>
      <c r="N178" s="23">
        <f>H146</f>
        <v>6589317.6199999992</v>
      </c>
      <c r="O178" s="23">
        <f t="shared" ref="O178" si="374">I146</f>
        <v>14384228.300000008</v>
      </c>
      <c r="P178" s="23">
        <f t="shared" ref="P178" si="375">J146</f>
        <v>8319604.8800000018</v>
      </c>
      <c r="Q178" s="23">
        <f t="shared" ref="Q178" si="376">K146</f>
        <v>4534242.2300000032</v>
      </c>
      <c r="R178" s="108">
        <f>Q162*Q151</f>
        <v>2561962.2228227281</v>
      </c>
      <c r="S178" s="108">
        <f t="shared" ref="S178:X178" si="377">R162*R151</f>
        <v>1834005.9263028819</v>
      </c>
      <c r="T178" s="108">
        <f t="shared" si="377"/>
        <v>993523.57036127499</v>
      </c>
      <c r="U178" s="108">
        <f t="shared" si="377"/>
        <v>370375.39831944264</v>
      </c>
      <c r="V178" s="108">
        <f t="shared" si="377"/>
        <v>258135.57156585652</v>
      </c>
      <c r="W178" s="108">
        <f t="shared" si="377"/>
        <v>41510.862885038892</v>
      </c>
      <c r="X178" s="108">
        <f t="shared" si="377"/>
        <v>41510.862885038892</v>
      </c>
    </row>
    <row r="179" spans="1:24" x14ac:dyDescent="0.2">
      <c r="A179" s="6">
        <f t="shared" si="332"/>
        <v>2018</v>
      </c>
      <c r="B179" s="40">
        <f t="shared" ref="B179:C179" si="378">C163/B163</f>
        <v>-19.410453123920227</v>
      </c>
      <c r="C179" s="40">
        <f t="shared" si="378"/>
        <v>-0.19641269444348303</v>
      </c>
      <c r="D179" s="40"/>
      <c r="E179" s="40"/>
      <c r="F179" s="40"/>
      <c r="G179" s="40"/>
      <c r="H179" s="40"/>
      <c r="I179" s="40"/>
      <c r="J179" s="40"/>
      <c r="K179" s="40"/>
      <c r="M179" s="6">
        <f t="shared" si="334"/>
        <v>2018</v>
      </c>
      <c r="N179" s="23">
        <f>I147</f>
        <v>4705341.6800000006</v>
      </c>
      <c r="O179" s="23">
        <f t="shared" ref="O179" si="379">J147</f>
        <v>11967209.950000001</v>
      </c>
      <c r="P179" s="23">
        <f t="shared" ref="P179" si="380">K147</f>
        <v>6790538.4800000023</v>
      </c>
      <c r="Q179" s="108">
        <f>P163*P151</f>
        <v>3305908.5832689931</v>
      </c>
      <c r="R179" s="108">
        <f t="shared" ref="R179:X179" si="381">Q163*Q151</f>
        <v>2117830.2590004397</v>
      </c>
      <c r="S179" s="108">
        <f t="shared" si="381"/>
        <v>1516069.6794470767</v>
      </c>
      <c r="T179" s="108">
        <f t="shared" si="381"/>
        <v>821290.12738641491</v>
      </c>
      <c r="U179" s="108">
        <f t="shared" si="381"/>
        <v>306168.53705439327</v>
      </c>
      <c r="V179" s="108">
        <f t="shared" si="381"/>
        <v>213386.17701560535</v>
      </c>
      <c r="W179" s="108">
        <f t="shared" si="381"/>
        <v>34314.698597816394</v>
      </c>
      <c r="X179" s="108">
        <f t="shared" si="381"/>
        <v>34314.698597816394</v>
      </c>
    </row>
    <row r="180" spans="1:24" x14ac:dyDescent="0.2">
      <c r="A180" s="6">
        <f t="shared" si="332"/>
        <v>2019</v>
      </c>
      <c r="B180" s="40">
        <f t="shared" ref="B180" si="382">C164/B164</f>
        <v>-57.395715013967994</v>
      </c>
      <c r="C180" s="40"/>
      <c r="D180" s="40"/>
      <c r="E180" s="40"/>
      <c r="F180" s="40"/>
      <c r="G180" s="40"/>
      <c r="H180" s="40"/>
      <c r="I180" s="40"/>
      <c r="J180" s="40"/>
      <c r="K180" s="40"/>
      <c r="M180" s="6">
        <f t="shared" si="334"/>
        <v>2019</v>
      </c>
      <c r="N180" s="23">
        <f>J148</f>
        <v>4137991.870000002</v>
      </c>
      <c r="O180" s="23">
        <f>K148</f>
        <v>16389506.030000003</v>
      </c>
      <c r="P180" s="108">
        <f>O164*O151</f>
        <v>-1543665339.8961029</v>
      </c>
      <c r="Q180" s="108">
        <f t="shared" ref="Q180:X180" si="383">P164*P151</f>
        <v>-662512839.57207096</v>
      </c>
      <c r="R180" s="108">
        <f t="shared" si="383"/>
        <v>-424418795.40256792</v>
      </c>
      <c r="S180" s="108">
        <f t="shared" si="383"/>
        <v>-303824380.80801451</v>
      </c>
      <c r="T180" s="108">
        <f t="shared" si="383"/>
        <v>-164588717.65571997</v>
      </c>
      <c r="U180" s="108">
        <f t="shared" si="383"/>
        <v>-61356986.063709408</v>
      </c>
      <c r="V180" s="108">
        <f t="shared" si="383"/>
        <v>-42763155.271597028</v>
      </c>
      <c r="W180" s="108">
        <f t="shared" si="383"/>
        <v>-6876756.5207804488</v>
      </c>
      <c r="X180" s="108">
        <f t="shared" si="383"/>
        <v>-6876756.5207804488</v>
      </c>
    </row>
    <row r="181" spans="1:24" x14ac:dyDescent="0.2">
      <c r="A181" s="44" t="s">
        <v>52</v>
      </c>
      <c r="B181" s="46">
        <f>AVERAGE(B172:B180)</f>
        <v>-7.7059050796487121</v>
      </c>
      <c r="C181" s="47">
        <f t="shared" ref="C181" si="384">AVERAGE(C172:C180)</f>
        <v>9.8029990741977233</v>
      </c>
      <c r="D181" s="47">
        <f t="shared" ref="D181" si="385">AVERAGE(D172:D180)</f>
        <v>0.91358280652732404</v>
      </c>
      <c r="E181" s="47">
        <f t="shared" ref="E181" si="386">AVERAGE(E172:E180)</f>
        <v>1.401964300021203</v>
      </c>
      <c r="F181" s="47">
        <f t="shared" ref="F181" si="387">AVERAGE(F172:F180)</f>
        <v>1.3217096392733509</v>
      </c>
      <c r="G181" s="47">
        <f t="shared" ref="G181" si="388">AVERAGE(G172:G180)</f>
        <v>0.97173125916702907</v>
      </c>
      <c r="H181" s="47">
        <f t="shared" ref="H181" si="389">AVERAGE(H172:H180)</f>
        <v>0.76968707803570002</v>
      </c>
      <c r="I181" s="47">
        <f t="shared" ref="I181" si="390">AVERAGE(I172:I180)</f>
        <v>1.3031196582727298</v>
      </c>
      <c r="J181" s="47">
        <f t="shared" ref="J181" si="391">AVERAGE(J172:J180)</f>
        <v>0.37159915946550093</v>
      </c>
      <c r="K181" s="40"/>
      <c r="M181" s="6">
        <f t="shared" si="334"/>
        <v>2020</v>
      </c>
      <c r="N181" s="23">
        <f>K149</f>
        <v>6058639.9299999997</v>
      </c>
      <c r="O181" s="108">
        <f>N165*N151</f>
        <v>8660812.7328111622</v>
      </c>
      <c r="P181" s="108">
        <f t="shared" ref="P181:W181" si="392">O165*O151</f>
        <v>-179073563.77203572</v>
      </c>
      <c r="Q181" s="108">
        <f t="shared" si="392"/>
        <v>-76855087.797000572</v>
      </c>
      <c r="R181" s="108">
        <f t="shared" si="392"/>
        <v>-49234885.476982772</v>
      </c>
      <c r="S181" s="108">
        <f t="shared" si="392"/>
        <v>-35245278.381248832</v>
      </c>
      <c r="T181" s="108">
        <f t="shared" si="392"/>
        <v>-19093185.203771487</v>
      </c>
      <c r="U181" s="108">
        <f t="shared" si="392"/>
        <v>-7117743.640910591</v>
      </c>
      <c r="V181" s="108">
        <f t="shared" si="392"/>
        <v>-4960758.2775274357</v>
      </c>
      <c r="W181" s="108">
        <f t="shared" si="392"/>
        <v>-797741.10718300054</v>
      </c>
      <c r="X181" s="108">
        <f>W165*W151</f>
        <v>-797741.10718300054</v>
      </c>
    </row>
    <row r="182" spans="1:24" x14ac:dyDescent="0.2">
      <c r="B182" s="1"/>
      <c r="C182" s="1"/>
    </row>
    <row r="183" spans="1:24" x14ac:dyDescent="0.2">
      <c r="A183" s="49" t="s">
        <v>53</v>
      </c>
      <c r="B183" s="48">
        <f>B181</f>
        <v>-7.7059050796487121</v>
      </c>
      <c r="C183" s="48">
        <f t="shared" ref="C183:J183" si="393">C181</f>
        <v>9.8029990741977233</v>
      </c>
      <c r="D183" s="48">
        <f t="shared" si="393"/>
        <v>0.91358280652732404</v>
      </c>
      <c r="E183" s="48">
        <f t="shared" si="393"/>
        <v>1.401964300021203</v>
      </c>
      <c r="F183" s="48">
        <f t="shared" si="393"/>
        <v>1.3217096392733509</v>
      </c>
      <c r="G183" s="48">
        <f t="shared" si="393"/>
        <v>0.97173125916702907</v>
      </c>
      <c r="H183" s="48">
        <f t="shared" si="393"/>
        <v>0.76968707803570002</v>
      </c>
      <c r="I183" s="48">
        <f t="shared" si="393"/>
        <v>1.3031196582727298</v>
      </c>
      <c r="J183" s="48">
        <f t="shared" si="393"/>
        <v>0.37159915946550093</v>
      </c>
      <c r="K183" s="48">
        <v>1</v>
      </c>
    </row>
    <row r="185" spans="1:24" x14ac:dyDescent="0.2">
      <c r="M185" s="149" t="s">
        <v>7</v>
      </c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</row>
    <row r="186" spans="1:24" x14ac:dyDescent="0.2">
      <c r="M186" s="16" t="s">
        <v>1</v>
      </c>
      <c r="N186" s="151" t="s">
        <v>8</v>
      </c>
      <c r="O186" s="152"/>
      <c r="P186" s="152"/>
      <c r="Q186" s="152"/>
      <c r="R186" s="152"/>
      <c r="S186" s="152"/>
      <c r="T186" s="152"/>
      <c r="U186" s="152"/>
      <c r="V186" s="152"/>
      <c r="W186" s="152"/>
    </row>
    <row r="187" spans="1:24" x14ac:dyDescent="0.2">
      <c r="M187" s="17" t="s">
        <v>3</v>
      </c>
      <c r="N187" s="18">
        <f>B155</f>
        <v>0</v>
      </c>
      <c r="O187" s="18">
        <f t="shared" ref="O187" si="394">C155</f>
        <v>1</v>
      </c>
      <c r="P187" s="18">
        <f t="shared" ref="P187" si="395">D155</f>
        <v>2</v>
      </c>
      <c r="Q187" s="18">
        <f t="shared" ref="Q187" si="396">E155</f>
        <v>3</v>
      </c>
      <c r="R187" s="18">
        <f t="shared" ref="R187" si="397">F155</f>
        <v>4</v>
      </c>
      <c r="S187" s="18">
        <f t="shared" ref="S187" si="398">G155</f>
        <v>5</v>
      </c>
      <c r="T187" s="18">
        <f t="shared" ref="T187" si="399">H155</f>
        <v>6</v>
      </c>
      <c r="U187" s="18">
        <f t="shared" ref="U187" si="400">I155</f>
        <v>7</v>
      </c>
      <c r="V187" s="18">
        <f t="shared" ref="V187" si="401">J155</f>
        <v>8</v>
      </c>
      <c r="W187" s="18">
        <f t="shared" ref="W187" si="402">K155</f>
        <v>9</v>
      </c>
      <c r="X187" s="109" t="s">
        <v>99</v>
      </c>
    </row>
    <row r="188" spans="1:24" x14ac:dyDescent="0.2">
      <c r="M188" s="6">
        <f>A140</f>
        <v>2011</v>
      </c>
      <c r="N188" s="23">
        <f>SUMIF($N172:N172,"&lt;&gt;#DIV/0!")</f>
        <v>3678535.2500000005</v>
      </c>
      <c r="O188" s="23">
        <f>SUMIF($N172:O172,"&lt;&gt;#DIV/0!")</f>
        <v>12777212.020000005</v>
      </c>
      <c r="P188" s="23">
        <f>SUMIF($N172:P172,"&lt;&gt;#DIV/0!")</f>
        <v>18284383.750000004</v>
      </c>
      <c r="Q188" s="23">
        <f>SUMIF($N172:Q172,"&lt;&gt;#DIV/0!")</f>
        <v>21390700.610000003</v>
      </c>
      <c r="R188" s="23">
        <f>SUMIF($N172:R172,"&lt;&gt;#DIV/0!")</f>
        <v>24148581.870000005</v>
      </c>
      <c r="S188" s="23">
        <f>SUMIF($N172:S172,"&lt;&gt;#DIV/0!")</f>
        <v>25652222.880000003</v>
      </c>
      <c r="T188" s="23">
        <f>SUMIF($N172:T172,"&lt;&gt;#DIV/0!")</f>
        <v>26197530.220000003</v>
      </c>
      <c r="U188" s="23">
        <f>SUMIF($N172:U172,"&lt;&gt;#DIV/0!")</f>
        <v>26352548.600000001</v>
      </c>
      <c r="V188" s="23">
        <f>SUMIF($N172:V172,"&lt;&gt;#DIV/0!")</f>
        <v>26446722.010000002</v>
      </c>
      <c r="W188" s="23">
        <f>SUMIF($N172:W172,"&lt;&gt;#DIV/0!")</f>
        <v>26458386.930000003</v>
      </c>
      <c r="X188" s="110">
        <f>SUMIF($N172:X172,"&lt;&gt;#DIV/0!")</f>
        <v>26470051.850000005</v>
      </c>
    </row>
    <row r="189" spans="1:24" x14ac:dyDescent="0.2">
      <c r="M189" s="6">
        <f t="shared" ref="M189:M197" si="403">A141</f>
        <v>2012</v>
      </c>
      <c r="N189" s="23">
        <f>SUMIF($N173:N173,"&lt;&gt;#DIV/0!")</f>
        <v>3250429.3200000003</v>
      </c>
      <c r="O189" s="23">
        <f>SUMIF($N173:O173,"&lt;&gt;#DIV/0!")</f>
        <v>13398582.750000006</v>
      </c>
      <c r="P189" s="23">
        <f>SUMIF($N173:P173,"&lt;&gt;#DIV/0!")</f>
        <v>19428959.320000008</v>
      </c>
      <c r="Q189" s="23">
        <f>SUMIF($N173:Q173,"&lt;&gt;#DIV/0!")</f>
        <v>23187268.160000008</v>
      </c>
      <c r="R189" s="23">
        <f>SUMIF($N173:R173,"&lt;&gt;#DIV/0!")</f>
        <v>25425573.850000009</v>
      </c>
      <c r="S189" s="23">
        <f>SUMIF($N173:S173,"&lt;&gt;#DIV/0!")</f>
        <v>27032396.170000009</v>
      </c>
      <c r="T189" s="23">
        <f>SUMIF($N173:T173,"&lt;&gt;#DIV/0!")</f>
        <v>27465592.430000011</v>
      </c>
      <c r="U189" s="23">
        <f>SUMIF($N173:U173,"&lt;&gt;#DIV/0!")</f>
        <v>27852486.04000001</v>
      </c>
      <c r="V189" s="23">
        <f>SUMIF($N173:V173,"&lt;&gt;#DIV/0!")</f>
        <v>28051044.430000011</v>
      </c>
      <c r="W189" s="23">
        <f>SUMIF($N173:W173,"&lt;&gt;#DIV/0!")</f>
        <v>28087936.495414421</v>
      </c>
      <c r="X189" s="110">
        <f>SUMIF($N173:X173,"&lt;&gt;#DIV/0!")</f>
        <v>28124828.560828831</v>
      </c>
    </row>
    <row r="190" spans="1:24" x14ac:dyDescent="0.2">
      <c r="M190" s="6">
        <f t="shared" si="403"/>
        <v>2013</v>
      </c>
      <c r="N190" s="23">
        <f>SUMIF($N174:N174,"&lt;&gt;#DIV/0!")</f>
        <v>3642982.4599999986</v>
      </c>
      <c r="O190" s="23">
        <f>SUMIF($N174:O174,"&lt;&gt;#DIV/0!")</f>
        <v>14582783.279999999</v>
      </c>
      <c r="P190" s="23">
        <f>SUMIF($N174:P174,"&lt;&gt;#DIV/0!")</f>
        <v>20211130.309999999</v>
      </c>
      <c r="Q190" s="23">
        <f>SUMIF($N174:Q174,"&lt;&gt;#DIV/0!")</f>
        <v>22413602.52</v>
      </c>
      <c r="R190" s="23">
        <f>SUMIF($N174:R174,"&lt;&gt;#DIV/0!")</f>
        <v>24550999.07</v>
      </c>
      <c r="S190" s="23">
        <f>SUMIF($N174:S174,"&lt;&gt;#DIV/0!")</f>
        <v>25564838.710000001</v>
      </c>
      <c r="T190" s="23">
        <f>SUMIF($N174:T174,"&lt;&gt;#DIV/0!")</f>
        <v>25842807.370000001</v>
      </c>
      <c r="U190" s="23">
        <f>SUMIF($N174:U174,"&lt;&gt;#DIV/0!")</f>
        <v>26038548.09</v>
      </c>
      <c r="V190" s="23">
        <f>SUMIF($N174:V174,"&lt;&gt;#DIV/0!")</f>
        <v>26235022.06884649</v>
      </c>
      <c r="W190" s="23">
        <f>SUMIF($N174:W174,"&lt;&gt;#DIV/0!")</f>
        <v>26266617.111509155</v>
      </c>
      <c r="X190" s="110">
        <f>SUMIF($N174:X174,"&lt;&gt;#DIV/0!")</f>
        <v>26298212.154171821</v>
      </c>
    </row>
    <row r="191" spans="1:24" x14ac:dyDescent="0.2">
      <c r="M191" s="6">
        <f t="shared" si="403"/>
        <v>2014</v>
      </c>
      <c r="N191" s="23">
        <f>SUMIF($N175:N175,"&lt;&gt;#DIV/0!")</f>
        <v>4496134.2999999989</v>
      </c>
      <c r="O191" s="23">
        <f>SUMIF($N175:O175,"&lt;&gt;#DIV/0!")</f>
        <v>13701629.350000003</v>
      </c>
      <c r="P191" s="23">
        <f>SUMIF($N175:P175,"&lt;&gt;#DIV/0!")</f>
        <v>19896306.57</v>
      </c>
      <c r="Q191" s="23">
        <f>SUMIF($N175:Q175,"&lt;&gt;#DIV/0!")</f>
        <v>22800664.969999999</v>
      </c>
      <c r="R191" s="23">
        <f>SUMIF($N175:R175,"&lt;&gt;#DIV/0!")</f>
        <v>24100799.829999998</v>
      </c>
      <c r="S191" s="23">
        <f>SUMIF($N175:S175,"&lt;&gt;#DIV/0!")</f>
        <v>24998259.629999999</v>
      </c>
      <c r="T191" s="23">
        <f>SUMIF($N175:T175,"&lt;&gt;#DIV/0!")</f>
        <v>26372409.640000001</v>
      </c>
      <c r="U191" s="23">
        <f>SUMIF($N175:U175,"&lt;&gt;#DIV/0!")</f>
        <v>26677056.335374866</v>
      </c>
      <c r="V191" s="23">
        <f>SUMIF($N175:V175,"&lt;&gt;#DIV/0!")</f>
        <v>26889381.854815587</v>
      </c>
      <c r="W191" s="23">
        <f>SUMIF($N175:W175,"&lt;&gt;#DIV/0!")</f>
        <v>26923525.988733411</v>
      </c>
      <c r="X191" s="110">
        <f>SUMIF($N175:X175,"&lt;&gt;#DIV/0!")</f>
        <v>26957670.122651234</v>
      </c>
    </row>
    <row r="192" spans="1:24" x14ac:dyDescent="0.2">
      <c r="M192" s="6">
        <f t="shared" si="403"/>
        <v>2015</v>
      </c>
      <c r="N192" s="23">
        <f>SUMIF($N176:N176,"&lt;&gt;#DIV/0!")</f>
        <v>3811002.7500000005</v>
      </c>
      <c r="O192" s="23">
        <f>SUMIF($N176:O176,"&lt;&gt;#DIV/0!")</f>
        <v>15821839.079999998</v>
      </c>
      <c r="P192" s="23">
        <f>SUMIF($N176:P176,"&lt;&gt;#DIV/0!")</f>
        <v>22557887.18</v>
      </c>
      <c r="Q192" s="23">
        <f>SUMIF($N176:Q176,"&lt;&gt;#DIV/0!")</f>
        <v>26757760.09</v>
      </c>
      <c r="R192" s="23">
        <f>SUMIF($N176:R176,"&lt;&gt;#DIV/0!")</f>
        <v>28494658.039999999</v>
      </c>
      <c r="S192" s="23">
        <f>SUMIF($N176:S176,"&lt;&gt;#DIV/0!")</f>
        <v>30548642.059999999</v>
      </c>
      <c r="T192" s="23">
        <f>SUMIF($N176:T176,"&lt;&gt;#DIV/0!")</f>
        <v>31537787.964971304</v>
      </c>
      <c r="U192" s="23">
        <f>SUMIF($N176:U176,"&lt;&gt;#DIV/0!")</f>
        <v>31906531.414526884</v>
      </c>
      <c r="V192" s="23">
        <f>SUMIF($N176:V176,"&lt;&gt;#DIV/0!")</f>
        <v>32163529.588660736</v>
      </c>
      <c r="W192" s="23">
        <f>SUMIF($N176:W176,"&lt;&gt;#DIV/0!")</f>
        <v>32204857.546305094</v>
      </c>
      <c r="X192" s="110">
        <f>SUMIF($N176:X176,"&lt;&gt;#DIV/0!")</f>
        <v>32246185.503949452</v>
      </c>
    </row>
    <row r="193" spans="13:24" x14ac:dyDescent="0.2">
      <c r="M193" s="6">
        <f t="shared" si="403"/>
        <v>2016</v>
      </c>
      <c r="N193" s="23">
        <f>SUMIF($N177:N177,"&lt;&gt;#DIV/0!")</f>
        <v>3566074.15</v>
      </c>
      <c r="O193" s="23">
        <f>SUMIF($N177:O177,"&lt;&gt;#DIV/0!")</f>
        <v>15476680.070000004</v>
      </c>
      <c r="P193" s="23">
        <f>SUMIF($N177:P177,"&lt;&gt;#DIV/0!")</f>
        <v>24354208.040000003</v>
      </c>
      <c r="Q193" s="23">
        <f>SUMIF($N177:Q177,"&lt;&gt;#DIV/0!")</f>
        <v>26760525.800000004</v>
      </c>
      <c r="R193" s="23">
        <f>SUMIF($N177:R177,"&lt;&gt;#DIV/0!")</f>
        <v>28730253.260000005</v>
      </c>
      <c r="S193" s="23">
        <f>SUMIF($N177:S177,"&lt;&gt;#DIV/0!")</f>
        <v>29882945.640760306</v>
      </c>
      <c r="T193" s="23">
        <f>SUMIF($N177:T177,"&lt;&gt;#DIV/0!")</f>
        <v>30507385.852886468</v>
      </c>
      <c r="U193" s="23">
        <f>SUMIF($N177:U177,"&lt;&gt;#DIV/0!")</f>
        <v>30740170.760252889</v>
      </c>
      <c r="V193" s="23">
        <f>SUMIF($N177:V177,"&lt;&gt;#DIV/0!")</f>
        <v>30902411.73356697</v>
      </c>
      <c r="W193" s="23">
        <f>SUMIF($N177:W177,"&lt;&gt;#DIV/0!")</f>
        <v>30928501.755785614</v>
      </c>
      <c r="X193" s="110">
        <f>SUMIF($N177:X177,"&lt;&gt;#DIV/0!")</f>
        <v>30954591.778004259</v>
      </c>
    </row>
    <row r="194" spans="13:24" x14ac:dyDescent="0.2">
      <c r="M194" s="6">
        <f t="shared" si="403"/>
        <v>2017</v>
      </c>
      <c r="N194" s="23">
        <f>SUMIF($N178:N178,"&lt;&gt;#DIV/0!")</f>
        <v>6589317.6199999992</v>
      </c>
      <c r="O194" s="23">
        <f>SUMIF($N178:O178,"&lt;&gt;#DIV/0!")</f>
        <v>20973545.920000009</v>
      </c>
      <c r="P194" s="23">
        <f>SUMIF($N178:P178,"&lt;&gt;#DIV/0!")</f>
        <v>29293150.800000012</v>
      </c>
      <c r="Q194" s="23">
        <f>SUMIF($N178:Q178,"&lt;&gt;#DIV/0!")</f>
        <v>33827393.030000016</v>
      </c>
      <c r="R194" s="23">
        <f>SUMIF($N178:R178,"&lt;&gt;#DIV/0!")</f>
        <v>36389355.252822742</v>
      </c>
      <c r="S194" s="23">
        <f>SUMIF($N178:S178,"&lt;&gt;#DIV/0!")</f>
        <v>38223361.179125622</v>
      </c>
      <c r="T194" s="23">
        <f>SUMIF($N178:T178,"&lt;&gt;#DIV/0!")</f>
        <v>39216884.749486893</v>
      </c>
      <c r="U194" s="23">
        <f>SUMIF($N178:U178,"&lt;&gt;#DIV/0!")</f>
        <v>39587260.147806339</v>
      </c>
      <c r="V194" s="23">
        <f>SUMIF($N178:V178,"&lt;&gt;#DIV/0!")</f>
        <v>39845395.719372198</v>
      </c>
      <c r="W194" s="23">
        <f>SUMIF($N178:W178,"&lt;&gt;#DIV/0!")</f>
        <v>39886906.582257234</v>
      </c>
      <c r="X194" s="110">
        <f>SUMIF($N178:X178,"&lt;&gt;#DIV/0!")</f>
        <v>39928417.445142269</v>
      </c>
    </row>
    <row r="195" spans="13:24" x14ac:dyDescent="0.2">
      <c r="M195" s="6">
        <f t="shared" si="403"/>
        <v>2018</v>
      </c>
      <c r="N195" s="23">
        <f>SUMIF($N179:N179,"&lt;&gt;#DIV/0!")</f>
        <v>4705341.6800000006</v>
      </c>
      <c r="O195" s="23">
        <f>SUMIF($N179:O179,"&lt;&gt;#DIV/0!")</f>
        <v>16672551.630000003</v>
      </c>
      <c r="P195" s="23">
        <f>SUMIF($N179:P179,"&lt;&gt;#DIV/0!")</f>
        <v>23463090.110000007</v>
      </c>
      <c r="Q195" s="23">
        <f>SUMIF($N179:Q179,"&lt;&gt;#DIV/0!")</f>
        <v>26768998.693268999</v>
      </c>
      <c r="R195" s="23">
        <f>SUMIF($N179:R179,"&lt;&gt;#DIV/0!")</f>
        <v>28886828.952269439</v>
      </c>
      <c r="S195" s="23">
        <f>SUMIF($N179:S179,"&lt;&gt;#DIV/0!")</f>
        <v>30402898.631716516</v>
      </c>
      <c r="T195" s="23">
        <f>SUMIF($N179:T179,"&lt;&gt;#DIV/0!")</f>
        <v>31224188.759102929</v>
      </c>
      <c r="U195" s="23">
        <f>SUMIF($N179:U179,"&lt;&gt;#DIV/0!")</f>
        <v>31530357.296157323</v>
      </c>
      <c r="V195" s="23">
        <f>SUMIF($N179:V179,"&lt;&gt;#DIV/0!")</f>
        <v>31743743.473172929</v>
      </c>
      <c r="W195" s="23">
        <f>SUMIF($N179:W179,"&lt;&gt;#DIV/0!")</f>
        <v>31778058.171770744</v>
      </c>
      <c r="X195" s="110">
        <f>SUMIF($N179:X179,"&lt;&gt;#DIV/0!")</f>
        <v>31812372.870368559</v>
      </c>
    </row>
    <row r="196" spans="13:24" x14ac:dyDescent="0.2">
      <c r="M196" s="6">
        <f t="shared" si="403"/>
        <v>2019</v>
      </c>
      <c r="N196" s="23">
        <f>SUMIF($N180:N180,"&lt;&gt;#DIV/0!")</f>
        <v>4137991.870000002</v>
      </c>
      <c r="O196" s="23">
        <f>SUMIF($N180:O180,"&lt;&gt;#DIV/0!")</f>
        <v>20527497.900000006</v>
      </c>
      <c r="P196" s="23">
        <f>SUMIF($N180:P180,"&lt;&gt;#DIV/0!")</f>
        <v>-1523137841.9961028</v>
      </c>
      <c r="Q196" s="23">
        <f>SUMIF($N180:Q180,"&lt;&gt;#DIV/0!")</f>
        <v>-2185650681.5681739</v>
      </c>
      <c r="R196" s="23">
        <f>SUMIF($N180:R180,"&lt;&gt;#DIV/0!")</f>
        <v>-2610069476.9707417</v>
      </c>
      <c r="S196" s="23">
        <f>SUMIF($N180:S180,"&lt;&gt;#DIV/0!")</f>
        <v>-2913893857.7787561</v>
      </c>
      <c r="T196" s="23">
        <f>SUMIF($N180:T180,"&lt;&gt;#DIV/0!")</f>
        <v>-3078482575.4344759</v>
      </c>
      <c r="U196" s="23">
        <f>SUMIF($N180:U180,"&lt;&gt;#DIV/0!")</f>
        <v>-3139839561.4981852</v>
      </c>
      <c r="V196" s="23">
        <f>SUMIF($N180:V180,"&lt;&gt;#DIV/0!")</f>
        <v>-3182602716.7697821</v>
      </c>
      <c r="W196" s="23">
        <f>SUMIF($N180:W180,"&lt;&gt;#DIV/0!")</f>
        <v>-3189479473.2905626</v>
      </c>
      <c r="X196" s="110">
        <f>SUMIF($N180:X180,"&lt;&gt;#DIV/0!")</f>
        <v>-3196356229.8113432</v>
      </c>
    </row>
    <row r="197" spans="13:24" x14ac:dyDescent="0.2">
      <c r="M197" s="6">
        <f t="shared" si="403"/>
        <v>2020</v>
      </c>
      <c r="N197" s="23">
        <f>SUMIF($N181:N181,"&lt;&gt;#DIV/0!")</f>
        <v>6058639.9299999997</v>
      </c>
      <c r="O197" s="23">
        <f>SUMIF($N181:O181,"&lt;&gt;#DIV/0!")</f>
        <v>14719452.662811162</v>
      </c>
      <c r="P197" s="23">
        <f>SUMIF($N181:P181,"&lt;&gt;#DIV/0!")</f>
        <v>-164354111.10922456</v>
      </c>
      <c r="Q197" s="23">
        <f>SUMIF($N181:Q181,"&lt;&gt;#DIV/0!")</f>
        <v>-241209198.90622514</v>
      </c>
      <c r="R197" s="23">
        <f>SUMIF($N181:R181,"&lt;&gt;#DIV/0!")</f>
        <v>-290444084.38320792</v>
      </c>
      <c r="S197" s="23">
        <f>SUMIF($N181:S181,"&lt;&gt;#DIV/0!")</f>
        <v>-325689362.76445675</v>
      </c>
      <c r="T197" s="23">
        <f>SUMIF($N181:T181,"&lt;&gt;#DIV/0!")</f>
        <v>-344782547.96822822</v>
      </c>
      <c r="U197" s="23">
        <f>SUMIF($N181:U181,"&lt;&gt;#DIV/0!")</f>
        <v>-351900291.60913879</v>
      </c>
      <c r="V197" s="23">
        <f>SUMIF($N181:V181,"&lt;&gt;#DIV/0!")</f>
        <v>-356861049.88666624</v>
      </c>
      <c r="W197" s="23">
        <f>SUMIF($N181:W181,"&lt;&gt;#DIV/0!")</f>
        <v>-357658790.99384922</v>
      </c>
      <c r="X197" s="110">
        <f>SUMIF($N181:X181,"&lt;&gt;#DIV/0!")</f>
        <v>-358456532.1010322</v>
      </c>
    </row>
    <row r="198" spans="13:24" x14ac:dyDescent="0.2">
      <c r="M198" s="60" t="s">
        <v>59</v>
      </c>
      <c r="N198" s="92"/>
      <c r="O198" s="113"/>
      <c r="P198" s="113"/>
      <c r="Q198" s="113"/>
      <c r="R198" s="113"/>
      <c r="S198" s="113"/>
      <c r="T198" s="113"/>
      <c r="U198" s="113"/>
      <c r="V198" s="113"/>
      <c r="W198" s="113"/>
      <c r="X198" s="119">
        <f>SUM(X188:X197)</f>
        <v>-3312020431.6272593</v>
      </c>
    </row>
  </sheetData>
  <mergeCells count="42">
    <mergeCell ref="M185:W185"/>
    <mergeCell ref="N186:W186"/>
    <mergeCell ref="B154:K154"/>
    <mergeCell ref="N154:W154"/>
    <mergeCell ref="A169:K169"/>
    <mergeCell ref="M169:W169"/>
    <mergeCell ref="B170:K170"/>
    <mergeCell ref="N170:W170"/>
    <mergeCell ref="A137:K137"/>
    <mergeCell ref="M137:W137"/>
    <mergeCell ref="B138:K138"/>
    <mergeCell ref="N138:W138"/>
    <mergeCell ref="A153:K153"/>
    <mergeCell ref="M153:W153"/>
    <mergeCell ref="N119:W119"/>
    <mergeCell ref="B71:K71"/>
    <mergeCell ref="N71:W71"/>
    <mergeCell ref="A86:K86"/>
    <mergeCell ref="M86:W86"/>
    <mergeCell ref="B87:K87"/>
    <mergeCell ref="N87:W87"/>
    <mergeCell ref="A102:K102"/>
    <mergeCell ref="M102:W102"/>
    <mergeCell ref="B103:K103"/>
    <mergeCell ref="N103:W103"/>
    <mergeCell ref="M118:W118"/>
    <mergeCell ref="M51:W51"/>
    <mergeCell ref="N52:W52"/>
    <mergeCell ref="A70:K70"/>
    <mergeCell ref="M70:W70"/>
    <mergeCell ref="M3:W3"/>
    <mergeCell ref="N4:W4"/>
    <mergeCell ref="M19:W19"/>
    <mergeCell ref="N20:W20"/>
    <mergeCell ref="M35:W35"/>
    <mergeCell ref="N36:W36"/>
    <mergeCell ref="A3:K3"/>
    <mergeCell ref="B4:K4"/>
    <mergeCell ref="A19:K19"/>
    <mergeCell ref="B20:K20"/>
    <mergeCell ref="A35:K35"/>
    <mergeCell ref="B36:K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1a. physdam</vt:lpstr>
      <vt:lpstr>1b. liability</vt:lpstr>
      <vt:lpstr>1c. homeprop</vt:lpstr>
      <vt:lpstr>2a. paid CL</vt:lpstr>
      <vt:lpstr>2b. reported CL</vt:lpstr>
      <vt:lpstr>2c. expected</vt:lpstr>
      <vt:lpstr>2d. born-ferg</vt:lpstr>
      <vt:lpstr>2e. case out</vt:lpstr>
      <vt:lpstr>3.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2022-01-09T19:20:43Z</dcterms:created>
  <dcterms:modified xsi:type="dcterms:W3CDTF">2022-01-14T23:57:05Z</dcterms:modified>
</cp:coreProperties>
</file>