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"/>
    </mc:Choice>
  </mc:AlternateContent>
  <bookViews>
    <workbookView xWindow="0" yWindow="0" windowWidth="20325" windowHeight="9510" activeTab="6" xr2:uid="{00000000-000D-0000-FFFF-FFFF00000000}"/>
  </bookViews>
  <sheets>
    <sheet name="Scratch" sheetId="3" r:id="rId1"/>
    <sheet name="Sheet3" sheetId="8" r:id="rId2"/>
    <sheet name="Sheet3 (2)" sheetId="9" r:id="rId3"/>
    <sheet name="DJ Hols" sheetId="12" r:id="rId4"/>
    <sheet name="Documents" sheetId="1" r:id="rId5"/>
    <sheet name="People" sheetId="2" r:id="rId6"/>
    <sheet name="Diary" sheetId="5" r:id="rId7"/>
    <sheet name="Sheet1" sheetId="13" r:id="rId8"/>
    <sheet name="CCJ 601" sheetId="14" r:id="rId9"/>
    <sheet name="CCJ 601 BAK" sheetId="16" r:id="rId10"/>
    <sheet name="SHARE" sheetId="17" r:id="rId11"/>
    <sheet name="Numero Office" sheetId="7" r:id="rId12"/>
    <sheet name="Process Maps" sheetId="6" r:id="rId13"/>
    <sheet name="SDD" sheetId="10" r:id="rId14"/>
    <sheet name="personal" sheetId="11" r:id="rId15"/>
  </sheets>
  <definedNames>
    <definedName name="_xlnm._FilterDatabase" localSheetId="0" hidden="1">Scratch!$J$10:$N$50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7" l="1"/>
  <c r="B34" i="17"/>
  <c r="B32" i="17"/>
  <c r="B28" i="17"/>
  <c r="B2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B55" i="17"/>
  <c r="B54" i="17"/>
  <c r="B51" i="17"/>
  <c r="A50" i="17"/>
  <c r="B50" i="17"/>
  <c r="A49" i="17"/>
  <c r="B49" i="17"/>
  <c r="A47" i="17"/>
  <c r="B48" i="17"/>
  <c r="A46" i="17"/>
  <c r="B46" i="17"/>
  <c r="A42" i="17"/>
  <c r="B44" i="17"/>
  <c r="A40" i="17"/>
  <c r="B42" i="17"/>
  <c r="A39" i="17"/>
  <c r="B39" i="17"/>
  <c r="A36" i="17"/>
  <c r="B38" i="17"/>
  <c r="B27" i="17"/>
  <c r="B26" i="17"/>
  <c r="B25" i="17"/>
  <c r="B21" i="17"/>
  <c r="B20" i="17"/>
  <c r="A20" i="17"/>
  <c r="I15" i="17"/>
  <c r="I16" i="17" s="1"/>
  <c r="I17" i="17" s="1"/>
  <c r="I18" i="17" s="1"/>
  <c r="I19" i="17" s="1"/>
  <c r="I20" i="17" s="1"/>
  <c r="I21" i="17" s="1"/>
  <c r="I13" i="17"/>
  <c r="I12" i="17" s="1"/>
  <c r="I11" i="17" s="1"/>
  <c r="I10" i="17" s="1"/>
  <c r="I9" i="17" s="1"/>
  <c r="I8" i="17" s="1"/>
  <c r="I7" i="17" s="1"/>
  <c r="I6" i="17" s="1"/>
  <c r="I5" i="17" s="1"/>
  <c r="I4" i="17" s="1"/>
  <c r="A21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A52" i="17"/>
  <c r="I50" i="17"/>
  <c r="I49" i="17"/>
  <c r="I48" i="17"/>
  <c r="I47" i="17"/>
  <c r="I46" i="17"/>
  <c r="I45" i="17"/>
  <c r="G42" i="17"/>
  <c r="F42" i="17"/>
  <c r="E42" i="17"/>
  <c r="D42" i="17"/>
  <c r="G41" i="17"/>
  <c r="F41" i="17"/>
  <c r="E41" i="17"/>
  <c r="D41" i="17"/>
  <c r="G40" i="17"/>
  <c r="F40" i="17"/>
  <c r="E40" i="17"/>
  <c r="D40" i="17"/>
  <c r="G39" i="17"/>
  <c r="F39" i="17"/>
  <c r="E39" i="17"/>
  <c r="D39" i="17"/>
  <c r="G38" i="17"/>
  <c r="F38" i="17"/>
  <c r="E38" i="17"/>
  <c r="D38" i="17"/>
  <c r="G37" i="17"/>
  <c r="F37" i="17"/>
  <c r="E37" i="17"/>
  <c r="D37" i="17"/>
  <c r="G36" i="17"/>
  <c r="F36" i="17"/>
  <c r="E36" i="17"/>
  <c r="D36" i="17"/>
  <c r="G35" i="17"/>
  <c r="F35" i="17"/>
  <c r="E35" i="17"/>
  <c r="D35" i="17"/>
  <c r="G34" i="17"/>
  <c r="F34" i="17"/>
  <c r="E34" i="17"/>
  <c r="D34" i="17"/>
  <c r="A35" i="17"/>
  <c r="G33" i="17"/>
  <c r="F33" i="17"/>
  <c r="E33" i="17"/>
  <c r="D33" i="17"/>
  <c r="G32" i="17"/>
  <c r="F32" i="17"/>
  <c r="E32" i="17"/>
  <c r="D32" i="17"/>
  <c r="G31" i="17"/>
  <c r="F31" i="17"/>
  <c r="E31" i="17"/>
  <c r="D31" i="17"/>
  <c r="G30" i="17"/>
  <c r="F30" i="17"/>
  <c r="E30" i="17"/>
  <c r="D30" i="17"/>
  <c r="G29" i="17"/>
  <c r="F29" i="17"/>
  <c r="E29" i="17"/>
  <c r="D29" i="17"/>
  <c r="G28" i="17"/>
  <c r="F28" i="17"/>
  <c r="E28" i="17"/>
  <c r="D28" i="17"/>
  <c r="G27" i="17"/>
  <c r="F27" i="17"/>
  <c r="E27" i="17"/>
  <c r="D27" i="17"/>
  <c r="A28" i="17"/>
  <c r="G26" i="17"/>
  <c r="F26" i="17"/>
  <c r="E26" i="17"/>
  <c r="D26" i="17"/>
  <c r="G25" i="17"/>
  <c r="F25" i="17"/>
  <c r="E25" i="17"/>
  <c r="D25" i="17"/>
  <c r="A25" i="17"/>
  <c r="A24" i="17"/>
  <c r="U21" i="17"/>
  <c r="U20" i="17"/>
  <c r="U19" i="17"/>
  <c r="U18" i="17"/>
  <c r="U17" i="17"/>
  <c r="U16" i="17"/>
  <c r="U15" i="17"/>
  <c r="F15" i="17"/>
  <c r="F16" i="17" s="1"/>
  <c r="F17" i="17" s="1"/>
  <c r="F18" i="17" s="1"/>
  <c r="F19" i="17" s="1"/>
  <c r="F20" i="17" s="1"/>
  <c r="F21" i="17" s="1"/>
  <c r="E15" i="17"/>
  <c r="E16" i="17" s="1"/>
  <c r="E17" i="17" s="1"/>
  <c r="E18" i="17" s="1"/>
  <c r="E19" i="17" s="1"/>
  <c r="E20" i="17" s="1"/>
  <c r="E21" i="17" s="1"/>
  <c r="U14" i="17"/>
  <c r="U13" i="17"/>
  <c r="F13" i="17"/>
  <c r="F12" i="17" s="1"/>
  <c r="F11" i="17" s="1"/>
  <c r="F10" i="17" s="1"/>
  <c r="F9" i="17" s="1"/>
  <c r="F8" i="17" s="1"/>
  <c r="F7" i="17" s="1"/>
  <c r="F6" i="17" s="1"/>
  <c r="F5" i="17" s="1"/>
  <c r="F4" i="17" s="1"/>
  <c r="E13" i="17"/>
  <c r="E12" i="17" s="1"/>
  <c r="E11" i="17" s="1"/>
  <c r="E10" i="17" s="1"/>
  <c r="E9" i="17" s="1"/>
  <c r="E8" i="17" s="1"/>
  <c r="E7" i="17" s="1"/>
  <c r="E6" i="17" s="1"/>
  <c r="E5" i="17" s="1"/>
  <c r="E4" i="17" s="1"/>
  <c r="U12" i="17"/>
  <c r="U11" i="17"/>
  <c r="U10" i="17"/>
  <c r="U9" i="17"/>
  <c r="U8" i="17"/>
  <c r="U7" i="17"/>
  <c r="U6" i="17"/>
  <c r="U5" i="17"/>
  <c r="U4" i="17"/>
  <c r="A38" i="17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M13" i="16"/>
  <c r="M12" i="16"/>
  <c r="M11" i="16"/>
  <c r="M10" i="16"/>
  <c r="M9" i="16"/>
  <c r="M8" i="16"/>
  <c r="M7" i="16"/>
  <c r="M6" i="16"/>
  <c r="M5" i="16"/>
  <c r="M4" i="16"/>
  <c r="E13" i="16"/>
  <c r="E12" i="16" s="1"/>
  <c r="E11" i="16" s="1"/>
  <c r="E10" i="16" s="1"/>
  <c r="E9" i="16" s="1"/>
  <c r="E8" i="16" s="1"/>
  <c r="E7" i="16" s="1"/>
  <c r="E6" i="16" s="1"/>
  <c r="E5" i="16" s="1"/>
  <c r="E4" i="16" s="1"/>
  <c r="F13" i="16"/>
  <c r="F12" i="16" s="1"/>
  <c r="F11" i="16" s="1"/>
  <c r="F10" i="16" s="1"/>
  <c r="F9" i="16" s="1"/>
  <c r="F8" i="16" s="1"/>
  <c r="F7" i="16" s="1"/>
  <c r="F6" i="16" s="1"/>
  <c r="F5" i="16" s="1"/>
  <c r="F4" i="16" s="1"/>
  <c r="H13" i="16"/>
  <c r="H12" i="16"/>
  <c r="H11" i="16"/>
  <c r="H10" i="16"/>
  <c r="H9" i="16"/>
  <c r="H8" i="16"/>
  <c r="H7" i="16"/>
  <c r="H6" i="16"/>
  <c r="H5" i="16"/>
  <c r="H4" i="16"/>
  <c r="C35" i="16"/>
  <c r="C31" i="16"/>
  <c r="E25" i="16"/>
  <c r="E42" i="16"/>
  <c r="D42" i="16"/>
  <c r="C42" i="16" s="1"/>
  <c r="E41" i="16"/>
  <c r="D41" i="16"/>
  <c r="E40" i="16"/>
  <c r="D40" i="16"/>
  <c r="E39" i="16"/>
  <c r="D39" i="16"/>
  <c r="E38" i="16"/>
  <c r="D38" i="16"/>
  <c r="C38" i="16" s="1"/>
  <c r="E37" i="16"/>
  <c r="D37" i="16"/>
  <c r="E36" i="16"/>
  <c r="D36" i="16"/>
  <c r="E35" i="16"/>
  <c r="D35" i="16"/>
  <c r="E34" i="16"/>
  <c r="D34" i="16"/>
  <c r="C34" i="16" s="1"/>
  <c r="E33" i="16"/>
  <c r="D33" i="16"/>
  <c r="E32" i="16"/>
  <c r="D32" i="16"/>
  <c r="E31" i="16"/>
  <c r="D31" i="16"/>
  <c r="E30" i="16"/>
  <c r="D30" i="16"/>
  <c r="C30" i="16" s="1"/>
  <c r="E29" i="16"/>
  <c r="D29" i="16"/>
  <c r="E28" i="16"/>
  <c r="D28" i="16"/>
  <c r="E27" i="16"/>
  <c r="D27" i="16"/>
  <c r="E26" i="16"/>
  <c r="D26" i="16"/>
  <c r="C26" i="16" s="1"/>
  <c r="D25" i="16"/>
  <c r="F25" i="16"/>
  <c r="C25" i="16" s="1"/>
  <c r="F42" i="16"/>
  <c r="F41" i="16"/>
  <c r="C41" i="16" s="1"/>
  <c r="F40" i="16"/>
  <c r="F39" i="16"/>
  <c r="C39" i="16" s="1"/>
  <c r="F38" i="16"/>
  <c r="F37" i="16"/>
  <c r="C37" i="16" s="1"/>
  <c r="F36" i="16"/>
  <c r="F35" i="16"/>
  <c r="F34" i="16"/>
  <c r="F33" i="16"/>
  <c r="C33" i="16" s="1"/>
  <c r="F32" i="16"/>
  <c r="F31" i="16"/>
  <c r="F30" i="16"/>
  <c r="F29" i="16"/>
  <c r="C29" i="16" s="1"/>
  <c r="F28" i="16"/>
  <c r="F27" i="16"/>
  <c r="C27" i="16" s="1"/>
  <c r="F26" i="16"/>
  <c r="G25" i="16"/>
  <c r="M14" i="16"/>
  <c r="M15" i="16"/>
  <c r="M16" i="16"/>
  <c r="M17" i="16"/>
  <c r="M18" i="16"/>
  <c r="M19" i="16"/>
  <c r="M20" i="16"/>
  <c r="M21" i="16"/>
  <c r="H14" i="16"/>
  <c r="C187" i="5"/>
  <c r="B41" i="17" l="1"/>
  <c r="C28" i="17"/>
  <c r="C42" i="17"/>
  <c r="C41" i="17"/>
  <c r="C37" i="17"/>
  <c r="C38" i="17"/>
  <c r="C33" i="17"/>
  <c r="C25" i="17"/>
  <c r="C29" i="17"/>
  <c r="C32" i="17"/>
  <c r="C34" i="17"/>
  <c r="C36" i="17"/>
  <c r="C39" i="17"/>
  <c r="C40" i="17"/>
  <c r="C26" i="17"/>
  <c r="C27" i="17"/>
  <c r="C30" i="17"/>
  <c r="C31" i="17"/>
  <c r="C35" i="17"/>
  <c r="C28" i="16"/>
  <c r="C32" i="16"/>
  <c r="C36" i="16"/>
  <c r="C40" i="16"/>
  <c r="B41" i="14" l="1"/>
  <c r="L9" i="14"/>
  <c r="L8" i="14"/>
  <c r="L7" i="14"/>
  <c r="L6" i="14"/>
  <c r="L5" i="14"/>
  <c r="L4" i="14"/>
  <c r="L3" i="14"/>
  <c r="E3" i="14"/>
  <c r="E4" i="14" s="1"/>
  <c r="E5" i="14" s="1"/>
  <c r="E6" i="14" s="1"/>
  <c r="E7" i="14" s="1"/>
  <c r="E8" i="14" s="1"/>
  <c r="E9" i="14" s="1"/>
  <c r="F3" i="14"/>
  <c r="F4" i="14" s="1"/>
  <c r="F5" i="14" s="1"/>
  <c r="F6" i="14" s="1"/>
  <c r="F7" i="14" s="1"/>
  <c r="F8" i="14" s="1"/>
  <c r="F9" i="14" s="1"/>
  <c r="G3" i="14"/>
  <c r="G4" i="14"/>
  <c r="G5" i="14"/>
  <c r="G6" i="14"/>
  <c r="G7" i="14"/>
  <c r="G8" i="14"/>
  <c r="G9" i="14"/>
  <c r="B35" i="14"/>
  <c r="M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6" i="16"/>
  <c r="B35" i="16"/>
  <c r="B34" i="16"/>
  <c r="B33" i="16"/>
  <c r="B31" i="16"/>
  <c r="G42" i="16"/>
  <c r="B30" i="16"/>
  <c r="G41" i="16"/>
  <c r="B29" i="16"/>
  <c r="G40" i="16"/>
  <c r="B28" i="16"/>
  <c r="G39" i="16"/>
  <c r="B27" i="16"/>
  <c r="G38" i="16"/>
  <c r="B26" i="16"/>
  <c r="G37" i="16"/>
  <c r="B25" i="16"/>
  <c r="G36" i="16"/>
  <c r="B24" i="16"/>
  <c r="G35" i="16"/>
  <c r="B23" i="16"/>
  <c r="G34" i="16"/>
  <c r="B22" i="16"/>
  <c r="G33" i="16"/>
  <c r="B21" i="16"/>
  <c r="G32" i="16"/>
  <c r="B20" i="16"/>
  <c r="G31" i="16"/>
  <c r="B19" i="16"/>
  <c r="G30" i="16"/>
  <c r="B18" i="16"/>
  <c r="G29" i="16"/>
  <c r="B17" i="16"/>
  <c r="G28" i="16"/>
  <c r="B16" i="16"/>
  <c r="G27" i="16"/>
  <c r="B15" i="16"/>
  <c r="G26" i="16"/>
  <c r="B14" i="16"/>
  <c r="B13" i="16"/>
  <c r="B12" i="16"/>
  <c r="B11" i="16"/>
  <c r="B10" i="16"/>
  <c r="H21" i="16"/>
  <c r="B9" i="16"/>
  <c r="H20" i="16"/>
  <c r="B8" i="16"/>
  <c r="H19" i="16"/>
  <c r="B7" i="16"/>
  <c r="H18" i="16"/>
  <c r="B6" i="16"/>
  <c r="H17" i="16"/>
  <c r="B5" i="16"/>
  <c r="H16" i="16"/>
  <c r="B4" i="16"/>
  <c r="H15" i="16"/>
  <c r="F15" i="16"/>
  <c r="F16" i="16" s="1"/>
  <c r="F17" i="16" s="1"/>
  <c r="F18" i="16" s="1"/>
  <c r="F19" i="16" s="1"/>
  <c r="F20" i="16" s="1"/>
  <c r="F21" i="16" s="1"/>
  <c r="E15" i="16"/>
  <c r="E16" i="16" s="1"/>
  <c r="E17" i="16" s="1"/>
  <c r="E18" i="16" s="1"/>
  <c r="E19" i="16" s="1"/>
  <c r="E20" i="16" s="1"/>
  <c r="E21" i="16" s="1"/>
  <c r="B3" i="16"/>
  <c r="H2" i="16"/>
  <c r="B37" i="16" s="1"/>
  <c r="B2" i="16"/>
  <c r="B1" i="16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0" i="14"/>
  <c r="B39" i="14"/>
  <c r="B38" i="14"/>
  <c r="B36" i="14"/>
  <c r="B34" i="14"/>
  <c r="B33" i="14"/>
  <c r="B31" i="14"/>
  <c r="G30" i="14"/>
  <c r="B30" i="14"/>
  <c r="G29" i="14"/>
  <c r="B29" i="14"/>
  <c r="G28" i="14"/>
  <c r="B28" i="14"/>
  <c r="G27" i="14"/>
  <c r="B27" i="14"/>
  <c r="G26" i="14"/>
  <c r="B26" i="14"/>
  <c r="G25" i="14"/>
  <c r="B25" i="14"/>
  <c r="G24" i="14"/>
  <c r="B24" i="14"/>
  <c r="G23" i="14"/>
  <c r="B23" i="14"/>
  <c r="G22" i="14"/>
  <c r="B22" i="14"/>
  <c r="G21" i="14"/>
  <c r="B21" i="14"/>
  <c r="G20" i="14"/>
  <c r="B20" i="14"/>
  <c r="G19" i="14"/>
  <c r="B19" i="14"/>
  <c r="G18" i="14"/>
  <c r="B18" i="14"/>
  <c r="G17" i="14"/>
  <c r="B17" i="14"/>
  <c r="G16" i="14"/>
  <c r="B16" i="14"/>
  <c r="G15" i="14"/>
  <c r="B15" i="14"/>
  <c r="G14" i="14"/>
  <c r="B14" i="14"/>
  <c r="G13" i="14"/>
  <c r="B13" i="14"/>
  <c r="B12" i="14"/>
  <c r="B11" i="14"/>
  <c r="B10" i="14"/>
  <c r="B9" i="14"/>
  <c r="B8" i="14"/>
  <c r="B7" i="14"/>
  <c r="B6" i="14"/>
  <c r="B5" i="14"/>
  <c r="B4" i="14"/>
  <c r="B3" i="14"/>
  <c r="B37" i="14"/>
  <c r="B2" i="14"/>
  <c r="B1" i="14"/>
  <c r="B292" i="5" l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C290" i="5"/>
  <c r="D290" i="5" s="1"/>
  <c r="E290" i="5" s="1"/>
  <c r="B281" i="5"/>
  <c r="B282" i="5" s="1"/>
  <c r="B283" i="5" s="1"/>
  <c r="B284" i="5" s="1"/>
  <c r="B285" i="5" s="1"/>
  <c r="B286" i="5" s="1"/>
  <c r="B287" i="5" s="1"/>
  <c r="B259" i="5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58" i="5"/>
  <c r="C256" i="5"/>
  <c r="D256" i="5" s="1"/>
  <c r="E256" i="5" s="1"/>
  <c r="C221" i="5"/>
  <c r="D221" i="5" s="1"/>
  <c r="E221" i="5" s="1"/>
  <c r="B234" i="5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33" i="5"/>
  <c r="C152" i="5"/>
  <c r="B223" i="5"/>
  <c r="B224" i="5" s="1"/>
  <c r="B225" i="5" s="1"/>
  <c r="B226" i="5" s="1"/>
  <c r="B227" i="5" s="1"/>
  <c r="B228" i="5" s="1"/>
  <c r="B229" i="5" s="1"/>
  <c r="B230" i="5" s="1"/>
  <c r="B231" i="5" s="1"/>
  <c r="B232" i="5" s="1"/>
  <c r="B192" i="5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191" i="5"/>
  <c r="B189" i="5"/>
  <c r="B190" i="5" s="1"/>
  <c r="D187" i="5" l="1"/>
  <c r="E187" i="5" s="1"/>
  <c r="G187" i="5" s="1"/>
  <c r="U164" i="5"/>
  <c r="S163" i="5"/>
  <c r="S164" i="5" s="1"/>
  <c r="R165" i="5"/>
  <c r="C2" i="5" l="1"/>
  <c r="R16" i="3" l="1"/>
  <c r="S11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Q11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P11" i="3"/>
  <c r="R28" i="3"/>
  <c r="R24" i="3"/>
  <c r="R23" i="3"/>
  <c r="R22" i="3"/>
  <c r="R21" i="3"/>
  <c r="R17" i="3"/>
  <c r="R15" i="3"/>
  <c r="P28" i="3"/>
  <c r="P27" i="3"/>
  <c r="P26" i="3"/>
  <c r="P25" i="3"/>
  <c r="P24" i="3"/>
  <c r="P23" i="3"/>
  <c r="P22" i="3"/>
  <c r="P21" i="3"/>
  <c r="P17" i="3"/>
  <c r="P16" i="3"/>
  <c r="P15" i="3"/>
  <c r="P14" i="3"/>
  <c r="P12" i="3"/>
  <c r="D152" i="5"/>
  <c r="E152" i="5" s="1"/>
  <c r="C10" i="12" l="1"/>
  <c r="C16" i="12" s="1"/>
  <c r="C22" i="12" s="1"/>
  <c r="C28" i="12" s="1"/>
  <c r="C34" i="12" s="1"/>
  <c r="B10" i="12"/>
  <c r="B16" i="12" s="1"/>
  <c r="B22" i="12" s="1"/>
  <c r="B28" i="12" s="1"/>
  <c r="B34" i="12" s="1"/>
  <c r="D10" i="12" l="1"/>
  <c r="D16" i="12" s="1"/>
  <c r="D22" i="12" s="1"/>
  <c r="D28" i="12" s="1"/>
  <c r="D34" i="12" s="1"/>
  <c r="E10" i="12" l="1"/>
  <c r="E16" i="12" s="1"/>
  <c r="E22" i="12" s="1"/>
  <c r="E28" i="12" s="1"/>
  <c r="E34" i="12" s="1"/>
  <c r="F10" i="12" l="1"/>
  <c r="F16" i="12" s="1"/>
  <c r="F22" i="12" s="1"/>
  <c r="F28" i="12" s="1"/>
  <c r="F34" i="12" s="1"/>
  <c r="H10" i="12" l="1"/>
  <c r="H16" i="12" s="1"/>
  <c r="H22" i="12" s="1"/>
  <c r="H28" i="12" s="1"/>
  <c r="H34" i="12" s="1"/>
  <c r="G10" i="12"/>
  <c r="G16" i="12" s="1"/>
  <c r="G22" i="12" s="1"/>
  <c r="G28" i="12" s="1"/>
  <c r="G34" i="12" s="1"/>
  <c r="D2" i="5" l="1"/>
  <c r="E2" i="5" s="1"/>
  <c r="H31" i="9" l="1"/>
  <c r="G31" i="9"/>
  <c r="F31" i="9"/>
  <c r="C31" i="9"/>
  <c r="C19" i="9" s="1"/>
  <c r="H19" i="9"/>
  <c r="G19" i="9"/>
  <c r="F19" i="9"/>
  <c r="H25" i="9"/>
  <c r="G25" i="9"/>
  <c r="F25" i="9"/>
  <c r="C25" i="9"/>
  <c r="H89" i="9"/>
  <c r="G89" i="9"/>
  <c r="F89" i="9"/>
  <c r="E89" i="9"/>
  <c r="D89" i="9"/>
  <c r="C89" i="9"/>
  <c r="B89" i="9"/>
  <c r="H65" i="9"/>
  <c r="H71" i="9" s="1"/>
  <c r="H77" i="9" s="1"/>
  <c r="H83" i="9" s="1"/>
  <c r="G65" i="9"/>
  <c r="F65" i="9"/>
  <c r="E65" i="9"/>
  <c r="D65" i="9"/>
  <c r="D71" i="9" s="1"/>
  <c r="D77" i="9" s="1"/>
  <c r="D83" i="9" s="1"/>
  <c r="C65" i="9"/>
  <c r="B65" i="9"/>
  <c r="G71" i="9"/>
  <c r="G77" i="9" s="1"/>
  <c r="G83" i="9" s="1"/>
  <c r="F71" i="9"/>
  <c r="F77" i="9" s="1"/>
  <c r="F83" i="9" s="1"/>
  <c r="E71" i="9"/>
  <c r="E77" i="9" s="1"/>
  <c r="E83" i="9" s="1"/>
  <c r="C71" i="9"/>
  <c r="C77" i="9" s="1"/>
  <c r="C83" i="9" s="1"/>
  <c r="B71" i="9"/>
  <c r="B77" i="9" s="1"/>
  <c r="B83" i="9" s="1"/>
  <c r="B163" i="9"/>
  <c r="A160" i="9"/>
  <c r="A166" i="9" s="1"/>
  <c r="A159" i="9"/>
  <c r="A165" i="9" s="1"/>
  <c r="A158" i="9"/>
  <c r="A164" i="9" s="1"/>
  <c r="H157" i="9"/>
  <c r="G157" i="9"/>
  <c r="F157" i="9"/>
  <c r="E157" i="9"/>
  <c r="D157" i="9"/>
  <c r="C157" i="9"/>
  <c r="B157" i="9"/>
  <c r="A157" i="9"/>
  <c r="A163" i="9" s="1"/>
  <c r="A156" i="9"/>
  <c r="A162" i="9" s="1"/>
  <c r="H151" i="9"/>
  <c r="G151" i="9"/>
  <c r="F151" i="9"/>
  <c r="E151" i="9"/>
  <c r="D151" i="9"/>
  <c r="C151" i="9"/>
  <c r="B151" i="9"/>
  <c r="A148" i="9"/>
  <c r="A154" i="9" s="1"/>
  <c r="H147" i="9"/>
  <c r="E153" i="9" s="1"/>
  <c r="G147" i="9"/>
  <c r="G153" i="9" s="1"/>
  <c r="F147" i="9"/>
  <c r="F153" i="9" s="1"/>
  <c r="E147" i="9"/>
  <c r="B147" i="9"/>
  <c r="A147" i="9"/>
  <c r="A153" i="9" s="1"/>
  <c r="A146" i="9"/>
  <c r="A152" i="9" s="1"/>
  <c r="H145" i="9"/>
  <c r="G145" i="9"/>
  <c r="F145" i="9"/>
  <c r="E145" i="9"/>
  <c r="D145" i="9"/>
  <c r="C145" i="9"/>
  <c r="B145" i="9"/>
  <c r="A145" i="9"/>
  <c r="A151" i="9" s="1"/>
  <c r="A144" i="9"/>
  <c r="A150" i="9" s="1"/>
  <c r="H139" i="9"/>
  <c r="G139" i="9"/>
  <c r="F139" i="9"/>
  <c r="E139" i="9"/>
  <c r="D139" i="9"/>
  <c r="C139" i="9"/>
  <c r="B139" i="9"/>
  <c r="A136" i="9"/>
  <c r="A142" i="9" s="1"/>
  <c r="H135" i="9"/>
  <c r="E141" i="9" s="1"/>
  <c r="G135" i="9"/>
  <c r="G141" i="9" s="1"/>
  <c r="F135" i="9"/>
  <c r="F141" i="9" s="1"/>
  <c r="E135" i="9"/>
  <c r="B135" i="9"/>
  <c r="A135" i="9"/>
  <c r="A141" i="9" s="1"/>
  <c r="A134" i="9"/>
  <c r="A140" i="9" s="1"/>
  <c r="H133" i="9"/>
  <c r="G133" i="9"/>
  <c r="F133" i="9"/>
  <c r="E133" i="9"/>
  <c r="D133" i="9"/>
  <c r="C133" i="9"/>
  <c r="B133" i="9"/>
  <c r="A133" i="9"/>
  <c r="A139" i="9" s="1"/>
  <c r="A132" i="9"/>
  <c r="A138" i="9" s="1"/>
  <c r="H127" i="9"/>
  <c r="G127" i="9"/>
  <c r="F127" i="9"/>
  <c r="E127" i="9"/>
  <c r="D127" i="9"/>
  <c r="C127" i="9"/>
  <c r="B127" i="9"/>
  <c r="A124" i="9"/>
  <c r="A130" i="9" s="1"/>
  <c r="H123" i="9"/>
  <c r="E129" i="9" s="1"/>
  <c r="G123" i="9"/>
  <c r="G129" i="9" s="1"/>
  <c r="F123" i="9"/>
  <c r="F129" i="9" s="1"/>
  <c r="E123" i="9"/>
  <c r="B123" i="9"/>
  <c r="A123" i="9"/>
  <c r="A129" i="9" s="1"/>
  <c r="A122" i="9"/>
  <c r="A128" i="9" s="1"/>
  <c r="H121" i="9"/>
  <c r="G121" i="9"/>
  <c r="F121" i="9"/>
  <c r="E121" i="9"/>
  <c r="D121" i="9"/>
  <c r="C121" i="9"/>
  <c r="B121" i="9"/>
  <c r="A121" i="9"/>
  <c r="A127" i="9" s="1"/>
  <c r="A120" i="9"/>
  <c r="A126" i="9" s="1"/>
  <c r="H115" i="9"/>
  <c r="G115" i="9"/>
  <c r="F115" i="9"/>
  <c r="E115" i="9"/>
  <c r="D115" i="9"/>
  <c r="C115" i="9"/>
  <c r="B115" i="9"/>
  <c r="A112" i="9"/>
  <c r="A118" i="9" s="1"/>
  <c r="H111" i="9"/>
  <c r="E117" i="9" s="1"/>
  <c r="G111" i="9"/>
  <c r="G117" i="9" s="1"/>
  <c r="F111" i="9"/>
  <c r="F117" i="9" s="1"/>
  <c r="E111" i="9"/>
  <c r="B111" i="9"/>
  <c r="A111" i="9"/>
  <c r="A117" i="9" s="1"/>
  <c r="A110" i="9"/>
  <c r="A116" i="9" s="1"/>
  <c r="H109" i="9"/>
  <c r="G109" i="9"/>
  <c r="F109" i="9"/>
  <c r="E109" i="9"/>
  <c r="D109" i="9"/>
  <c r="C109" i="9"/>
  <c r="B109" i="9"/>
  <c r="A109" i="9"/>
  <c r="A115" i="9" s="1"/>
  <c r="A108" i="9"/>
  <c r="A114" i="9" s="1"/>
  <c r="H103" i="9"/>
  <c r="G103" i="9"/>
  <c r="F103" i="9"/>
  <c r="E103" i="9"/>
  <c r="D103" i="9"/>
  <c r="C103" i="9"/>
  <c r="B103" i="9"/>
  <c r="A100" i="9"/>
  <c r="A106" i="9" s="1"/>
  <c r="H99" i="9"/>
  <c r="E105" i="9" s="1"/>
  <c r="G99" i="9"/>
  <c r="G105" i="9" s="1"/>
  <c r="F99" i="9"/>
  <c r="F105" i="9" s="1"/>
  <c r="E99" i="9"/>
  <c r="B99" i="9"/>
  <c r="A99" i="9"/>
  <c r="A105" i="9" s="1"/>
  <c r="A98" i="9"/>
  <c r="A104" i="9" s="1"/>
  <c r="H97" i="9"/>
  <c r="G97" i="9"/>
  <c r="F97" i="9"/>
  <c r="E97" i="9"/>
  <c r="D97" i="9"/>
  <c r="C97" i="9"/>
  <c r="B97" i="9"/>
  <c r="A97" i="9"/>
  <c r="A103" i="9" s="1"/>
  <c r="A96" i="9"/>
  <c r="A102" i="9" s="1"/>
  <c r="H91" i="9"/>
  <c r="G91" i="9"/>
  <c r="F91" i="9"/>
  <c r="E91" i="9"/>
  <c r="D91" i="9"/>
  <c r="C91" i="9"/>
  <c r="B91" i="9"/>
  <c r="A88" i="9"/>
  <c r="A94" i="9" s="1"/>
  <c r="H87" i="9"/>
  <c r="E93" i="9" s="1"/>
  <c r="G87" i="9"/>
  <c r="G93" i="9" s="1"/>
  <c r="F87" i="9"/>
  <c r="F93" i="9" s="1"/>
  <c r="E87" i="9"/>
  <c r="B87" i="9"/>
  <c r="A87" i="9"/>
  <c r="A93" i="9" s="1"/>
  <c r="A86" i="9"/>
  <c r="A92" i="9" s="1"/>
  <c r="H85" i="9"/>
  <c r="G85" i="9"/>
  <c r="F85" i="9"/>
  <c r="E85" i="9"/>
  <c r="D85" i="9"/>
  <c r="C85" i="9"/>
  <c r="B85" i="9"/>
  <c r="A85" i="9"/>
  <c r="A91" i="9" s="1"/>
  <c r="A84" i="9"/>
  <c r="A90" i="9" s="1"/>
  <c r="H79" i="9"/>
  <c r="G79" i="9"/>
  <c r="F79" i="9"/>
  <c r="E79" i="9"/>
  <c r="D79" i="9"/>
  <c r="C79" i="9"/>
  <c r="B79" i="9"/>
  <c r="A76" i="9"/>
  <c r="A82" i="9" s="1"/>
  <c r="H75" i="9"/>
  <c r="E81" i="9" s="1"/>
  <c r="G75" i="9"/>
  <c r="G81" i="9" s="1"/>
  <c r="F75" i="9"/>
  <c r="F81" i="9" s="1"/>
  <c r="E75" i="9"/>
  <c r="B75" i="9"/>
  <c r="A75" i="9"/>
  <c r="A81" i="9" s="1"/>
  <c r="A74" i="9"/>
  <c r="A80" i="9" s="1"/>
  <c r="H73" i="9"/>
  <c r="G73" i="9"/>
  <c r="F73" i="9"/>
  <c r="E73" i="9"/>
  <c r="D73" i="9"/>
  <c r="C73" i="9"/>
  <c r="B73" i="9"/>
  <c r="A73" i="9"/>
  <c r="A79" i="9" s="1"/>
  <c r="A72" i="9"/>
  <c r="A78" i="9" s="1"/>
  <c r="A70" i="9"/>
  <c r="H69" i="9"/>
  <c r="G69" i="9"/>
  <c r="F69" i="9"/>
  <c r="E69" i="9"/>
  <c r="B69" i="9"/>
  <c r="A69" i="9"/>
  <c r="A68" i="9"/>
  <c r="H67" i="9"/>
  <c r="G67" i="9"/>
  <c r="F67" i="9"/>
  <c r="E67" i="9"/>
  <c r="D67" i="9"/>
  <c r="C67" i="9"/>
  <c r="B67" i="9"/>
  <c r="A67" i="9"/>
  <c r="A66" i="9"/>
  <c r="H61" i="9"/>
  <c r="G61" i="9"/>
  <c r="F61" i="9"/>
  <c r="E61" i="9"/>
  <c r="D61" i="9"/>
  <c r="C61" i="9"/>
  <c r="B61" i="9"/>
  <c r="A13" i="9"/>
  <c r="H55" i="9"/>
  <c r="G55" i="9"/>
  <c r="F55" i="9"/>
  <c r="E55" i="9"/>
  <c r="D55" i="9"/>
  <c r="C55" i="9"/>
  <c r="B55" i="9"/>
  <c r="H49" i="9"/>
  <c r="G49" i="9"/>
  <c r="F49" i="9"/>
  <c r="E49" i="9"/>
  <c r="D49" i="9"/>
  <c r="B49" i="9"/>
  <c r="C49" i="9"/>
  <c r="A19" i="9"/>
  <c r="A25" i="9"/>
  <c r="A31" i="9"/>
  <c r="H48" i="9"/>
  <c r="G48" i="9"/>
  <c r="F48" i="9"/>
  <c r="J7" i="11"/>
  <c r="J6" i="11"/>
  <c r="J5" i="11"/>
  <c r="J4" i="11"/>
  <c r="J3" i="11"/>
  <c r="J8" i="11" l="1"/>
  <c r="K3" i="11"/>
  <c r="K8" i="11" s="1"/>
  <c r="B165" i="9"/>
  <c r="B153" i="9"/>
  <c r="H153" i="9"/>
  <c r="B141" i="9"/>
  <c r="H141" i="9"/>
  <c r="B129" i="9"/>
  <c r="H129" i="9"/>
  <c r="B117" i="9"/>
  <c r="H117" i="9"/>
  <c r="B105" i="9"/>
  <c r="H105" i="9"/>
  <c r="B93" i="9"/>
  <c r="H93" i="9"/>
  <c r="B81" i="9"/>
  <c r="H81" i="9"/>
  <c r="A184" i="8"/>
  <c r="A190" i="8" s="1"/>
  <c r="A183" i="8"/>
  <c r="A189" i="8" s="1"/>
  <c r="H179" i="8"/>
  <c r="H185" i="8" s="1"/>
  <c r="D179" i="8"/>
  <c r="D185" i="8" s="1"/>
  <c r="A178" i="8"/>
  <c r="H177" i="8"/>
  <c r="H183" i="8" s="1"/>
  <c r="A177" i="8"/>
  <c r="A176" i="8"/>
  <c r="A182" i="8" s="1"/>
  <c r="A188" i="8" s="1"/>
  <c r="H173" i="8"/>
  <c r="G173" i="8"/>
  <c r="G179" i="8" s="1"/>
  <c r="G185" i="8" s="1"/>
  <c r="D173" i="8"/>
  <c r="C173" i="8"/>
  <c r="C179" i="8" s="1"/>
  <c r="C185" i="8" s="1"/>
  <c r="A172" i="8"/>
  <c r="H171" i="8"/>
  <c r="B177" i="8" s="1"/>
  <c r="C177" i="8" s="1"/>
  <c r="D177" i="8" s="1"/>
  <c r="E177" i="8" s="1"/>
  <c r="G171" i="8"/>
  <c r="G177" i="8" s="1"/>
  <c r="G183" i="8" s="1"/>
  <c r="G189" i="8" s="1"/>
  <c r="A171" i="8"/>
  <c r="A170" i="8"/>
  <c r="A169" i="8"/>
  <c r="A175" i="8" s="1"/>
  <c r="A181" i="8" s="1"/>
  <c r="A187" i="8" s="1"/>
  <c r="H167" i="8"/>
  <c r="G167" i="8"/>
  <c r="F167" i="8"/>
  <c r="F173" i="8" s="1"/>
  <c r="F179" i="8" s="1"/>
  <c r="F185" i="8" s="1"/>
  <c r="D167" i="8"/>
  <c r="C167" i="8"/>
  <c r="B167" i="8"/>
  <c r="B173" i="8" s="1"/>
  <c r="B179" i="8" s="1"/>
  <c r="B185" i="8" s="1"/>
  <c r="A166" i="8"/>
  <c r="H165" i="8"/>
  <c r="B171" i="8" s="1"/>
  <c r="C171" i="8" s="1"/>
  <c r="D171" i="8" s="1"/>
  <c r="E171" i="8" s="1"/>
  <c r="G165" i="8"/>
  <c r="F165" i="8"/>
  <c r="F171" i="8" s="1"/>
  <c r="F177" i="8" s="1"/>
  <c r="F183" i="8" s="1"/>
  <c r="F189" i="8" s="1"/>
  <c r="B165" i="8"/>
  <c r="C165" i="8" s="1"/>
  <c r="D165" i="8" s="1"/>
  <c r="E165" i="8" s="1"/>
  <c r="A165" i="8"/>
  <c r="A164" i="8"/>
  <c r="A163" i="8"/>
  <c r="A162" i="8"/>
  <c r="A168" i="8" s="1"/>
  <c r="A174" i="8" s="1"/>
  <c r="A180" i="8" s="1"/>
  <c r="A186" i="8" s="1"/>
  <c r="H161" i="8"/>
  <c r="G161" i="8"/>
  <c r="F161" i="8"/>
  <c r="E161" i="8"/>
  <c r="E167" i="8" s="1"/>
  <c r="E173" i="8" s="1"/>
  <c r="E179" i="8" s="1"/>
  <c r="E185" i="8" s="1"/>
  <c r="D161" i="8"/>
  <c r="C161" i="8"/>
  <c r="B161" i="8"/>
  <c r="H153" i="8"/>
  <c r="H159" i="8" s="1"/>
  <c r="A152" i="8"/>
  <c r="A158" i="8" s="1"/>
  <c r="G149" i="8"/>
  <c r="G155" i="8" s="1"/>
  <c r="C149" i="8"/>
  <c r="C155" i="8" s="1"/>
  <c r="H147" i="8"/>
  <c r="B153" i="8" s="1"/>
  <c r="C153" i="8" s="1"/>
  <c r="D153" i="8" s="1"/>
  <c r="E153" i="8" s="1"/>
  <c r="G147" i="8"/>
  <c r="G153" i="8" s="1"/>
  <c r="G159" i="8" s="1"/>
  <c r="A146" i="8"/>
  <c r="A145" i="8"/>
  <c r="A151" i="8" s="1"/>
  <c r="A157" i="8" s="1"/>
  <c r="G143" i="8"/>
  <c r="F143" i="8"/>
  <c r="F149" i="8" s="1"/>
  <c r="F155" i="8" s="1"/>
  <c r="C143" i="8"/>
  <c r="B143" i="8"/>
  <c r="B149" i="8" s="1"/>
  <c r="B155" i="8" s="1"/>
  <c r="H141" i="8"/>
  <c r="B147" i="8" s="1"/>
  <c r="C147" i="8" s="1"/>
  <c r="D147" i="8" s="1"/>
  <c r="E147" i="8" s="1"/>
  <c r="G141" i="8"/>
  <c r="F141" i="8"/>
  <c r="F147" i="8" s="1"/>
  <c r="F153" i="8" s="1"/>
  <c r="F159" i="8" s="1"/>
  <c r="B141" i="8"/>
  <c r="C141" i="8" s="1"/>
  <c r="D141" i="8" s="1"/>
  <c r="E141" i="8" s="1"/>
  <c r="A140" i="8"/>
  <c r="A139" i="8"/>
  <c r="A138" i="8"/>
  <c r="A144" i="8" s="1"/>
  <c r="A150" i="8" s="1"/>
  <c r="A156" i="8" s="1"/>
  <c r="G137" i="8"/>
  <c r="F137" i="8"/>
  <c r="E137" i="8"/>
  <c r="E143" i="8" s="1"/>
  <c r="E149" i="8" s="1"/>
  <c r="E155" i="8" s="1"/>
  <c r="C137" i="8"/>
  <c r="B137" i="8"/>
  <c r="A136" i="8"/>
  <c r="A142" i="8" s="1"/>
  <c r="A148" i="8" s="1"/>
  <c r="A154" i="8" s="1"/>
  <c r="A160" i="8" s="1"/>
  <c r="H135" i="8"/>
  <c r="G135" i="8"/>
  <c r="F135" i="8"/>
  <c r="B135" i="8"/>
  <c r="C135" i="8" s="1"/>
  <c r="D135" i="8" s="1"/>
  <c r="E135" i="8" s="1"/>
  <c r="A135" i="8"/>
  <c r="A141" i="8" s="1"/>
  <c r="A147" i="8" s="1"/>
  <c r="A153" i="8" s="1"/>
  <c r="A159" i="8" s="1"/>
  <c r="A134" i="8"/>
  <c r="A133" i="8"/>
  <c r="A132" i="8"/>
  <c r="H131" i="8"/>
  <c r="H137" i="8" s="1"/>
  <c r="H143" i="8" s="1"/>
  <c r="H149" i="8" s="1"/>
  <c r="H155" i="8" s="1"/>
  <c r="G131" i="8"/>
  <c r="F131" i="8"/>
  <c r="E131" i="8"/>
  <c r="D131" i="8"/>
  <c r="D137" i="8" s="1"/>
  <c r="D143" i="8" s="1"/>
  <c r="D149" i="8" s="1"/>
  <c r="D155" i="8" s="1"/>
  <c r="C131" i="8"/>
  <c r="B131" i="8"/>
  <c r="H123" i="8"/>
  <c r="H129" i="8" s="1"/>
  <c r="A122" i="8"/>
  <c r="A128" i="8" s="1"/>
  <c r="G119" i="8"/>
  <c r="G125" i="8" s="1"/>
  <c r="C119" i="8"/>
  <c r="C125" i="8" s="1"/>
  <c r="H117" i="8"/>
  <c r="B123" i="8" s="1"/>
  <c r="C123" i="8" s="1"/>
  <c r="D123" i="8" s="1"/>
  <c r="E123" i="8" s="1"/>
  <c r="G117" i="8"/>
  <c r="G123" i="8" s="1"/>
  <c r="G129" i="8" s="1"/>
  <c r="A116" i="8"/>
  <c r="A115" i="8"/>
  <c r="A121" i="8" s="1"/>
  <c r="A127" i="8" s="1"/>
  <c r="G113" i="8"/>
  <c r="F113" i="8"/>
  <c r="F119" i="8" s="1"/>
  <c r="F125" i="8" s="1"/>
  <c r="C113" i="8"/>
  <c r="B113" i="8"/>
  <c r="B119" i="8" s="1"/>
  <c r="B125" i="8" s="1"/>
  <c r="H111" i="8"/>
  <c r="B117" i="8" s="1"/>
  <c r="C117" i="8" s="1"/>
  <c r="D117" i="8" s="1"/>
  <c r="E117" i="8" s="1"/>
  <c r="G111" i="8"/>
  <c r="F111" i="8"/>
  <c r="F117" i="8" s="1"/>
  <c r="F123" i="8" s="1"/>
  <c r="F129" i="8" s="1"/>
  <c r="B111" i="8"/>
  <c r="C111" i="8" s="1"/>
  <c r="D111" i="8" s="1"/>
  <c r="E111" i="8" s="1"/>
  <c r="A110" i="8"/>
  <c r="A109" i="8"/>
  <c r="A108" i="8"/>
  <c r="A114" i="8" s="1"/>
  <c r="A120" i="8" s="1"/>
  <c r="A126" i="8" s="1"/>
  <c r="G107" i="8"/>
  <c r="F107" i="8"/>
  <c r="E107" i="8"/>
  <c r="E113" i="8" s="1"/>
  <c r="E119" i="8" s="1"/>
  <c r="E125" i="8" s="1"/>
  <c r="C107" i="8"/>
  <c r="B107" i="8"/>
  <c r="A106" i="8"/>
  <c r="A112" i="8" s="1"/>
  <c r="A118" i="8" s="1"/>
  <c r="A124" i="8" s="1"/>
  <c r="A130" i="8" s="1"/>
  <c r="H105" i="8"/>
  <c r="G105" i="8"/>
  <c r="F105" i="8"/>
  <c r="B105" i="8"/>
  <c r="C105" i="8" s="1"/>
  <c r="D105" i="8" s="1"/>
  <c r="E105" i="8" s="1"/>
  <c r="A105" i="8"/>
  <c r="A111" i="8" s="1"/>
  <c r="A117" i="8" s="1"/>
  <c r="A123" i="8" s="1"/>
  <c r="A129" i="8" s="1"/>
  <c r="A104" i="8"/>
  <c r="A103" i="8"/>
  <c r="A102" i="8"/>
  <c r="H101" i="8"/>
  <c r="H107" i="8" s="1"/>
  <c r="H113" i="8" s="1"/>
  <c r="H119" i="8" s="1"/>
  <c r="H125" i="8" s="1"/>
  <c r="G101" i="8"/>
  <c r="F101" i="8"/>
  <c r="E101" i="8"/>
  <c r="D101" i="8"/>
  <c r="D107" i="8" s="1"/>
  <c r="D113" i="8" s="1"/>
  <c r="D119" i="8" s="1"/>
  <c r="D125" i="8" s="1"/>
  <c r="C101" i="8"/>
  <c r="B101" i="8"/>
  <c r="A94" i="8"/>
  <c r="A100" i="8" s="1"/>
  <c r="A93" i="8"/>
  <c r="A99" i="8" s="1"/>
  <c r="H89" i="8"/>
  <c r="H95" i="8" s="1"/>
  <c r="D89" i="8"/>
  <c r="D95" i="8" s="1"/>
  <c r="A88" i="8"/>
  <c r="H87" i="8"/>
  <c r="H93" i="8" s="1"/>
  <c r="A87" i="8"/>
  <c r="A86" i="8"/>
  <c r="A92" i="8" s="1"/>
  <c r="A98" i="8" s="1"/>
  <c r="H83" i="8"/>
  <c r="G83" i="8"/>
  <c r="G89" i="8" s="1"/>
  <c r="G95" i="8" s="1"/>
  <c r="D83" i="8"/>
  <c r="C83" i="8"/>
  <c r="C89" i="8" s="1"/>
  <c r="C95" i="8" s="1"/>
  <c r="A82" i="8"/>
  <c r="H81" i="8"/>
  <c r="B87" i="8" s="1"/>
  <c r="C87" i="8" s="1"/>
  <c r="D87" i="8" s="1"/>
  <c r="E87" i="8" s="1"/>
  <c r="G81" i="8"/>
  <c r="G87" i="8" s="1"/>
  <c r="G93" i="8" s="1"/>
  <c r="G99" i="8" s="1"/>
  <c r="A81" i="8"/>
  <c r="A80" i="8"/>
  <c r="A79" i="8"/>
  <c r="A85" i="8" s="1"/>
  <c r="A91" i="8" s="1"/>
  <c r="A97" i="8" s="1"/>
  <c r="H77" i="8"/>
  <c r="G77" i="8"/>
  <c r="F77" i="8"/>
  <c r="F83" i="8" s="1"/>
  <c r="F89" i="8" s="1"/>
  <c r="F95" i="8" s="1"/>
  <c r="D77" i="8"/>
  <c r="C77" i="8"/>
  <c r="B77" i="8"/>
  <c r="B83" i="8" s="1"/>
  <c r="B89" i="8" s="1"/>
  <c r="B95" i="8" s="1"/>
  <c r="A76" i="8"/>
  <c r="H75" i="8"/>
  <c r="B81" i="8" s="1"/>
  <c r="C81" i="8" s="1"/>
  <c r="D81" i="8" s="1"/>
  <c r="E81" i="8" s="1"/>
  <c r="G75" i="8"/>
  <c r="F75" i="8"/>
  <c r="F81" i="8" s="1"/>
  <c r="F87" i="8" s="1"/>
  <c r="F93" i="8" s="1"/>
  <c r="F99" i="8" s="1"/>
  <c r="B75" i="8"/>
  <c r="C75" i="8" s="1"/>
  <c r="D75" i="8" s="1"/>
  <c r="E75" i="8" s="1"/>
  <c r="A75" i="8"/>
  <c r="A74" i="8"/>
  <c r="A73" i="8"/>
  <c r="A72" i="8"/>
  <c r="A78" i="8" s="1"/>
  <c r="A84" i="8" s="1"/>
  <c r="A90" i="8" s="1"/>
  <c r="A96" i="8" s="1"/>
  <c r="H71" i="8"/>
  <c r="G71" i="8"/>
  <c r="F71" i="8"/>
  <c r="E71" i="8"/>
  <c r="E77" i="8" s="1"/>
  <c r="E83" i="8" s="1"/>
  <c r="E89" i="8" s="1"/>
  <c r="E95" i="8" s="1"/>
  <c r="D71" i="8"/>
  <c r="C71" i="8"/>
  <c r="B71" i="8"/>
  <c r="A70" i="8"/>
  <c r="H69" i="8"/>
  <c r="G69" i="8"/>
  <c r="F69" i="8"/>
  <c r="C69" i="8"/>
  <c r="D69" i="8" s="1"/>
  <c r="E69" i="8" s="1"/>
  <c r="B69" i="8"/>
  <c r="A69" i="8"/>
  <c r="A68" i="8"/>
  <c r="A67" i="8"/>
  <c r="A66" i="8"/>
  <c r="H189" i="8" l="1"/>
  <c r="B189" i="8"/>
  <c r="C189" i="8" s="1"/>
  <c r="D189" i="8" s="1"/>
  <c r="E189" i="8" s="1"/>
  <c r="B183" i="8"/>
  <c r="C183" i="8" s="1"/>
  <c r="D183" i="8" s="1"/>
  <c r="E183" i="8" s="1"/>
  <c r="B159" i="8"/>
  <c r="C159" i="8" s="1"/>
  <c r="D159" i="8" s="1"/>
  <c r="E159" i="8" s="1"/>
  <c r="B129" i="8"/>
  <c r="C129" i="8" s="1"/>
  <c r="D129" i="8" s="1"/>
  <c r="E129" i="8" s="1"/>
  <c r="H99" i="8"/>
  <c r="B99" i="8"/>
  <c r="C99" i="8" s="1"/>
  <c r="D99" i="8" s="1"/>
  <c r="E99" i="8" s="1"/>
  <c r="B93" i="8"/>
  <c r="C93" i="8" s="1"/>
  <c r="D93" i="8" s="1"/>
  <c r="E93" i="8" s="1"/>
  <c r="A37" i="8"/>
  <c r="A16" i="8"/>
  <c r="A22" i="8" s="1"/>
  <c r="A28" i="8" s="1"/>
  <c r="A34" i="8" s="1"/>
  <c r="A40" i="8" s="1"/>
  <c r="A46" i="8" s="1"/>
  <c r="A52" i="8" s="1"/>
  <c r="A58" i="8" s="1"/>
  <c r="A64" i="8" s="1"/>
  <c r="A15" i="8"/>
  <c r="A21" i="8" s="1"/>
  <c r="A27" i="8" s="1"/>
  <c r="A33" i="8" s="1"/>
  <c r="A39" i="8" s="1"/>
  <c r="A45" i="8" s="1"/>
  <c r="A51" i="8" s="1"/>
  <c r="A57" i="8" s="1"/>
  <c r="A63" i="8" s="1"/>
  <c r="A14" i="8"/>
  <c r="A20" i="8" s="1"/>
  <c r="A26" i="8" s="1"/>
  <c r="A32" i="8" s="1"/>
  <c r="A38" i="8" s="1"/>
  <c r="A44" i="8" s="1"/>
  <c r="A50" i="8" s="1"/>
  <c r="A56" i="8" s="1"/>
  <c r="A62" i="8" s="1"/>
  <c r="A13" i="8"/>
  <c r="A19" i="8" s="1"/>
  <c r="A25" i="8" s="1"/>
  <c r="A12" i="8"/>
  <c r="A18" i="8" s="1"/>
  <c r="A24" i="8" s="1"/>
  <c r="A30" i="8" s="1"/>
  <c r="A36" i="8" s="1"/>
  <c r="A42" i="8" s="1"/>
  <c r="A48" i="8" s="1"/>
  <c r="A54" i="8" s="1"/>
  <c r="A60" i="8" s="1"/>
  <c r="H11" i="8"/>
  <c r="H17" i="8" s="1"/>
  <c r="H23" i="8" s="1"/>
  <c r="H29" i="8" s="1"/>
  <c r="H35" i="8" s="1"/>
  <c r="H41" i="8" s="1"/>
  <c r="H47" i="8" s="1"/>
  <c r="H53" i="8" s="1"/>
  <c r="H59" i="8" s="1"/>
  <c r="H65" i="8" s="1"/>
  <c r="G11" i="8"/>
  <c r="G17" i="8" s="1"/>
  <c r="G23" i="8" s="1"/>
  <c r="G29" i="8" s="1"/>
  <c r="G35" i="8" s="1"/>
  <c r="G41" i="8" s="1"/>
  <c r="G47" i="8" s="1"/>
  <c r="G53" i="8" s="1"/>
  <c r="G59" i="8" s="1"/>
  <c r="G65" i="8" s="1"/>
  <c r="F11" i="8"/>
  <c r="F17" i="8" s="1"/>
  <c r="F23" i="8" s="1"/>
  <c r="F29" i="8" s="1"/>
  <c r="F35" i="8" s="1"/>
  <c r="F41" i="8" s="1"/>
  <c r="F47" i="8" s="1"/>
  <c r="F53" i="8" s="1"/>
  <c r="F59" i="8" s="1"/>
  <c r="F65" i="8" s="1"/>
  <c r="E11" i="8"/>
  <c r="E17" i="8" s="1"/>
  <c r="E23" i="8" s="1"/>
  <c r="E29" i="8" s="1"/>
  <c r="E35" i="8" s="1"/>
  <c r="E41" i="8" s="1"/>
  <c r="E47" i="8" s="1"/>
  <c r="E53" i="8" s="1"/>
  <c r="E59" i="8" s="1"/>
  <c r="E65" i="8" s="1"/>
  <c r="D11" i="8"/>
  <c r="D17" i="8" s="1"/>
  <c r="D23" i="8" s="1"/>
  <c r="D29" i="8" s="1"/>
  <c r="D35" i="8" s="1"/>
  <c r="D41" i="8" s="1"/>
  <c r="D47" i="8" s="1"/>
  <c r="D53" i="8" s="1"/>
  <c r="D59" i="8" s="1"/>
  <c r="D65" i="8" s="1"/>
  <c r="C11" i="8"/>
  <c r="C17" i="8" s="1"/>
  <c r="C23" i="8" s="1"/>
  <c r="C29" i="8" s="1"/>
  <c r="C35" i="8" s="1"/>
  <c r="C41" i="8" s="1"/>
  <c r="C47" i="8" s="1"/>
  <c r="C53" i="8" s="1"/>
  <c r="C59" i="8" s="1"/>
  <c r="C65" i="8" s="1"/>
  <c r="B11" i="8"/>
  <c r="B17" i="8" s="1"/>
  <c r="B23" i="8" s="1"/>
  <c r="B29" i="8" s="1"/>
  <c r="B35" i="8" s="1"/>
  <c r="B41" i="8" s="1"/>
  <c r="B47" i="8" s="1"/>
  <c r="B53" i="8" s="1"/>
  <c r="B59" i="8" s="1"/>
  <c r="B65" i="8" s="1"/>
  <c r="A43" i="8"/>
  <c r="A49" i="8" s="1"/>
  <c r="A55" i="8" s="1"/>
  <c r="A61" i="8" s="1"/>
  <c r="K63" i="9"/>
  <c r="J63" i="9"/>
  <c r="K57" i="9"/>
  <c r="J57" i="9"/>
  <c r="K51" i="9"/>
  <c r="J51" i="9"/>
  <c r="K45" i="9"/>
  <c r="J45" i="9"/>
  <c r="E63" i="9"/>
  <c r="E57" i="9"/>
  <c r="E51" i="9"/>
  <c r="E45" i="9"/>
  <c r="F63" i="9"/>
  <c r="A58" i="9"/>
  <c r="A64" i="9" s="1"/>
  <c r="F57" i="9"/>
  <c r="H51" i="9"/>
  <c r="F51" i="9"/>
  <c r="H45" i="9"/>
  <c r="B51" i="9" s="1"/>
  <c r="G45" i="9"/>
  <c r="G51" i="9" s="1"/>
  <c r="G57" i="9" s="1"/>
  <c r="G63" i="9" s="1"/>
  <c r="F45" i="9"/>
  <c r="B45" i="9"/>
  <c r="C17" i="9"/>
  <c r="C23" i="9" s="1"/>
  <c r="C29" i="9" s="1"/>
  <c r="C35" i="9" s="1"/>
  <c r="C41" i="9" s="1"/>
  <c r="C47" i="9" s="1"/>
  <c r="C53" i="9" s="1"/>
  <c r="C59" i="9" s="1"/>
  <c r="A16" i="9"/>
  <c r="A22" i="9" s="1"/>
  <c r="A28" i="9" s="1"/>
  <c r="A34" i="9" s="1"/>
  <c r="A40" i="9" s="1"/>
  <c r="A46" i="9" s="1"/>
  <c r="A52" i="9" s="1"/>
  <c r="A15" i="9"/>
  <c r="A21" i="9" s="1"/>
  <c r="A27" i="9" s="1"/>
  <c r="A33" i="9" s="1"/>
  <c r="A39" i="9" s="1"/>
  <c r="A45" i="9" s="1"/>
  <c r="A51" i="9" s="1"/>
  <c r="A57" i="9" s="1"/>
  <c r="A63" i="9" s="1"/>
  <c r="A14" i="9"/>
  <c r="A20" i="9" s="1"/>
  <c r="A26" i="9" s="1"/>
  <c r="A32" i="9" s="1"/>
  <c r="A38" i="9" s="1"/>
  <c r="A44" i="9" s="1"/>
  <c r="A50" i="9" s="1"/>
  <c r="A56" i="9" s="1"/>
  <c r="A62" i="9" s="1"/>
  <c r="A12" i="9"/>
  <c r="A18" i="9" s="1"/>
  <c r="A24" i="9" s="1"/>
  <c r="A30" i="9" s="1"/>
  <c r="A36" i="9" s="1"/>
  <c r="A42" i="9" s="1"/>
  <c r="A48" i="9" s="1"/>
  <c r="A54" i="9" s="1"/>
  <c r="A60" i="9" s="1"/>
  <c r="C11" i="9"/>
  <c r="B11" i="9"/>
  <c r="B17" i="9" s="1"/>
  <c r="B23" i="9" s="1"/>
  <c r="B29" i="9" s="1"/>
  <c r="B35" i="9" s="1"/>
  <c r="B41" i="9" s="1"/>
  <c r="B47" i="9" s="1"/>
  <c r="B53" i="9" s="1"/>
  <c r="B59" i="9" s="1"/>
  <c r="E5" i="9"/>
  <c r="E11" i="9" s="1"/>
  <c r="E17" i="9" s="1"/>
  <c r="E23" i="9" s="1"/>
  <c r="E29" i="9" s="1"/>
  <c r="E35" i="9" s="1"/>
  <c r="E41" i="9" s="1"/>
  <c r="E47" i="9" s="1"/>
  <c r="E53" i="9" s="1"/>
  <c r="E59" i="9" s="1"/>
  <c r="C5" i="9"/>
  <c r="D5" i="9" s="1"/>
  <c r="D11" i="9" s="1"/>
  <c r="D17" i="9" s="1"/>
  <c r="D23" i="9" s="1"/>
  <c r="D29" i="9" s="1"/>
  <c r="D35" i="9" s="1"/>
  <c r="D41" i="9" s="1"/>
  <c r="D47" i="9" s="1"/>
  <c r="D53" i="9" s="1"/>
  <c r="D59" i="9" s="1"/>
  <c r="B45" i="8"/>
  <c r="C45" i="8" s="1"/>
  <c r="D45" i="8" s="1"/>
  <c r="E45" i="8" s="1"/>
  <c r="H45" i="8"/>
  <c r="H51" i="8" s="1"/>
  <c r="G45" i="8"/>
  <c r="G51" i="8" s="1"/>
  <c r="G57" i="8" s="1"/>
  <c r="G63" i="8" s="1"/>
  <c r="F45" i="8"/>
  <c r="F51" i="8" s="1"/>
  <c r="F57" i="8" s="1"/>
  <c r="F63" i="8" s="1"/>
  <c r="C5" i="8"/>
  <c r="D5" i="8" s="1"/>
  <c r="D95" i="9" l="1"/>
  <c r="D101" i="9" s="1"/>
  <c r="C95" i="9"/>
  <c r="C101" i="9" s="1"/>
  <c r="E95" i="9"/>
  <c r="E101" i="9" s="1"/>
  <c r="B95" i="9"/>
  <c r="B101" i="9" s="1"/>
  <c r="B57" i="8"/>
  <c r="H57" i="8"/>
  <c r="B51" i="8"/>
  <c r="J45" i="8"/>
  <c r="K45" i="8"/>
  <c r="F5" i="9"/>
  <c r="H57" i="9"/>
  <c r="B57" i="9"/>
  <c r="E5" i="8"/>
  <c r="B107" i="9" l="1"/>
  <c r="B113" i="9" s="1"/>
  <c r="E107" i="9"/>
  <c r="E113" i="9" s="1"/>
  <c r="C107" i="9"/>
  <c r="C113" i="9" s="1"/>
  <c r="D107" i="9"/>
  <c r="D113" i="9" s="1"/>
  <c r="C51" i="8"/>
  <c r="D51" i="8" s="1"/>
  <c r="E51" i="8" s="1"/>
  <c r="H63" i="8"/>
  <c r="B63" i="8"/>
  <c r="C57" i="8"/>
  <c r="D57" i="8" s="1"/>
  <c r="E57" i="8" s="1"/>
  <c r="J57" i="8"/>
  <c r="H63" i="9"/>
  <c r="B63" i="9"/>
  <c r="G5" i="9"/>
  <c r="F11" i="9"/>
  <c r="F17" i="9" s="1"/>
  <c r="F23" i="9" s="1"/>
  <c r="F29" i="9" s="1"/>
  <c r="F35" i="9" s="1"/>
  <c r="F41" i="9" s="1"/>
  <c r="F47" i="9" s="1"/>
  <c r="F53" i="9" s="1"/>
  <c r="F59" i="9" s="1"/>
  <c r="F5" i="8"/>
  <c r="D119" i="9" l="1"/>
  <c r="D125" i="9" s="1"/>
  <c r="C119" i="9"/>
  <c r="C125" i="9" s="1"/>
  <c r="E119" i="9"/>
  <c r="E125" i="9" s="1"/>
  <c r="B119" i="9"/>
  <c r="B125" i="9" s="1"/>
  <c r="F95" i="9"/>
  <c r="F101" i="9" s="1"/>
  <c r="K57" i="8"/>
  <c r="J51" i="8"/>
  <c r="C63" i="8"/>
  <c r="D63" i="8" s="1"/>
  <c r="E63" i="8" s="1"/>
  <c r="J63" i="8" s="1"/>
  <c r="K51" i="8"/>
  <c r="H5" i="9"/>
  <c r="H11" i="9" s="1"/>
  <c r="H17" i="9" s="1"/>
  <c r="H23" i="9" s="1"/>
  <c r="H29" i="9" s="1"/>
  <c r="H35" i="9" s="1"/>
  <c r="H41" i="9" s="1"/>
  <c r="H47" i="9" s="1"/>
  <c r="H53" i="9" s="1"/>
  <c r="H59" i="9" s="1"/>
  <c r="G11" i="9"/>
  <c r="G17" i="9" s="1"/>
  <c r="G23" i="9" s="1"/>
  <c r="G29" i="9" s="1"/>
  <c r="G35" i="9" s="1"/>
  <c r="G41" i="9" s="1"/>
  <c r="G47" i="9" s="1"/>
  <c r="G53" i="9" s="1"/>
  <c r="G59" i="9" s="1"/>
  <c r="G5" i="8"/>
  <c r="C131" i="9" l="1"/>
  <c r="C137" i="9" s="1"/>
  <c r="F107" i="9"/>
  <c r="F113" i="9" s="1"/>
  <c r="D131" i="9"/>
  <c r="D137" i="9" s="1"/>
  <c r="B131" i="9"/>
  <c r="B137" i="9" s="1"/>
  <c r="E131" i="9"/>
  <c r="E137" i="9" s="1"/>
  <c r="G95" i="9"/>
  <c r="G101" i="9" s="1"/>
  <c r="H95" i="9"/>
  <c r="H101" i="9" s="1"/>
  <c r="K63" i="8"/>
  <c r="H5" i="8"/>
  <c r="G107" i="9" l="1"/>
  <c r="G113" i="9" s="1"/>
  <c r="F119" i="9"/>
  <c r="F125" i="9" s="1"/>
  <c r="E143" i="9"/>
  <c r="C143" i="9"/>
  <c r="B143" i="9"/>
  <c r="B149" i="9" s="1"/>
  <c r="H107" i="9"/>
  <c r="H113" i="9" s="1"/>
  <c r="D143" i="9"/>
  <c r="C149" i="9" l="1"/>
  <c r="C155" i="9" s="1"/>
  <c r="C161" i="9" s="1"/>
  <c r="D155" i="9"/>
  <c r="D161" i="9" s="1"/>
  <c r="D149" i="9"/>
  <c r="E149" i="9"/>
  <c r="E155" i="9" s="1"/>
  <c r="E161" i="9" s="1"/>
  <c r="H119" i="9"/>
  <c r="H125" i="9" s="1"/>
  <c r="F131" i="9"/>
  <c r="F137" i="9" s="1"/>
  <c r="B155" i="9"/>
  <c r="B161" i="9" s="1"/>
  <c r="G119" i="9"/>
  <c r="G125" i="9" s="1"/>
  <c r="F143" i="9" l="1"/>
  <c r="H131" i="9"/>
  <c r="H137" i="9" s="1"/>
  <c r="G131" i="9"/>
  <c r="G137" i="9" s="1"/>
  <c r="F149" i="9" l="1"/>
  <c r="F155" i="9" s="1"/>
  <c r="F161" i="9" s="1"/>
  <c r="H143" i="9"/>
  <c r="G143" i="9"/>
  <c r="G149" i="9" l="1"/>
  <c r="G155" i="9" s="1"/>
  <c r="G161" i="9" s="1"/>
  <c r="H149" i="9"/>
  <c r="H155" i="9" s="1"/>
  <c r="H161" i="9" s="1"/>
  <c r="A43" i="9" l="1"/>
  <c r="A49" i="9" s="1"/>
  <c r="A55" i="9" s="1"/>
  <c r="A61" i="9" s="1"/>
</calcChain>
</file>

<file path=xl/sharedStrings.xml><?xml version="1.0" encoding="utf-8"?>
<sst xmlns="http://schemas.openxmlformats.org/spreadsheetml/2006/main" count="1823" uniqueCount="736">
  <si>
    <t>Document Name</t>
  </si>
  <si>
    <t>Document Version</t>
  </si>
  <si>
    <t>Initial Read</t>
  </si>
  <si>
    <t>Test_Plan_Noddle_Disputes_0.5</t>
  </si>
  <si>
    <t>Numero</t>
  </si>
  <si>
    <t>Chris Rogers</t>
  </si>
  <si>
    <t>CC</t>
  </si>
  <si>
    <t>Bryan Shaw</t>
  </si>
  <si>
    <t xml:space="preserve">Test Manager </t>
  </si>
  <si>
    <t>Optimus</t>
  </si>
  <si>
    <t>PM</t>
  </si>
  <si>
    <t>Notes</t>
  </si>
  <si>
    <t>Username</t>
  </si>
  <si>
    <t>JamesC</t>
  </si>
  <si>
    <t>Creds</t>
  </si>
  <si>
    <t>$Uilding1806</t>
  </si>
  <si>
    <t>Password</t>
  </si>
  <si>
    <t>Doman</t>
  </si>
  <si>
    <t>cig</t>
  </si>
  <si>
    <t>BitLocker</t>
  </si>
  <si>
    <t>Test_Strategy_Noddle_Disputes_0.4</t>
  </si>
  <si>
    <t>First Day</t>
  </si>
  <si>
    <t>Nicholas Graham</t>
  </si>
  <si>
    <t>Hein Delport</t>
  </si>
  <si>
    <t>Senior Test</t>
  </si>
  <si>
    <t>Business Alanlyst</t>
  </si>
  <si>
    <t xml:space="preserve">Collect laptop etc.  Met team.  Initial AM meeting with Bryan, Hein and Nick.  </t>
  </si>
  <si>
    <t>Read Numeroi Tets Strategy and started reading Test Plan</t>
  </si>
  <si>
    <t>Lunch on site</t>
  </si>
  <si>
    <t>Follow up PM meeting with same, more in depth overview of the solution and components etc.</t>
  </si>
  <si>
    <t>Went for beer after as everyone playing Pool</t>
  </si>
  <si>
    <t>Finished reading Numero Test Plan</t>
  </si>
  <si>
    <t>Sit with Hein and discuss Test Approach/Scripts</t>
  </si>
  <si>
    <t>Lunch at Pizza Express</t>
  </si>
  <si>
    <t>Optimus numero interactive SDD v0.5 MASTER (002)</t>
  </si>
  <si>
    <t>Started 28/06</t>
  </si>
  <si>
    <t>Finished 21/06</t>
  </si>
  <si>
    <t>Finished 28/06</t>
  </si>
  <si>
    <t>High Level - more of a Test Stratey Document?</t>
  </si>
  <si>
    <t>Go through emails ewtc.</t>
  </si>
  <si>
    <t>10:00 - 12:00 Playback session 4</t>
  </si>
  <si>
    <t>Afternoon MSDN subscription etc.</t>
  </si>
  <si>
    <t>13:00 - Test Team Weekly Meeting</t>
  </si>
  <si>
    <t>08:30 - Arrived (drove from Crewe)</t>
  </si>
  <si>
    <t>15:30 - Leave to get back for Daniel</t>
  </si>
  <si>
    <t>Nagged about MSDN</t>
  </si>
  <si>
    <t>x</t>
  </si>
  <si>
    <t>Me</t>
  </si>
  <si>
    <t>David Bishop</t>
  </si>
  <si>
    <t>Hols</t>
  </si>
  <si>
    <t>Latitude</t>
  </si>
  <si>
    <t>Current</t>
  </si>
  <si>
    <t>Going forward</t>
  </si>
  <si>
    <t>James</t>
  </si>
  <si>
    <t>Natalie</t>
  </si>
  <si>
    <t>James Count</t>
  </si>
  <si>
    <t>Natalie Count</t>
  </si>
  <si>
    <t>Leonie</t>
  </si>
  <si>
    <t>IT SUPPORT</t>
  </si>
  <si>
    <t>David Smith</t>
  </si>
  <si>
    <t>Kevin Wing</t>
  </si>
  <si>
    <t>Andrew Simmers</t>
  </si>
  <si>
    <t>Andy Buckrpyd</t>
  </si>
  <si>
    <t>Process Maps</t>
  </si>
  <si>
    <t>https://callcreditgroup.sharepoint.com/coo/etd/GroupOperationsProgramme/Optimus/4.%20Requirements/Finalised%20Requirements/CRM%20Optimus%20Dispute%20Processes.pdf</t>
  </si>
  <si>
    <t>Version Control</t>
  </si>
  <si>
    <t>Dispute Process Overview</t>
  </si>
  <si>
    <t>Dispute triage</t>
  </si>
  <si>
    <t>Address Link (no data under link)</t>
  </si>
  <si>
    <t>Address Link (Data under link)</t>
  </si>
  <si>
    <t>Alias Link</t>
  </si>
  <si>
    <t>Dis-association</t>
  </si>
  <si>
    <t>Public Data 1</t>
  </si>
  <si>
    <t>Public Data 2</t>
  </si>
  <si>
    <t>Search</t>
  </si>
  <si>
    <t>Share</t>
  </si>
  <si>
    <t>MODA</t>
  </si>
  <si>
    <t>Lee Kellet</t>
  </si>
  <si>
    <t>Leeds</t>
  </si>
  <si>
    <t>07:20 - Arrived (drove from home)</t>
  </si>
  <si>
    <t>11:00 - 12:30 - Induction with Ann Brooks and Nuala Sumner</t>
  </si>
  <si>
    <t xml:space="preserve">Spent rest of day doing general doc stuff.  </t>
  </si>
  <si>
    <t>Left 16:00</t>
  </si>
  <si>
    <t>08:05 - Arrived from Crewe, set off at 07:00</t>
  </si>
  <si>
    <t>Go through emails etc.</t>
  </si>
  <si>
    <t>Spent rest of day going through Hein handowver stuff</t>
  </si>
  <si>
    <t>Met Daving Steel - will catch up tomorrow as he's pretty busy</t>
  </si>
  <si>
    <t>Left 16:10</t>
  </si>
  <si>
    <t>Chased Laptop issues with Joe Ediker</t>
  </si>
  <si>
    <t>13:30 send email to IT - Service Desk, to request locla admin and software install</t>
  </si>
  <si>
    <t>07:45 - Arrived from home, set off at 07:00, drops at Debs and Station</t>
  </si>
  <si>
    <t>No response from IT - Service Desk, so spoke to Lee Kellet and forwarded him email so he could try to chase</t>
  </si>
  <si>
    <t>Continue with Process Maps mapping/SSDS Mapping</t>
  </si>
  <si>
    <t xml:space="preserve">Quick skim review of SSDS to see how/if it maps onto </t>
  </si>
  <si>
    <t>Susan Lumley-Smith?</t>
  </si>
  <si>
    <t>Speak to David Seed about Selenium - Ashley Shelton?</t>
  </si>
  <si>
    <t>Did have a chat - also spoke about Open Banking</t>
  </si>
  <si>
    <t>rob marsden</t>
  </si>
  <si>
    <t>richard simpson</t>
  </si>
  <si>
    <t>SDD</t>
  </si>
  <si>
    <t>Page</t>
  </si>
  <si>
    <t>Section</t>
  </si>
  <si>
    <t>1.4.2</t>
  </si>
  <si>
    <t>Dispute Types</t>
  </si>
  <si>
    <t>• Address Links
• Alias Links
• Associate Links
• Public
• Share/MODA
• Search</t>
  </si>
  <si>
    <t>Left 16:15</t>
  </si>
  <si>
    <t>Spoke to Sinclair re timesheets</t>
  </si>
  <si>
    <t>07:50 - Chat with Susan to give her my initial thoughts.  Raised concerns with the Data integration</t>
  </si>
  <si>
    <t>Helped Leonie with Festival trolley etc.</t>
  </si>
  <si>
    <t>09:30 - Carry on with SDD review etc.</t>
  </si>
  <si>
    <t>Chased with Rob Marsden but still not got anywhere</t>
  </si>
  <si>
    <t>10:30 - Had Technology Change Board meeting - Sinclair's fortnightly update meeting</t>
  </si>
  <si>
    <t>15:30 - David  Bishop's Environments meeting with David Steel and Andrew Simmers</t>
  </si>
  <si>
    <t>07:25 - Arrived from home, set off at 06:48, drops at Debs and Station</t>
  </si>
  <si>
    <t>07:25 - Arrived from home, set off at 06:53, drops at Debs</t>
  </si>
  <si>
    <t>Spoke to Leonie at 09:00</t>
  </si>
  <si>
    <t>Mon</t>
  </si>
  <si>
    <t>Tue</t>
  </si>
  <si>
    <t>Wed</t>
  </si>
  <si>
    <t>Thu</t>
  </si>
  <si>
    <t>Fri</t>
  </si>
  <si>
    <t>Sat</t>
  </si>
  <si>
    <t>Sun</t>
  </si>
  <si>
    <t>TOTAL</t>
  </si>
  <si>
    <t>w/c Monday 06/08</t>
  </si>
  <si>
    <t>Full Day</t>
  </si>
  <si>
    <t>w/c Monday 13/08</t>
  </si>
  <si>
    <t>w/c Monday 20/08</t>
  </si>
  <si>
    <t>w/c Monday 27/08</t>
  </si>
  <si>
    <t>w/c Monday 03/09</t>
  </si>
  <si>
    <t>Child Free</t>
  </si>
  <si>
    <t>Debbie - £35 up to 9 hours</t>
  </si>
  <si>
    <t>David Seed</t>
  </si>
  <si>
    <t>Bank Holiday</t>
  </si>
  <si>
    <t>WFH</t>
  </si>
  <si>
    <t>08:00 - Logged In</t>
  </si>
  <si>
    <t>Did online learning courses for most of the day</t>
  </si>
  <si>
    <t>Didn't finish the FCA one, will do Monday</t>
  </si>
  <si>
    <t>15:00 - 16:00 - Work station review etc. with Ann Brooks</t>
  </si>
  <si>
    <t>Dropped DJ at Kidzone at 07:30</t>
  </si>
  <si>
    <t>Got to Leeds for 09:10</t>
  </si>
  <si>
    <t>Breakfast and settled etc by 10:20</t>
  </si>
  <si>
    <t>Induciton moved to 12:00, room 11 ground floor</t>
  </si>
  <si>
    <t xml:space="preserve"># days worked : </t>
  </si>
  <si>
    <t>Parked using Parkmobile @ 24319 - Leeds - West Street Car Park</t>
  </si>
  <si>
    <t>Got local access sorted eventually</t>
  </si>
  <si>
    <t>Had chats with Chris and Nick</t>
  </si>
  <si>
    <t>Spend most of day trying to get framework sorted - proxy issues</t>
  </si>
  <si>
    <t>Left at 16:10, Drove home via glossop - stopped for fuel, picked dj up from after school club</t>
  </si>
  <si>
    <t>Got to Stockort for 08:05</t>
  </si>
  <si>
    <t>Carried on getting frameowkr sorted.  Finally cracked it by disabling proxy in settings.xml and then tethering laptop and importing maven project</t>
  </si>
  <si>
    <t xml:space="preserve">Started tiding up project </t>
  </si>
  <si>
    <t>Looked into DB connectivity.  Got IP reserved on Stockport DHCP</t>
  </si>
  <si>
    <t>Raised call to get IP through firewalls between Stockport and Leeds</t>
  </si>
  <si>
    <t>Left at 16:05 to get to Leonie's</t>
  </si>
  <si>
    <t>Got to Stockort for 07:10 - waiting outside till 07:15</t>
  </si>
  <si>
    <t>Got Firewall updates sorted by chasing Andrius Dambrauskas</t>
  </si>
  <si>
    <t>Got Login feature sorted for Noddle, got first Login script woirking</t>
  </si>
  <si>
    <t>Got JDBC working and connecting through firewall to DB Server</t>
  </si>
  <si>
    <t>Continued to tidy framework</t>
  </si>
  <si>
    <t>Talked to Dabid Seed about Data</t>
  </si>
  <si>
    <t>Spoke to Chris Rodgers about Test Data, explained what's required from Ann Marie</t>
  </si>
  <si>
    <t>Chris arranged meeting for Friday</t>
  </si>
  <si>
    <t>Left at 15:50 to meet Leonie at Stockport Train station as going to Noel Gallagher</t>
  </si>
  <si>
    <t>Drove Leonie to Staockport train station to then work from Stockport but trains were cancelled so I had to take her to kids school</t>
  </si>
  <si>
    <t>Worked from hers in morning</t>
  </si>
  <si>
    <t>Had 11am Optimus Daily Call</t>
  </si>
  <si>
    <t>Did some work pulling noddle dispute scenario types out of Test Cases</t>
  </si>
  <si>
    <t>Transfer folders if mapping not working;</t>
  </si>
  <si>
    <t>\\cig.local\Data\Transfer</t>
  </si>
  <si>
    <t>Didn't get loads done in the afternoon</t>
  </si>
  <si>
    <t>Stockport</t>
  </si>
  <si>
    <t>Had 10:00 with Chris to toalk over Test Apporach, scope, IDAM etc.</t>
  </si>
  <si>
    <t>Caight up with Nick and pushed for review of Hein's Test Cases</t>
  </si>
  <si>
    <t>Had call at 15:00 with Nick and walked through the Share test cases.  Saw a few issues</t>
  </si>
  <si>
    <t>Worked from home as had hospital appointment at 11:00</t>
  </si>
  <si>
    <t>Caught up with Bryan Shaw irst thing to say hello via Skype.  Agreed to catch up properly after lunch once he'd caught up with emails etc.</t>
  </si>
  <si>
    <t>13:00 had 30 mins catch up with Bryan to let him know where I am.  Tasks 1) Carry on with automation POC.  2) Review CR's against Test Cases, 3) Review IDAM documentation with a vbiew to formulating Test Approach</t>
  </si>
  <si>
    <t>Did more POC stuff in afternoon</t>
  </si>
  <si>
    <t>Dropped DJ at Breakfast club at 07:30</t>
  </si>
  <si>
    <t>Dropped at Stepping Hill at 08:00</t>
  </si>
  <si>
    <t>Got to work approx 08:15</t>
  </si>
  <si>
    <t>Did more POC stuff</t>
  </si>
  <si>
    <t>Around 11:00 had issues with Noddle access.</t>
  </si>
  <si>
    <t>13:21 Had skype call with Stasys Jurkevicius and concluded noddle devtest was broken</t>
  </si>
  <si>
    <t>He gave me Test Data matrix that I can use in future to create new noddle users with the same name, dob and address etc. so that credit report will return</t>
  </si>
  <si>
    <t>14:00 Start reviewing IDAM document - Didn't do</t>
  </si>
  <si>
    <t>Meeting at Numero about deinveting</t>
  </si>
  <si>
    <t>First into work at 07:30</t>
  </si>
  <si>
    <t>Chat with Susan etc around desk about announcement</t>
  </si>
  <si>
    <t>Quick chat with David Seed in small meeting room</t>
  </si>
  <si>
    <t>Carried on with Noddle rais edispute scenarios</t>
  </si>
  <si>
    <t>Left at 4pm</t>
  </si>
  <si>
    <t>Desk move</t>
  </si>
  <si>
    <t xml:space="preserve">Had weekly meeting </t>
  </si>
  <si>
    <t>Stay at Natalie</t>
  </si>
  <si>
    <t>Back at School</t>
  </si>
  <si>
    <t>DJ Night?</t>
  </si>
  <si>
    <t>Stay at James</t>
  </si>
  <si>
    <t>Day Care</t>
  </si>
  <si>
    <t>Leah</t>
  </si>
  <si>
    <t>Brabyns</t>
  </si>
  <si>
    <t>Debbie?</t>
  </si>
  <si>
    <t>sharepoint</t>
  </si>
  <si>
    <t>james.connors@callcreditgroup.com</t>
  </si>
  <si>
    <t>$Uilding1807</t>
  </si>
  <si>
    <t>dbo.AddressLinkSource</t>
  </si>
  <si>
    <t>dbo.PersonAlias</t>
  </si>
  <si>
    <t>dbo.PersonAliasSource</t>
  </si>
  <si>
    <t>dbo.Association</t>
  </si>
  <si>
    <t>dbo.AssociationSource</t>
  </si>
  <si>
    <t>dbo.CCJCase</t>
  </si>
  <si>
    <t>dbo.CCJCasePerson</t>
  </si>
  <si>
    <t>dbo.CCJ</t>
  </si>
  <si>
    <t>dbo.ER</t>
  </si>
  <si>
    <t>dbo.ERSrc</t>
  </si>
  <si>
    <t>dbo.Individual</t>
  </si>
  <si>
    <t>Leonie's after hols</t>
  </si>
  <si>
    <t>AUGUST</t>
  </si>
  <si>
    <t>JULY</t>
  </si>
  <si>
    <t>Carry on with DBFit Bureau/Call Report Data.  10:00 with Amedo guys, Bryan/David Seed to cover hopefully</t>
  </si>
  <si>
    <t>Carried on with DBFit stuff</t>
  </si>
  <si>
    <t>Catch up with Bryan and start Dbfit stuff</t>
  </si>
  <si>
    <t>Carried on with DBFit stuff.  Got Shared Test user sorted for AndrewSimmers</t>
  </si>
  <si>
    <t>Carried on with DBFit stuff. Installed SoapUI to enable me to test what Andy Simmers has confirmed</t>
  </si>
  <si>
    <t>dbo.Locality</t>
  </si>
  <si>
    <t>dbo.Domicile</t>
  </si>
  <si>
    <t>yes</t>
  </si>
  <si>
    <t>dbo.Person</t>
  </si>
  <si>
    <t>dbo.Residence</t>
  </si>
  <si>
    <t>dbo.tblLocality</t>
  </si>
  <si>
    <t>dbo.tblDomicile</t>
  </si>
  <si>
    <t>dbo.tblIndividual</t>
  </si>
  <si>
    <t>dbo.tblPerson</t>
  </si>
  <si>
    <t>dbo.tblResidence</t>
  </si>
  <si>
    <t>Yes</t>
  </si>
  <si>
    <t>Person</t>
  </si>
  <si>
    <t>DBFit Test</t>
  </si>
  <si>
    <t>dbo.AddressLink</t>
  </si>
  <si>
    <t>dbo.tblAddressLink</t>
  </si>
  <si>
    <t>dbo.tblAddressLinkSource</t>
  </si>
  <si>
    <t>Administration Order</t>
  </si>
  <si>
    <t>dbo.InsolvencyOrder</t>
  </si>
  <si>
    <t>dbo.InsolvencyOrderAddress</t>
  </si>
  <si>
    <t>dbo.InsolvencyOrderPerson</t>
  </si>
  <si>
    <t>dbo.tblInsolvencyOrder</t>
  </si>
  <si>
    <t>dbo.tblInsolvencyOrderAddress</t>
  </si>
  <si>
    <t xml:space="preserve"> dbo.tblInsolvencyOrderPerson</t>
  </si>
  <si>
    <t>Alias</t>
  </si>
  <si>
    <t>dbo.tblPersonAliasSource</t>
  </si>
  <si>
    <t>Address</t>
  </si>
  <si>
    <t>Associate</t>
  </si>
  <si>
    <t>dbo.tblAssociation</t>
  </si>
  <si>
    <t>dbo.tblAssociationSource</t>
  </si>
  <si>
    <t>Bankruptcy</t>
  </si>
  <si>
    <t>CCJ</t>
  </si>
  <si>
    <t xml:space="preserve"> dbo.tblCCJCase</t>
  </si>
  <si>
    <t>dbo.tblCCJCasePerson</t>
  </si>
  <si>
    <t>dbo.tblCCJ</t>
  </si>
  <si>
    <t>Debt Arrangement Scheme</t>
  </si>
  <si>
    <t>Debt Relief Order</t>
  </si>
  <si>
    <t>Electoral Roll</t>
  </si>
  <si>
    <t>dbo.tblER</t>
  </si>
  <si>
    <t>no dbo.tblERSr</t>
  </si>
  <si>
    <t>Fast Track Voluntary Arrangement</t>
  </si>
  <si>
    <t>Individual Voluntary Arrangement</t>
  </si>
  <si>
    <t>Sequestration</t>
  </si>
  <si>
    <t>Trust Deed</t>
  </si>
  <si>
    <t>Bureau Table Name</t>
  </si>
  <si>
    <t>Bureau Deleted Column?</t>
  </si>
  <si>
    <t>Call Report Table Name</t>
  </si>
  <si>
    <t>Call Report Deleted Column?</t>
  </si>
  <si>
    <t>BUREAU SQL</t>
  </si>
  <si>
    <t>CALL REPORT SQL</t>
  </si>
  <si>
    <t>BUREAU SQL DELETED</t>
  </si>
  <si>
    <t>CALL REPORT SQL DELETED</t>
  </si>
  <si>
    <t>dbo.tblPersonAlias</t>
  </si>
  <si>
    <t>BEGIN TRANSACTION</t>
  </si>
  <si>
    <t>declare @LoadId varchar(6)</t>
  </si>
  <si>
    <t>declare @LoadId2 varchar(6)</t>
  </si>
  <si>
    <t>set @LoadId = '654321'</t>
  </si>
  <si>
    <t>set @LoadId2 = '654322'</t>
  </si>
  <si>
    <t>New VPN</t>
  </si>
  <si>
    <t>&lt;PIN&gt;&lt;RSA CODE&gt;</t>
  </si>
  <si>
    <t>Windows Domain Password for JamesC</t>
  </si>
  <si>
    <t>More data stuff</t>
  </si>
  <si>
    <t>Hospital</t>
  </si>
  <si>
    <t>claimed</t>
  </si>
  <si>
    <t>booked as 03/08</t>
  </si>
  <si>
    <t>booked as 02/08</t>
  </si>
  <si>
    <t xml:space="preserve">Booked in July's invoice on Sinclair's request - booked as 02/08
</t>
  </si>
  <si>
    <t>Booked in July's invoice on Sinclair's request - booked as 03/08</t>
  </si>
  <si>
    <t>trips</t>
  </si>
  <si>
    <t>miles</t>
  </si>
  <si>
    <t>amount</t>
  </si>
  <si>
    <t>Worked from Leonie's as looked after kids as she needed to go to work for meetings and mum cancelled her usual Thursday on her</t>
  </si>
  <si>
    <t>Meeting AM with Bryan and David Seed ro Test Readiness</t>
  </si>
  <si>
    <t>SEPTEMBER</t>
  </si>
  <si>
    <t>TBC</t>
  </si>
  <si>
    <t>OCTOBER</t>
  </si>
  <si>
    <t>NOVEMBER</t>
  </si>
  <si>
    <t>DECEMBER</t>
  </si>
  <si>
    <t>OptimusTest.User1  </t>
  </si>
  <si>
    <t>OptimusTest.User2  </t>
  </si>
  <si>
    <t>OptimusTest.User3  </t>
  </si>
  <si>
    <t>OptimusTest.User4  </t>
  </si>
  <si>
    <t>OptimusTest.User5  </t>
  </si>
  <si>
    <t>OptimusTest.User6  </t>
  </si>
  <si>
    <t>OptimusTest.User7  </t>
  </si>
  <si>
    <t>OptimusTest.User8  </t>
  </si>
  <si>
    <t>OptimusTest.User9  </t>
  </si>
  <si>
    <t>OptimusTest.User10 </t>
  </si>
  <si>
    <t>OptimusTest.User11 </t>
  </si>
  <si>
    <t>OptimusTest.User12 </t>
  </si>
  <si>
    <t>OptimusTest.User13 </t>
  </si>
  <si>
    <t>Bryan.Shaw@callcreditgroup.com</t>
  </si>
  <si>
    <t>James.Connors@callcreditgroup.com</t>
  </si>
  <si>
    <t>Aleksandra.Voronkova@callcreditgroup.com</t>
  </si>
  <si>
    <t>Vytautas.Ritikis@callcreditgroup.com</t>
  </si>
  <si>
    <t>Raminta.Petraviciute@callcreditgroup.com</t>
  </si>
  <si>
    <t>Neringa.Maciulyte@callcreditgroup.com</t>
  </si>
  <si>
    <t>Vaida.Vidzyte@callcreditgroup.com</t>
  </si>
  <si>
    <t>Gintare.Zilinske@callcreditgroup.com</t>
  </si>
  <si>
    <t>Ausra.Jasiukeviciene@callcreditgroup.com</t>
  </si>
  <si>
    <t>Ugne.Cesnaviciute@callcreditgroup.com</t>
  </si>
  <si>
    <t>Christopher.Harris@callcreditgroup.com</t>
  </si>
  <si>
    <t>James Connors</t>
  </si>
  <si>
    <t>Aleksandra Voronkova</t>
  </si>
  <si>
    <t>Vytautas Ritikis</t>
  </si>
  <si>
    <t>Raminta Petraviciute</t>
  </si>
  <si>
    <t>Neringa Maciulyte</t>
  </si>
  <si>
    <t>Vaida Vidzyte</t>
  </si>
  <si>
    <t>Gintare Zilinske</t>
  </si>
  <si>
    <t>Ausra Jasiukeviciene</t>
  </si>
  <si>
    <t>Ugne Cesnaviciute</t>
  </si>
  <si>
    <t>Christopher Harris</t>
  </si>
  <si>
    <t>Gabriele Ambrazeviciute</t>
  </si>
  <si>
    <t>Created</t>
  </si>
  <si>
    <t>2Gabriele.Ambrazeviciute@callcreditgroup.com</t>
  </si>
  <si>
    <t>2david.seed@callcredit.com</t>
  </si>
  <si>
    <t>September2018</t>
  </si>
  <si>
    <t>Created New</t>
  </si>
  <si>
    <t>Pa$$word123</t>
  </si>
  <si>
    <t>https://pllwindvweb012.cig.local/vouch/login?signin=3ec856ddf275f0dc3eae6ae57bf29cb6</t>
  </si>
  <si>
    <t>Registered?</t>
  </si>
  <si>
    <t>Initial Login (red)?</t>
  </si>
  <si>
    <t>Done</t>
  </si>
  <si>
    <t>Done yesterday</t>
  </si>
  <si>
    <t>https://pllwindvweb012.cig.local/numerointeractive</t>
  </si>
  <si>
    <t>Approved in DB?</t>
  </si>
  <si>
    <t>Logged in Proper?</t>
  </si>
  <si>
    <t>SHARE - The credit limit on the account is incorrect</t>
  </si>
  <si>
    <t>No Error</t>
  </si>
  <si>
    <t>Search - I didn't authorise this search</t>
  </si>
  <si>
    <t>CCJ/Decree - The CCJ/Decree doesn't belong to me</t>
  </si>
  <si>
    <t>Address Link - The address is incorrect</t>
  </si>
  <si>
    <t>Electoral roll - The dates on my Electoral Roll entry are incorrect</t>
  </si>
  <si>
    <t>Moda - The repayment frequency is incorrect</t>
  </si>
  <si>
    <t>Bankruptcy/Sequestration - The Bankruptcy/Sequestration doesn't belong to me</t>
  </si>
  <si>
    <t>Alias Link - I have never been known by this name</t>
  </si>
  <si>
    <t>Complete</t>
  </si>
  <si>
    <t>Still Error</t>
  </si>
  <si>
    <t>OptimusTest.User14</t>
  </si>
  <si>
    <t>Hemadeepitha Elangovan</t>
  </si>
  <si>
    <t>Hemadeepitha.Elangovan@callcreditgroup.com</t>
  </si>
  <si>
    <t>database permission fixed</t>
  </si>
  <si>
    <t>other thing - four people</t>
  </si>
  <si>
    <t>OptimusTest.User15</t>
  </si>
  <si>
    <t>Nicholas.Graham@callcreditgroup.com</t>
  </si>
  <si>
    <t>Non alias or address</t>
  </si>
  <si>
    <t>&lt;s:Envelope xmlns:s="http://www.w3.org/2003/05/soap-envelope"&gt;</t>
  </si>
  <si>
    <t xml:space="preserve">  &lt;s:Header&gt;</t>
  </si>
  <si>
    <t xml:space="preserve">    &lt;Action s:mustUnderstand="1" xmlns="http://schemas.microsoft.com/ws/2005/05/addressing/none"&gt;http://tempuri.org/createCases&lt;/Action&gt;</t>
  </si>
  <si>
    <t xml:space="preserve">  &lt;/s:Header&gt;</t>
  </si>
  <si>
    <t xml:space="preserve">  &lt;s:Body xmlns:xsi="http://www.w3.org/2001/XMLSchema-instance" xmlns:xsd="http://www.w3.org/2001/XMLSchema"&gt;</t>
  </si>
  <si>
    <t xml:space="preserve">    &lt;createCases xmlns="http://tempuri.org/"&gt;</t>
  </si>
  <si>
    <t xml:space="preserve">      &lt;casesInfo&gt;</t>
  </si>
  <si>
    <t xml:space="preserve">        &lt;BizAgiWSParam xmlns:xsd="http://www.w3.org/2001/XMLSchema" xmlns:xsi="http://www.w3.org/2001/XMLSchema-instance" xmlns=""&gt;</t>
  </si>
  <si>
    <t xml:space="preserve">          &lt;domain&gt;******&lt;/domain&gt;</t>
  </si>
  <si>
    <t xml:space="preserve">          &lt;userName&gt;******&lt;/userName&gt;</t>
  </si>
  <si>
    <t xml:space="preserve">          &lt;Cases&gt;</t>
  </si>
  <si>
    <t xml:space="preserve">            &lt;Case&gt;</t>
  </si>
  <si>
    <t xml:space="preserve">              &lt;Process&gt;Disputes&lt;/Process&gt;</t>
  </si>
  <si>
    <t xml:space="preserve">              &lt;Entities&gt;</t>
  </si>
  <si>
    <t xml:space="preserve">                &lt;CallCredit&gt;</t>
  </si>
  <si>
    <t xml:space="preserve">                  &lt;Dispute&gt;</t>
  </si>
  <si>
    <t xml:space="preserve">                    &lt;IsAutomatic&gt;1&lt;/IsAutomatic&gt;</t>
  </si>
  <si>
    <t xml:space="preserve">                    &lt;DateReceived&gt;2018-05-21&lt;/DateReceived&gt;</t>
  </si>
  <si>
    <t xml:space="preserve">                    &lt;DisputeId&gt;3773776&lt;/DisputeId&gt;</t>
  </si>
  <si>
    <t xml:space="preserve">                    &lt;CCCDisputeType&gt;601&lt;/CCCDisputeType&gt;</t>
  </si>
  <si>
    <t xml:space="preserve">                    &lt;CCCAffiliateID&gt;501&lt;/CCCAffiliateID&gt;</t>
  </si>
  <si>
    <t xml:space="preserve">                    &lt;ConsumerRequest&gt;Dispute detail data: CCJCASEPERID: ABC115</t>
  </si>
  <si>
    <t>Name: MRS BECKY MARS</t>
  </si>
  <si>
    <t>Address: 61 The Ridge SK6 7ER</t>
  </si>
  <si>
    <t>COURTNAME: TESTTOWN</t>
  </si>
  <si>
    <t>COURTTYPE: 0</t>
  </si>
  <si>
    <t>CASENUMBER: TEST 80004449</t>
  </si>
  <si>
    <t>Status: SA</t>
  </si>
  <si>
    <t>Amount: 61</t>
  </si>
  <si>
    <t>JUDGMENTDATE: 05/11/2011 00:00:00</t>
  </si>
  <si>
    <t>DATESATISFIED: 05/08/2013 00:00:00</t>
  </si>
  <si>
    <t>&lt;/ConsumerRequest&gt;</t>
  </si>
  <si>
    <t xml:space="preserve">                    &lt;CCCCustomerID&gt;${#TestCase#CCCCustomerID}&lt;/CCCCustomerID&gt;</t>
  </si>
  <si>
    <t xml:space="preserve">                          &lt;ResidenceID&gt;${#TestCase#ResidenceID}&lt;/ResidenceID&gt;</t>
  </si>
  <si>
    <t xml:space="preserve">                    &lt;Name&gt;</t>
  </si>
  <si>
    <t xml:space="preserve">                      &lt;TitleOther&gt;${#TestCase#TitleOther}&lt;/TitleOther&gt;</t>
  </si>
  <si>
    <t xml:space="preserve">                      &lt;Forename&gt;${#TestCase#Forname}&lt;/Forename&gt;</t>
  </si>
  <si>
    <t xml:space="preserve">                      &lt;Surname&gt;${#TestCase#Surname}&lt;/Surname&gt;</t>
  </si>
  <si>
    <t xml:space="preserve">                    &lt;/Name&gt;</t>
  </si>
  <si>
    <t xml:space="preserve">                    &lt;DoB&gt;${#TestCase#DoB}&lt;/DoB&gt;</t>
  </si>
  <si>
    <t xml:space="preserve">                    &lt;UKAddress&gt;</t>
  </si>
  <si>
    <t xml:space="preserve">                      &lt;Abode /&gt;</t>
  </si>
  <si>
    <t xml:space="preserve">                      &lt;HouseName /&gt;</t>
  </si>
  <si>
    <t xml:space="preserve">                      &lt;HouseNumber&gt;61&lt;/HouseNumber&gt;</t>
  </si>
  <si>
    <t xml:space="preserve">                      &lt;Street1&gt;The Ridge&lt;/Street1&gt;</t>
  </si>
  <si>
    <t xml:space="preserve">                      &lt;Street2 /&gt;</t>
  </si>
  <si>
    <t xml:space="preserve">                      &lt;Town&gt;Stockport&lt;/Town&gt;</t>
  </si>
  <si>
    <t xml:space="preserve">                      &lt;PostCode&gt;${#TestCase#PostCode}&lt;/PostCode&gt;</t>
  </si>
  <si>
    <t xml:space="preserve">                    &lt;/UKAddress&gt;</t>
  </si>
  <si>
    <t xml:space="preserve">                    &lt;CCCCCJCasePerID&gt;80004449&lt;/CCCCCJCasePerID&gt;</t>
  </si>
  <si>
    <t xml:space="preserve">                  &lt;/Dispute&gt;</t>
  </si>
  <si>
    <t xml:space="preserve">                &lt;/CallCredit&gt;</t>
  </si>
  <si>
    <t xml:space="preserve">              &lt;/Entities&gt;</t>
  </si>
  <si>
    <t xml:space="preserve">            &lt;/Case&gt;</t>
  </si>
  <si>
    <t xml:space="preserve">          &lt;/Cases&gt;</t>
  </si>
  <si>
    <t xml:space="preserve">        &lt;/BizAgiWSParam&gt;</t>
  </si>
  <si>
    <t xml:space="preserve">      &lt;/casesInfo&gt;</t>
  </si>
  <si>
    <t xml:space="preserve">    &lt;/createCases&gt;</t>
  </si>
  <si>
    <t xml:space="preserve">  &lt;/s:Body&gt;</t>
  </si>
  <si>
    <t>&lt;/s:Envelope&gt;</t>
  </si>
  <si>
    <t>TENNIS</t>
  </si>
  <si>
    <t>VICKY</t>
  </si>
  <si>
    <t>BOXING</t>
  </si>
  <si>
    <t>BILL</t>
  </si>
  <si>
    <t>HOOVER</t>
  </si>
  <si>
    <t>TOM</t>
  </si>
  <si>
    <t>HOTPOINT</t>
  </si>
  <si>
    <t>COLIN</t>
  </si>
  <si>
    <t>BEKO</t>
  </si>
  <si>
    <t>GEORGE</t>
  </si>
  <si>
    <t>INDESIT</t>
  </si>
  <si>
    <t>EMMA</t>
  </si>
  <si>
    <t>BOSCH</t>
  </si>
  <si>
    <t>DEBBIE</t>
  </si>
  <si>
    <t>LOGIK</t>
  </si>
  <si>
    <t>ALAN</t>
  </si>
  <si>
    <t>MR</t>
  </si>
  <si>
    <t>MRS</t>
  </si>
  <si>
    <t>MRS VICKY TENNIS</t>
  </si>
  <si>
    <t>MR BILL BOXING</t>
  </si>
  <si>
    <t>MR TOM HOOVER</t>
  </si>
  <si>
    <t>MR COLIN HOTPOINT</t>
  </si>
  <si>
    <t>MR GEORGE BEKO</t>
  </si>
  <si>
    <t>MRS EMMA INDESIT</t>
  </si>
  <si>
    <t>MRS DEBBIE BOSCH</t>
  </si>
  <si>
    <t>MR ALAN LOGIK</t>
  </si>
  <si>
    <t xml:space="preserve">169068275 </t>
  </si>
  <si>
    <t xml:space="preserve">169068276 </t>
  </si>
  <si>
    <t xml:space="preserve">169068277 </t>
  </si>
  <si>
    <t xml:space="preserve">169068278 </t>
  </si>
  <si>
    <t xml:space="preserve">169068279 </t>
  </si>
  <si>
    <t xml:space="preserve">169068280 </t>
  </si>
  <si>
    <t xml:space="preserve">169068281 </t>
  </si>
  <si>
    <t xml:space="preserve">169068282 </t>
  </si>
  <si>
    <t>THE RIDGE</t>
  </si>
  <si>
    <t>SK6 7ER</t>
  </si>
  <si>
    <t>STOCKPORT</t>
  </si>
  <si>
    <t>ResidenceID</t>
  </si>
  <si>
    <t>TitleOther</t>
  </si>
  <si>
    <t>Forname</t>
  </si>
  <si>
    <t>Surname</t>
  </si>
  <si>
    <t>DoB</t>
  </si>
  <si>
    <t>|&gt;&gt;PersonId1 |3      |15          |MARS    |BECKY   |blank    |F  |FALSE  |&lt;&lt;LoadId|1     |&lt;&lt;LoadId|1     |NULL   |18/12/1988|&lt;&lt;IndividualId1 |</t>
  </si>
  <si>
    <t>|&gt;&gt;PersonId2 |2      |15          |SNICKERS|CHRIS   |blank    |M  |FALSE  |&lt;&lt;LoadId|2     |&lt;&lt;LoadId|2     |NULL   |20/01/1984|&lt;&lt;IndividualId2 |</t>
  </si>
  <si>
    <t>|&gt;&gt;PersonId3 |2      |15          |BOOST   |JOHN    |blank    |M  |FALSE  |&lt;&lt;LoadId|3     |&lt;&lt;LoadId|3     |NULL   |10/11/1990|&lt;&lt;IndividualId3 |</t>
  </si>
  <si>
    <t>|&gt;&gt;PersonId4 |3      |15          |TWIRL   |DEBBIE  |blank    |F  |FALSE  |&lt;&lt;LoadId|4     |&lt;&lt;LoadId|4     |NULL   |18/10/1975|&lt;&lt;IndividualId4 |</t>
  </si>
  <si>
    <t>|&gt;&gt;PersonId5 |3      |15          |TWIX    |JESSICA |blank    |F  |FALSE  |&lt;&lt;LoadId|5     |&lt;&lt;LoadId|5     |NULL   |08/04/1966|&lt;&lt;IndividualId5 |</t>
  </si>
  <si>
    <t>|&gt;&gt;PersonId6 |2      |15          |ROLO    |PAUL    |blank    |M  |FALSE  |&lt;&lt;LoadId|6     |&lt;&lt;LoadId|6     |NULL   |25/05/1974|&lt;&lt;IndividualId6 |</t>
  </si>
  <si>
    <t>|&gt;&gt;PersonId7 |2      |15          |GOLF    |GRAHAM  |blank    |M  |FALSE  |&lt;&lt;LoadId|7     |&lt;&lt;LoadId|7     |NULL   |03/12/1964|&lt;&lt;IndividualId7 |</t>
  </si>
  <si>
    <t>|&gt;&gt;PersonId8 |2      |15          |FOOTBALL|FREDDIE |blank    |M  |FALSE  |&lt;&lt;LoadId|8     |&lt;&lt;LoadId|8     |NULL   |30/07/1970|&lt;&lt;IndividualId8 |</t>
  </si>
  <si>
    <t>|&gt;&gt;PersonId9 |2      |15          |RUGBY   |RONALD  |blank    |M  |FALSE  |&lt;&lt;LoadId|9     |&lt;&lt;LoadId|9     |NULL   |05/05/1982|&lt;&lt;IndividualId9 |</t>
  </si>
  <si>
    <t>|&gt;&gt;PersonId10|3      |15          |SNOOKER |SALLY   |blank    |F  |FALSE  |&lt;&lt;LoadId|10    |&lt;&lt;LoadId|10    |NULL   |25/09/1991|&lt;&lt;IndividualId10|</t>
  </si>
  <si>
    <t>|&gt;&gt;PersonId11|3      |15          |TENNIS  |VICKY   |blank    |F  |FALSE  |&lt;&lt;LoadId|11    |&lt;&lt;LoadId|11    |NULL   |23/01/1975|&lt;&lt;IndividualId11|</t>
  </si>
  <si>
    <t>|&gt;&gt;PersonId12|2      |15          |BOXING  |BILL    |blank    |M  |FALSE  |&lt;&lt;LoadId|12    |&lt;&lt;LoadId|12    |NULL   |07/07/1969|&lt;&lt;IndividualId12|</t>
  </si>
  <si>
    <t>|&gt;&gt;PersonId13|2      |15          |HOOVER  |TOM     |blank    |M  |FALSE  |&lt;&lt;LoadId|13    |&lt;&lt;LoadId|13    |NULL   |09/04/1981|&lt;&lt;IndividualId13|</t>
  </si>
  <si>
    <t>|&gt;&gt;PersonId14|2      |15          |HOTPOINT|COLIN   |blank    |M  |FALSE  |&lt;&lt;LoadId|14    |&lt;&lt;LoadId|14    |NULL   |12/11/1965|&lt;&lt;IndividualId14|</t>
  </si>
  <si>
    <t>|&gt;&gt;PersonId15|2      |15          |BEKO    |GEORGE  |blank    |M  |FALSE  |&lt;&lt;LoadId|15    |&lt;&lt;LoadId|15    |NULL   |14/03/1987|&lt;&lt;IndividualId15|</t>
  </si>
  <si>
    <t>|&gt;&gt;PersonId16|3      |15          |INDESIT |EMMA    |blank    |F  |FALSE  |&lt;&lt;LoadId|16    |&lt;&lt;LoadId|16    |NULL   |27/07/1979|&lt;&lt;IndividualId16|</t>
  </si>
  <si>
    <t>|&gt;&gt;PersonId17|3      |15          |BOSCH   |DEBBIE  |blank    |F  |FALSE  |&lt;&lt;LoadId|17    |&lt;&lt;LoadId|17    |NULL   |03/01/1990|&lt;&lt;IndividualId17|</t>
  </si>
  <si>
    <t>|&gt;&gt;PersonId18|2      |15          |LOGIK   |ALAN    |blank    |M  |FALSE  |&lt;&lt;LoadId|18    |&lt;&lt;LoadId|18    |NULL   |16/04/1972|&lt;&lt;IndividualId18|</t>
  </si>
  <si>
    <t>18/12/1988</t>
  </si>
  <si>
    <t>20/01/1984</t>
  </si>
  <si>
    <t>10/11/1990</t>
  </si>
  <si>
    <t>18/10/1975</t>
  </si>
  <si>
    <t>08/04/1966</t>
  </si>
  <si>
    <t>25/05/1974</t>
  </si>
  <si>
    <t>03/12/1964</t>
  </si>
  <si>
    <t>30/07/1970</t>
  </si>
  <si>
    <t>05/05/1982</t>
  </si>
  <si>
    <t>25/09/1991</t>
  </si>
  <si>
    <t>23/01/1975</t>
  </si>
  <si>
    <t>07/07/1969</t>
  </si>
  <si>
    <t>09/04/1981</t>
  </si>
  <si>
    <t>12/11/1965</t>
  </si>
  <si>
    <t>14/03/1987</t>
  </si>
  <si>
    <t>27/07/1979</t>
  </si>
  <si>
    <t>03/01/1990</t>
  </si>
  <si>
    <t>16/04/1972</t>
  </si>
  <si>
    <t>PostCode</t>
  </si>
  <si>
    <t>Composite Name</t>
  </si>
  <si>
    <t>House Number</t>
  </si>
  <si>
    <t>Street</t>
  </si>
  <si>
    <t>Town</t>
  </si>
  <si>
    <t>CCJCasePerID</t>
  </si>
  <si>
    <t>80004459 &gt;&gt;CCJCasePerId11</t>
  </si>
  <si>
    <t>80004460 &gt;&gt;CCJCasePerId12</t>
  </si>
  <si>
    <t>80004461 &gt;&gt;CCJCasePerId13</t>
  </si>
  <si>
    <t>80004462 &gt;&gt;CCJCasePerId14</t>
  </si>
  <si>
    <t>80004463 &gt;&gt;CCJCasePerId15</t>
  </si>
  <si>
    <t>80004464 &gt;&gt;CCJCasePerId16</t>
  </si>
  <si>
    <t>80004465 &gt;&gt;CCJCasePerId17</t>
  </si>
  <si>
    <t>80004466 &gt;&gt;CCJCasePerId18</t>
  </si>
  <si>
    <t>80004459</t>
  </si>
  <si>
    <t>80004460</t>
  </si>
  <si>
    <t>80004461</t>
  </si>
  <si>
    <t>80004462</t>
  </si>
  <si>
    <t>80004463</t>
  </si>
  <si>
    <t>80004464</t>
  </si>
  <si>
    <t>80004465</t>
  </si>
  <si>
    <t>80004466</t>
  </si>
  <si>
    <t>DisputeID</t>
  </si>
  <si>
    <t>Composite Address</t>
  </si>
  <si>
    <t>CustomerID</t>
  </si>
  <si>
    <t>Dispute Type</t>
  </si>
  <si>
    <t>Status</t>
  </si>
  <si>
    <t>SA</t>
  </si>
  <si>
    <t>D</t>
  </si>
  <si>
    <t>JG</t>
  </si>
  <si>
    <t/>
  </si>
  <si>
    <t>DobOther</t>
  </si>
  <si>
    <t>NumeroCaseID</t>
  </si>
  <si>
    <t>1972-04-16</t>
  </si>
  <si>
    <t>Stockport Half</t>
  </si>
  <si>
    <t>CCJ_Dispute Type</t>
  </si>
  <si>
    <t>CCJ_Status</t>
  </si>
  <si>
    <t>CCJ_CustomerID</t>
  </si>
  <si>
    <t>CCJ_DisputeID</t>
  </si>
  <si>
    <t>|&gt;&gt;PersonId1 |3      |15          |MARS    |BECKY   |blank    |MRS|FALSE  |&lt;&lt;LoadId|1     |&lt;&lt;LoadId|1     |NULL   |18/12/1988|&lt;&lt;IndividualId1 |</t>
  </si>
  <si>
    <t>|&gt;&gt;PersonId2 |2      |15          |SNICKERS|CHRIS   |blank    |MR |FALSE  |&lt;&lt;LoadId|2     |&lt;&lt;LoadId|2     |NULL   |20/01/1984|&lt;&lt;IndividualId2 |</t>
  </si>
  <si>
    <t>|&gt;&gt;PersonId3 |2      |15          |BOOST   |JOHN    |blank    |MR |FALSE  |&lt;&lt;LoadId|3     |&lt;&lt;LoadId|3     |NULL   |10/11/1990|&lt;&lt;IndividualId3 |</t>
  </si>
  <si>
    <t>|&gt;&gt;PersonId4 |3      |15          |TWIRL   |DEBBIE  |blank    |MRS|FALSE  |&lt;&lt;LoadId|4     |&lt;&lt;LoadId|4     |NULL   |18/10/1975|&lt;&lt;IndividualId4 |</t>
  </si>
  <si>
    <t>|&gt;&gt;PersonId5 |3      |15          |TWIX    |JESSICA |blank    |MRS|FALSE  |&lt;&lt;LoadId|5     |&lt;&lt;LoadId|5     |NULL   |08/04/1966|&lt;&lt;IndividualId5 |</t>
  </si>
  <si>
    <t>|&gt;&gt;PersonId6 |2      |15          |ROLO    |PAUL    |blank    |MR |FALSE  |&lt;&lt;LoadId|6     |&lt;&lt;LoadId|6     |NULL   |25/05/1974|&lt;&lt;IndividualId6 |</t>
  </si>
  <si>
    <t>|&gt;&gt;PersonId7 |2      |15          |GOLF    |GRAHAM  |blank    |MR |FALSE  |&lt;&lt;LoadId|7     |&lt;&lt;LoadId|7     |NULL   |03/12/1964|&lt;&lt;IndividualId7 |</t>
  </si>
  <si>
    <t>|&gt;&gt;PersonId8 |2      |15          |FOOTBALL|FREDDIE |blank    |MR |FALSE  |&lt;&lt;LoadId|8     |&lt;&lt;LoadId|8     |NULL   |30/07/1970|&lt;&lt;IndividualId8 |</t>
  </si>
  <si>
    <t>|&gt;&gt;PersonId9 |2      |15          |RUGBY   |RONALD  |blank    |MR |FALSE  |&lt;&lt;LoadId|9     |&lt;&lt;LoadId|9     |NULL   |05/05/1982|&lt;&lt;IndividualId9 |</t>
  </si>
  <si>
    <t>|&gt;&gt;PersonId10|3      |15          |SNOOKER |SALLY   |blank    |MRS|FALSE  |&lt;&lt;LoadId|10    |&lt;&lt;LoadId|10    |NULL   |25/09/1991|&lt;&lt;IndividualId10|</t>
  </si>
  <si>
    <t>|&gt;&gt;PersonId11|3      |15          |TENNIS  |VICKY   |blank    |MRS|FALSE  |&lt;&lt;LoadId|11    |&lt;&lt;LoadId|11    |NULL   |23/01/1975|&lt;&lt;IndividualId11|</t>
  </si>
  <si>
    <t>|&gt;&gt;PersonId12|2      |15          |BOXING  |BILL    |blank    |MR |FALSE  |&lt;&lt;LoadId|12    |&lt;&lt;LoadId|12    |NULL   |07/07/1969|&lt;&lt;IndividualId12|</t>
  </si>
  <si>
    <t>|&gt;&gt;PersonId13|2      |15          |HOOVER  |TOM     |blank    |MR |FALSE  |&lt;&lt;LoadId|13    |&lt;&lt;LoadId|13    |NULL   |09/04/1981|&lt;&lt;IndividualId13|</t>
  </si>
  <si>
    <t>|&gt;&gt;PersonId14|2      |15          |HOTPOINT|COLIN   |blank    |MR |FALSE  |&lt;&lt;LoadId|14    |&lt;&lt;LoadId|14    |NULL   |12/11/1965|&lt;&lt;IndividualId14|</t>
  </si>
  <si>
    <t>|&gt;&gt;PersonId15|2      |15          |BEKO    |GEORGE  |blank    |MR |FALSE  |&lt;&lt;LoadId|15    |&lt;&lt;LoadId|15    |NULL   |14/03/1987|&lt;&lt;IndividualId15|</t>
  </si>
  <si>
    <t>|&gt;&gt;PersonId16|3      |15          |INDESIT |EMMA    |blank    |MRS|FALSE  |&lt;&lt;LoadId|16    |&lt;&lt;LoadId|16    |NULL   |27/07/1979|&lt;&lt;IndividualId16|</t>
  </si>
  <si>
    <t>|&gt;&gt;PersonId17|3      |15          |BOSCH   |DEBBIE  |blank    |MRS|FALSE  |&lt;&lt;LoadId|17    |&lt;&lt;LoadId|17    |NULL   |03/01/1990|&lt;&lt;IndividualId17|</t>
  </si>
  <si>
    <t>|&gt;&gt;PersonId18|2      |15          |LOGIK   |ALAN    |blank    |MR |FALSE  |&lt;&lt;LoadId|18    |&lt;&lt;LoadId|18    |NULL   |16/04/1972|&lt;&lt;IndividualId18|</t>
  </si>
  <si>
    <t>MRS BECKY MARS</t>
  </si>
  <si>
    <t>MR CHRIS SNICKERS</t>
  </si>
  <si>
    <t>MR JOHN BOOST</t>
  </si>
  <si>
    <t>MRS DEBBIE TWIRL</t>
  </si>
  <si>
    <t>MRS JESSICA TWIX</t>
  </si>
  <si>
    <t>MR PAUL ROLO</t>
  </si>
  <si>
    <t>MR GRAHAM GOLF</t>
  </si>
  <si>
    <t>MR FREDDIE FOOTBALL</t>
  </si>
  <si>
    <t>MR RONALD RUGBY</t>
  </si>
  <si>
    <t>MRS SALLY SNOOKER</t>
  </si>
  <si>
    <t>MARS</t>
  </si>
  <si>
    <t>BECKY</t>
  </si>
  <si>
    <t>SNICKERS</t>
  </si>
  <si>
    <t>CHRIS</t>
  </si>
  <si>
    <t>BOOST</t>
  </si>
  <si>
    <t>JOHN</t>
  </si>
  <si>
    <t>TWIRL</t>
  </si>
  <si>
    <t>TWIX</t>
  </si>
  <si>
    <t>JESSICA</t>
  </si>
  <si>
    <t>ROLO</t>
  </si>
  <si>
    <t>PAUL</t>
  </si>
  <si>
    <t>GOLF</t>
  </si>
  <si>
    <t>GRAHAM</t>
  </si>
  <si>
    <t>FOOTBALL</t>
  </si>
  <si>
    <t>FREDDIE</t>
  </si>
  <si>
    <t>RUGBY</t>
  </si>
  <si>
    <t>RONALD</t>
  </si>
  <si>
    <t>SNOOKER</t>
  </si>
  <si>
    <t>SALLY</t>
  </si>
  <si>
    <t>169068265</t>
  </si>
  <si>
    <t>169068266</t>
  </si>
  <si>
    <t>169068267</t>
  </si>
  <si>
    <t>169068268</t>
  </si>
  <si>
    <t>169068269</t>
  </si>
  <si>
    <t>169068270</t>
  </si>
  <si>
    <t>169068271</t>
  </si>
  <si>
    <t>169068272</t>
  </si>
  <si>
    <t>169068273</t>
  </si>
  <si>
    <t>169068274</t>
  </si>
  <si>
    <t>169068275</t>
  </si>
  <si>
    <t>169068276</t>
  </si>
  <si>
    <t>169068277</t>
  </si>
  <si>
    <t>169068278</t>
  </si>
  <si>
    <t>169068279</t>
  </si>
  <si>
    <t>169068280</t>
  </si>
  <si>
    <t>169068281</t>
  </si>
  <si>
    <t>169068282</t>
  </si>
  <si>
    <t>80004449 &gt;&gt;CCJCasePerId1</t>
  </si>
  <si>
    <t>80004450 &gt;&gt;CCJCasePerId2</t>
  </si>
  <si>
    <t>80004451 &gt;&gt;CCJCasePerId3</t>
  </si>
  <si>
    <t>80004452 &gt;&gt;CCJCasePerId4</t>
  </si>
  <si>
    <t>80004453 &gt;&gt;CCJCasePerId5</t>
  </si>
  <si>
    <t>80004454 &gt;&gt;CCJCasePerId6</t>
  </si>
  <si>
    <t>80004455 &gt;&gt;CCJCasePerId7</t>
  </si>
  <si>
    <t>80004456 &gt;&gt;CCJCasePerId8</t>
  </si>
  <si>
    <t>80004457 &gt;&gt;CCJCasePerId9</t>
  </si>
  <si>
    <t>80004458 &gt;&gt;CCJCasePerId10</t>
  </si>
  <si>
    <t xml:space="preserve">80004449 </t>
  </si>
  <si>
    <t xml:space="preserve">80004450 </t>
  </si>
  <si>
    <t xml:space="preserve">80004451 </t>
  </si>
  <si>
    <t xml:space="preserve">80004452 </t>
  </si>
  <si>
    <t xml:space="preserve">80004453 </t>
  </si>
  <si>
    <t xml:space="preserve">80004454 </t>
  </si>
  <si>
    <t xml:space="preserve">80004455 </t>
  </si>
  <si>
    <t xml:space="preserve">80004456 </t>
  </si>
  <si>
    <t xml:space="preserve">80004457 </t>
  </si>
  <si>
    <t xml:space="preserve">80004458 </t>
  </si>
  <si>
    <t xml:space="preserve">80004459 </t>
  </si>
  <si>
    <t xml:space="preserve">80004460 </t>
  </si>
  <si>
    <t xml:space="preserve">80004461 </t>
  </si>
  <si>
    <t xml:space="preserve">80004462 </t>
  </si>
  <si>
    <t xml:space="preserve">80004463 </t>
  </si>
  <si>
    <t xml:space="preserve">80004464 </t>
  </si>
  <si>
    <t xml:space="preserve">80004465 </t>
  </si>
  <si>
    <t xml:space="preserve">80004466 </t>
  </si>
  <si>
    <t xml:space="preserve">                    &lt;DateReceived&gt;2018-04-11&lt;/DateReceived&gt;</t>
  </si>
  <si>
    <t>Dispute detail data: Supplier Name: Test Lender</t>
  </si>
  <si>
    <t>Acc Number: **************-112</t>
  </si>
  <si>
    <t>Acc Suffix: 1</t>
  </si>
  <si>
    <t>Joint: 0</t>
  </si>
  <si>
    <t>Date Updated: 10/04/2018 00:00:00</t>
  </si>
  <si>
    <t xml:space="preserve">                      &lt;MiddleName&gt;&lt;/MiddleName&gt;</t>
  </si>
  <si>
    <t xml:space="preserve">                    &lt;CCCMemberPortID&gt;288&lt;/CCCMemberPortID&gt;</t>
  </si>
  <si>
    <t>SHARE</t>
  </si>
  <si>
    <t>SHARE_DisputeID</t>
  </si>
  <si>
    <t>SHARE_Dispute Type</t>
  </si>
  <si>
    <t>CCCAccountID</t>
  </si>
  <si>
    <t>CCCShAccHolderID</t>
  </si>
  <si>
    <t>100000487</t>
  </si>
  <si>
    <t>100000488</t>
  </si>
  <si>
    <t>100000489</t>
  </si>
  <si>
    <t>100000490</t>
  </si>
  <si>
    <t>100000491</t>
  </si>
  <si>
    <t>100000492</t>
  </si>
  <si>
    <t>100000493</t>
  </si>
  <si>
    <t>100000494</t>
  </si>
  <si>
    <t>100000495</t>
  </si>
  <si>
    <t>100000496</t>
  </si>
  <si>
    <t>100000497</t>
  </si>
  <si>
    <t>100000498</t>
  </si>
  <si>
    <t>100000499</t>
  </si>
  <si>
    <t>100000500</t>
  </si>
  <si>
    <t>100000501</t>
  </si>
  <si>
    <t>100000502</t>
  </si>
  <si>
    <t>100000503</t>
  </si>
  <si>
    <t>100000504</t>
  </si>
  <si>
    <t>100000686 &gt;&gt;AccountId1</t>
  </si>
  <si>
    <t>100000687 &gt;&gt;AccountId2</t>
  </si>
  <si>
    <t>100000688 &gt;&gt;AccountId3</t>
  </si>
  <si>
    <t>100000689 &gt;&gt;AccountId4</t>
  </si>
  <si>
    <t>100000690 &gt;&gt;AccountId5</t>
  </si>
  <si>
    <t>100000691 &gt;&gt;AccountId6</t>
  </si>
  <si>
    <t>100000692 &gt;&gt;AccountId7</t>
  </si>
  <si>
    <t>100000693 &gt;&gt;AccountId8</t>
  </si>
  <si>
    <t>100000694 &gt;&gt;AccountId9</t>
  </si>
  <si>
    <t>100000695 &gt;&gt;AccountId10</t>
  </si>
  <si>
    <t>100000696 &gt;&gt;AccountId11</t>
  </si>
  <si>
    <t>100000697 &gt;&gt;AccountId12</t>
  </si>
  <si>
    <t>100000698 &gt;&gt;AccountId13</t>
  </si>
  <si>
    <t>100000699 &gt;&gt;AccountId14</t>
  </si>
  <si>
    <t>100000700 &gt;&gt;AccountId15</t>
  </si>
  <si>
    <t>100000701 &gt;&gt;AccountId16</t>
  </si>
  <si>
    <t>100000702 &gt;&gt;AccountId17</t>
  </si>
  <si>
    <t>100000703 &gt;&gt;AccountId18</t>
  </si>
  <si>
    <t>100000686</t>
  </si>
  <si>
    <t>100000687</t>
  </si>
  <si>
    <t>100000688</t>
  </si>
  <si>
    <t>100000689</t>
  </si>
  <si>
    <t>100000690</t>
  </si>
  <si>
    <t>100000691</t>
  </si>
  <si>
    <t>100000692</t>
  </si>
  <si>
    <t>100000693</t>
  </si>
  <si>
    <t>100000694</t>
  </si>
  <si>
    <t>100000695</t>
  </si>
  <si>
    <t>100000696</t>
  </si>
  <si>
    <t>100000697</t>
  </si>
  <si>
    <t>100000698</t>
  </si>
  <si>
    <t>100000699</t>
  </si>
  <si>
    <t>100000700</t>
  </si>
  <si>
    <t>100000701</t>
  </si>
  <si>
    <t>100000702</t>
  </si>
  <si>
    <t>100000703</t>
  </si>
  <si>
    <t>Dispute Text</t>
  </si>
  <si>
    <t>Status Code</t>
  </si>
  <si>
    <t>Acc Type Code</t>
  </si>
  <si>
    <t>Acc Group ID</t>
  </si>
  <si>
    <t xml:space="preserve">Dispute Text:  01/02/2018
</t>
  </si>
  <si>
    <t>G</t>
  </si>
  <si>
    <t>N</t>
  </si>
  <si>
    <t>IN</t>
  </si>
  <si>
    <t>Dispute Text:  This account is over 6 yrs old, closed and should be removed from my credit file</t>
  </si>
  <si>
    <t>IC</t>
  </si>
  <si>
    <t>Dispute Text:  24/01/2018</t>
  </si>
  <si>
    <t>P</t>
  </si>
  <si>
    <t>Q</t>
  </si>
  <si>
    <t>CA</t>
  </si>
  <si>
    <t>Dispute Text:  13/12/2017</t>
  </si>
  <si>
    <t>TM</t>
  </si>
  <si>
    <t xml:space="preserve">Dispute Text:  Test free text entry </t>
  </si>
  <si>
    <t>Dispute Text:  18/01/2018</t>
  </si>
  <si>
    <t>Dispute Text:  Test</t>
  </si>
  <si>
    <t>MC</t>
  </si>
  <si>
    <t>Dispute Text:  Test free text entry</t>
  </si>
  <si>
    <t xml:space="preserve">
</t>
  </si>
  <si>
    <t>1991-09-25</t>
  </si>
  <si>
    <t>Ibiza</t>
  </si>
  <si>
    <t>WFH?</t>
  </si>
  <si>
    <t>Off with Leonie</t>
  </si>
  <si>
    <t>Left at Lunch to get leonie</t>
  </si>
  <si>
    <t>Stayed at Ibis</t>
  </si>
  <si>
    <t>Worked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</si>
</sst>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44" formatCode="_-&quot;£&quot;* #,##0.00_-;\-&quot;£&quot;* #,##0.00_-;_-&quot;£&quot;* &quot;-&quot;??_-;_-@_-"/>
    <numFmt numFmtId="164" formatCode="dddd\ dd\-mmm"/>
    <numFmt numFmtId="165" formatCode="ddd\ dd/mm/yyyy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Verdana"/>
      <family val="2"/>
    </font>
    <font>
      <sz val="11"/>
      <color rgb="FF80808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4">
    <xf numFmtId="0" fontId="0" fillId="0" borderId="0" xfId="0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3" fillId="0" borderId="0" xfId="1"/>
    <xf numFmtId="20" fontId="0" fillId="0" borderId="0" xfId="0" applyNumberFormat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0" fontId="0" fillId="0" borderId="0" xfId="0" quotePrefix="1" applyNumberFormat="1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0" fillId="0" borderId="0" xfId="2" applyFont="1"/>
    <xf numFmtId="164" fontId="2" fillId="5" borderId="0" xfId="0" applyNumberFormat="1" applyFont="1" applyFill="1"/>
    <xf numFmtId="164" fontId="2" fillId="6" borderId="0" xfId="0" applyNumberFormat="1" applyFont="1" applyFill="1"/>
    <xf numFmtId="164" fontId="0" fillId="6" borderId="0" xfId="0" applyNumberFormat="1" applyFill="1"/>
    <xf numFmtId="164" fontId="1" fillId="6" borderId="0" xfId="0" applyNumberFormat="1" applyFont="1" applyFill="1"/>
    <xf numFmtId="164" fontId="0" fillId="5" borderId="0" xfId="0" applyNumberFormat="1" applyFill="1"/>
    <xf numFmtId="164" fontId="5" fillId="5" borderId="0" xfId="0" applyNumberFormat="1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7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/>
    <xf numFmtId="0" fontId="5" fillId="2" borderId="0" xfId="0" applyFont="1" applyFill="1"/>
    <xf numFmtId="164" fontId="5" fillId="6" borderId="0" xfId="0" applyNumberFormat="1" applyFont="1" applyFill="1"/>
    <xf numFmtId="165" fontId="0" fillId="0" borderId="0" xfId="0" applyNumberFormat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0" fillId="7" borderId="1" xfId="0" applyFill="1" applyBorder="1"/>
    <xf numFmtId="0" fontId="6" fillId="7" borderId="0" xfId="0" applyFont="1" applyFill="1"/>
    <xf numFmtId="0" fontId="0" fillId="0" borderId="1" xfId="0" applyFill="1" applyBorder="1"/>
    <xf numFmtId="0" fontId="6" fillId="7" borderId="1" xfId="0" applyFont="1" applyFill="1" applyBorder="1"/>
    <xf numFmtId="0" fontId="0" fillId="8" borderId="1" xfId="0" applyFill="1" applyBorder="1"/>
    <xf numFmtId="0" fontId="0" fillId="0" borderId="0" xfId="0" applyAlignment="1">
      <alignment wrapText="1"/>
    </xf>
    <xf numFmtId="17" fontId="0" fillId="0" borderId="0" xfId="0" quotePrefix="1" applyNumberFormat="1"/>
    <xf numFmtId="8" fontId="0" fillId="0" borderId="0" xfId="0" applyNumberFormat="1"/>
    <xf numFmtId="0" fontId="6" fillId="9" borderId="2" xfId="0" applyFont="1" applyFill="1" applyBorder="1" applyAlignment="1">
      <alignment vertical="top" wrapText="1"/>
    </xf>
    <xf numFmtId="14" fontId="6" fillId="9" borderId="2" xfId="0" applyNumberFormat="1" applyFont="1" applyFill="1" applyBorder="1" applyAlignment="1">
      <alignment vertical="top" wrapText="1"/>
    </xf>
    <xf numFmtId="0" fontId="7" fillId="9" borderId="3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0" fillId="0" borderId="0" xfId="0" quotePrefix="1"/>
    <xf numFmtId="0" fontId="6" fillId="9" borderId="4" xfId="0" applyFont="1" applyFill="1" applyBorder="1" applyAlignment="1">
      <alignment vertical="top" wrapText="1"/>
    </xf>
    <xf numFmtId="0" fontId="6" fillId="9" borderId="5" xfId="0" applyFont="1" applyFill="1" applyBorder="1" applyAlignment="1">
      <alignment vertical="top" wrapText="1"/>
    </xf>
    <xf numFmtId="0" fontId="0" fillId="10" borderId="1" xfId="0" applyFill="1" applyBorder="1"/>
    <xf numFmtId="0" fontId="1" fillId="7" borderId="1" xfId="0" applyFont="1" applyFill="1" applyBorder="1"/>
    <xf numFmtId="0" fontId="1" fillId="10" borderId="1" xfId="0" applyFont="1" applyFill="1" applyBorder="1"/>
    <xf numFmtId="0" fontId="1" fillId="5" borderId="1" xfId="0" applyFont="1" applyFill="1" applyBorder="1"/>
    <xf numFmtId="0" fontId="6" fillId="5" borderId="4" xfId="0" applyFont="1" applyFill="1" applyBorder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7" fillId="9" borderId="3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0" fillId="0" borderId="0" xfId="0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mes.connors@callcreditgroup.com" TargetMode="External"/><Relationship Id="rId1" Type="http://schemas.openxmlformats.org/officeDocument/2006/relationships/hyperlink" Target="file:///\\cig.local\Data\Transf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callcreditgroup.sharepoint.com/coo/etd/GroupOperationsProgramme/Optimus/4.%20Requirements/Finalised%20Requirements/CRM%20Optimus%20Dispute%20Processes.pdf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emadeepitha.Elangovan@callcreditgroup.com" TargetMode="External"/><Relationship Id="rId2" Type="http://schemas.openxmlformats.org/officeDocument/2006/relationships/hyperlink" Target="mailto:2david.seed@callcredit.com" TargetMode="External"/><Relationship Id="rId1" Type="http://schemas.openxmlformats.org/officeDocument/2006/relationships/hyperlink" Target="mailto:2Gabriele.Ambrazeviciute@callcreditgroup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Nicholas.Graham@callcreditgrou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0"/>
  <sheetViews>
    <sheetView workbookViewId="0">
      <selection activeCell="B24" sqref="B24"/>
    </sheetView>
  </sheetViews>
  <sheetFormatPr defaultRowHeight="15" x14ac:dyDescent="0.25"/>
  <cols>
    <col min="10" max="10" width="31.85546875" bestFit="1" customWidth="1"/>
    <col min="11" max="11" width="31.28515625" bestFit="1" customWidth="1"/>
    <col min="12" max="12" width="23.5703125" bestFit="1" customWidth="1"/>
    <col min="13" max="13" width="29.85546875" bestFit="1" customWidth="1"/>
    <col min="14" max="14" width="27.140625" bestFit="1" customWidth="1"/>
    <col min="16" max="16" width="23.140625" customWidth="1"/>
    <col min="17" max="17" width="21.85546875" customWidth="1"/>
    <col min="18" max="18" width="30" customWidth="1"/>
    <col min="19" max="19" width="22.5703125" customWidth="1"/>
  </cols>
  <sheetData>
    <row r="1" spans="2:19" x14ac:dyDescent="0.25">
      <c r="P1" t="s">
        <v>274</v>
      </c>
      <c r="Q1" t="s">
        <v>272</v>
      </c>
      <c r="R1" t="s">
        <v>275</v>
      </c>
      <c r="S1" t="s">
        <v>273</v>
      </c>
    </row>
    <row r="3" spans="2:19" x14ac:dyDescent="0.25">
      <c r="P3" t="s">
        <v>277</v>
      </c>
      <c r="Q3" t="s">
        <v>277</v>
      </c>
      <c r="R3" t="s">
        <v>277</v>
      </c>
      <c r="S3" t="s">
        <v>277</v>
      </c>
    </row>
    <row r="5" spans="2:19" x14ac:dyDescent="0.25">
      <c r="B5" t="s">
        <v>19</v>
      </c>
      <c r="C5">
        <v>13571</v>
      </c>
      <c r="P5" t="s">
        <v>278</v>
      </c>
      <c r="Q5" t="s">
        <v>278</v>
      </c>
      <c r="R5" t="s">
        <v>278</v>
      </c>
      <c r="S5" t="s">
        <v>278</v>
      </c>
    </row>
    <row r="6" spans="2:19" x14ac:dyDescent="0.25">
      <c r="B6" t="s">
        <v>14</v>
      </c>
      <c r="C6" t="s">
        <v>12</v>
      </c>
      <c r="D6" t="s">
        <v>16</v>
      </c>
      <c r="E6" t="s">
        <v>17</v>
      </c>
      <c r="P6" t="s">
        <v>279</v>
      </c>
      <c r="Q6" t="s">
        <v>279</v>
      </c>
      <c r="R6" t="s">
        <v>279</v>
      </c>
      <c r="S6" t="s">
        <v>279</v>
      </c>
    </row>
    <row r="7" spans="2:19" x14ac:dyDescent="0.25">
      <c r="C7" t="s">
        <v>13</v>
      </c>
      <c r="D7" t="s">
        <v>15</v>
      </c>
      <c r="E7" t="s">
        <v>18</v>
      </c>
    </row>
    <row r="8" spans="2:19" x14ac:dyDescent="0.25">
      <c r="P8" t="s">
        <v>280</v>
      </c>
      <c r="Q8" t="s">
        <v>280</v>
      </c>
      <c r="R8" t="s">
        <v>280</v>
      </c>
      <c r="S8" t="s">
        <v>280</v>
      </c>
    </row>
    <row r="9" spans="2:19" x14ac:dyDescent="0.25">
      <c r="P9" t="s">
        <v>281</v>
      </c>
      <c r="Q9" t="s">
        <v>281</v>
      </c>
      <c r="R9" t="s">
        <v>281</v>
      </c>
      <c r="S9" t="s">
        <v>281</v>
      </c>
    </row>
    <row r="10" spans="2:19" x14ac:dyDescent="0.25">
      <c r="B10" t="s">
        <v>168</v>
      </c>
      <c r="J10" s="43" t="s">
        <v>237</v>
      </c>
      <c r="K10" s="43" t="s">
        <v>268</v>
      </c>
      <c r="L10" s="43" t="s">
        <v>269</v>
      </c>
      <c r="M10" s="43" t="s">
        <v>270</v>
      </c>
      <c r="N10" s="43" t="s">
        <v>271</v>
      </c>
    </row>
    <row r="11" spans="2:19" x14ac:dyDescent="0.25">
      <c r="J11" s="16" t="s">
        <v>236</v>
      </c>
      <c r="K11" s="38" t="s">
        <v>225</v>
      </c>
      <c r="L11" s="16" t="s">
        <v>227</v>
      </c>
      <c r="M11" s="38" t="s">
        <v>230</v>
      </c>
      <c r="N11" s="16"/>
      <c r="P11" t="str">
        <f>"UPDATE " &amp;K11&amp; " SET Deleted = 1, ULoadId = @LoadId2 Where ULoadId = @LoadId;"</f>
        <v>UPDATE dbo.Locality SET Deleted = 1, ULoadId = @LoadId2 Where ULoadId = @LoadId;</v>
      </c>
      <c r="Q11" t="str">
        <f>"DELETE FROM " &amp;K11&amp; " WHERE ULoadId = @LoadId;"</f>
        <v>DELETE FROM dbo.Locality WHERE ULoadId = @LoadId;</v>
      </c>
      <c r="S11" t="str">
        <f>"DELETE FROM " &amp;M11&amp; " WHERE ProcessId = @LoadId;"</f>
        <v>DELETE FROM dbo.tblLocality WHERE ProcessId = @LoadId;</v>
      </c>
    </row>
    <row r="12" spans="2:19" x14ac:dyDescent="0.25">
      <c r="C12" s="9" t="s">
        <v>169</v>
      </c>
      <c r="J12" s="16" t="s">
        <v>236</v>
      </c>
      <c r="K12" s="38" t="s">
        <v>226</v>
      </c>
      <c r="L12" s="16" t="s">
        <v>227</v>
      </c>
      <c r="M12" s="38" t="s">
        <v>231</v>
      </c>
      <c r="N12" s="16"/>
      <c r="P12" t="str">
        <f t="shared" ref="P12" si="0">"UPDATE " &amp;K12&amp; " SET Deleted = 1, ULoadId = @LoadId2 Where ULoadId = @LoadId;"</f>
        <v>UPDATE dbo.Domicile SET Deleted = 1, ULoadId = @LoadId2 Where ULoadId = @LoadId;</v>
      </c>
      <c r="Q12" t="str">
        <f t="shared" ref="Q12:Q24" si="1">"DELETE FROM " &amp;K12&amp; " WHERE ULoadId = @LoadId;"</f>
        <v>DELETE FROM dbo.Domicile WHERE ULoadId = @LoadId;</v>
      </c>
      <c r="S12" t="str">
        <f t="shared" ref="S12:S29" si="2">"DELETE FROM " &amp;M12&amp; " WHERE ProcessId = @LoadId;"</f>
        <v>DELETE FROM dbo.tblDomicile WHERE ProcessId = @LoadId;</v>
      </c>
    </row>
    <row r="13" spans="2:19" x14ac:dyDescent="0.25">
      <c r="J13" s="16" t="s">
        <v>236</v>
      </c>
      <c r="K13" s="38" t="s">
        <v>216</v>
      </c>
      <c r="L13" s="16"/>
      <c r="M13" s="16" t="s">
        <v>232</v>
      </c>
      <c r="N13" s="16"/>
      <c r="Q13" t="str">
        <f t="shared" si="1"/>
        <v>DELETE FROM dbo.Individual WHERE ULoadId = @LoadId;</v>
      </c>
      <c r="S13" t="str">
        <f t="shared" si="2"/>
        <v>DELETE FROM dbo.tblIndividual WHERE ProcessId = @LoadId;</v>
      </c>
    </row>
    <row r="14" spans="2:19" x14ac:dyDescent="0.25">
      <c r="J14" s="16" t="s">
        <v>236</v>
      </c>
      <c r="K14" s="38" t="s">
        <v>228</v>
      </c>
      <c r="L14" s="16" t="s">
        <v>227</v>
      </c>
      <c r="M14" s="38" t="s">
        <v>233</v>
      </c>
      <c r="N14" s="16"/>
      <c r="P14" t="str">
        <f t="shared" ref="P14:P17" si="3">"UPDATE " &amp;K14&amp; " SET Deleted = 1, ULoadId = @LoadId2 Where ULoadId = @LoadId;"</f>
        <v>UPDATE dbo.Person SET Deleted = 1, ULoadId = @LoadId2 Where ULoadId = @LoadId;</v>
      </c>
      <c r="Q14" t="str">
        <f t="shared" si="1"/>
        <v>DELETE FROM dbo.Person WHERE ULoadId = @LoadId;</v>
      </c>
      <c r="S14" t="str">
        <f t="shared" si="2"/>
        <v>DELETE FROM dbo.tblPerson WHERE ProcessId = @LoadId;</v>
      </c>
    </row>
    <row r="15" spans="2:19" ht="15.75" customHeight="1" x14ac:dyDescent="0.25">
      <c r="B15" t="s">
        <v>203</v>
      </c>
      <c r="J15" s="16" t="s">
        <v>236</v>
      </c>
      <c r="K15" s="38" t="s">
        <v>229</v>
      </c>
      <c r="L15" s="16" t="s">
        <v>227</v>
      </c>
      <c r="M15" s="38" t="s">
        <v>234</v>
      </c>
      <c r="N15" s="16" t="s">
        <v>235</v>
      </c>
      <c r="P15" t="str">
        <f t="shared" si="3"/>
        <v>UPDATE dbo.Residence SET Deleted = 1, ULoadId = @LoadId2 Where ULoadId = @LoadId;</v>
      </c>
      <c r="Q15" t="str">
        <f t="shared" si="1"/>
        <v>DELETE FROM dbo.Residence WHERE ULoadId = @LoadId;</v>
      </c>
      <c r="R15" t="str">
        <f>"UPDATE " &amp;M15&amp; " SET Deleted = 1 Where ProcessId = @LoadId;"</f>
        <v>UPDATE dbo.tblResidence SET Deleted = 1 Where ProcessId = @LoadId;</v>
      </c>
      <c r="S15" t="str">
        <f t="shared" si="2"/>
        <v>DELETE FROM dbo.tblResidence WHERE ProcessId = @LoadId;</v>
      </c>
    </row>
    <row r="16" spans="2:19" x14ac:dyDescent="0.25">
      <c r="B16" s="9" t="s">
        <v>204</v>
      </c>
      <c r="C16" t="s">
        <v>205</v>
      </c>
      <c r="J16" s="16" t="s">
        <v>250</v>
      </c>
      <c r="K16" s="37" t="s">
        <v>238</v>
      </c>
      <c r="L16" s="16" t="s">
        <v>227</v>
      </c>
      <c r="M16" s="37" t="s">
        <v>239</v>
      </c>
      <c r="N16" s="16" t="s">
        <v>235</v>
      </c>
      <c r="P16" t="str">
        <f t="shared" si="3"/>
        <v>UPDATE dbo.AddressLink SET Deleted = 1, ULoadId = @LoadId2 Where ULoadId = @LoadId;</v>
      </c>
      <c r="Q16" t="str">
        <f t="shared" si="1"/>
        <v>DELETE FROM dbo.AddressLink WHERE ULoadId = @LoadId;</v>
      </c>
      <c r="R16" t="str">
        <f>"UPDATE " &amp;M16&amp; " SET Deleted = 1 Where ProcessId = @LoadId;"</f>
        <v>UPDATE dbo.tblAddressLink SET Deleted = 1 Where ProcessId = @LoadId;</v>
      </c>
      <c r="S16" t="str">
        <f t="shared" si="2"/>
        <v>DELETE FROM dbo.tblAddressLink WHERE ProcessId = @LoadId;</v>
      </c>
    </row>
    <row r="17" spans="2:19" x14ac:dyDescent="0.25">
      <c r="J17" s="41" t="s">
        <v>250</v>
      </c>
      <c r="K17" s="16" t="s">
        <v>206</v>
      </c>
      <c r="L17" s="16" t="s">
        <v>227</v>
      </c>
      <c r="M17" s="16" t="s">
        <v>240</v>
      </c>
      <c r="N17" s="16" t="s">
        <v>235</v>
      </c>
      <c r="P17" t="str">
        <f t="shared" si="3"/>
        <v>UPDATE dbo.AddressLinkSource SET Deleted = 1, ULoadId = @LoadId2 Where ULoadId = @LoadId;</v>
      </c>
      <c r="Q17" t="str">
        <f t="shared" si="1"/>
        <v>DELETE FROM dbo.AddressLinkSource WHERE ULoadId = @LoadId;</v>
      </c>
      <c r="R17" t="str">
        <f>"UPDATE " &amp;M17&amp; " SET Deleted = 1 Where ProcessId = @LoadId;"</f>
        <v>UPDATE dbo.tblAddressLinkSource SET Deleted = 1 Where ProcessId = @LoadId;</v>
      </c>
      <c r="S17" t="str">
        <f t="shared" si="2"/>
        <v>DELETE FROM dbo.tblAddressLinkSource WHERE ProcessId = @LoadId;</v>
      </c>
    </row>
    <row r="18" spans="2:19" x14ac:dyDescent="0.25">
      <c r="J18" s="41" t="s">
        <v>241</v>
      </c>
      <c r="K18" s="39" t="s">
        <v>242</v>
      </c>
      <c r="L18" s="39"/>
      <c r="M18" s="39" t="s">
        <v>245</v>
      </c>
      <c r="N18" s="39"/>
      <c r="Q18" t="str">
        <f t="shared" si="1"/>
        <v>DELETE FROM dbo.InsolvencyOrder WHERE ULoadId = @LoadId;</v>
      </c>
      <c r="S18" t="str">
        <f t="shared" si="2"/>
        <v>DELETE FROM dbo.tblInsolvencyOrder WHERE ProcessId = @LoadId;</v>
      </c>
    </row>
    <row r="19" spans="2:19" x14ac:dyDescent="0.25">
      <c r="B19" t="s">
        <v>282</v>
      </c>
      <c r="J19" s="41" t="s">
        <v>241</v>
      </c>
      <c r="K19" s="39" t="s">
        <v>243</v>
      </c>
      <c r="L19" s="39"/>
      <c r="M19" s="39" t="s">
        <v>246</v>
      </c>
      <c r="N19" s="39"/>
      <c r="Q19" t="str">
        <f t="shared" si="1"/>
        <v>DELETE FROM dbo.InsolvencyOrderAddress WHERE ULoadId = @LoadId;</v>
      </c>
      <c r="S19" t="str">
        <f t="shared" si="2"/>
        <v>DELETE FROM dbo.tblInsolvencyOrderAddress WHERE ProcessId = @LoadId;</v>
      </c>
    </row>
    <row r="20" spans="2:19" x14ac:dyDescent="0.25">
      <c r="J20" s="41" t="s">
        <v>241</v>
      </c>
      <c r="K20" s="40" t="s">
        <v>244</v>
      </c>
      <c r="L20" s="39"/>
      <c r="M20" s="39" t="s">
        <v>247</v>
      </c>
      <c r="N20" s="39"/>
      <c r="Q20" t="str">
        <f t="shared" si="1"/>
        <v>DELETE FROM dbo.InsolvencyOrderPerson WHERE ULoadId = @LoadId;</v>
      </c>
      <c r="S20" t="str">
        <f t="shared" si="2"/>
        <v>DELETE FROM  dbo.tblInsolvencyOrderPerson WHERE ProcessId = @LoadId;</v>
      </c>
    </row>
    <row r="21" spans="2:19" x14ac:dyDescent="0.25">
      <c r="B21" t="s">
        <v>13</v>
      </c>
      <c r="J21" s="16" t="s">
        <v>248</v>
      </c>
      <c r="K21" s="16" t="s">
        <v>207</v>
      </c>
      <c r="L21" s="16" t="s">
        <v>235</v>
      </c>
      <c r="M21" s="16" t="s">
        <v>276</v>
      </c>
      <c r="N21" s="16" t="s">
        <v>235</v>
      </c>
      <c r="P21" t="str">
        <f t="shared" ref="P21:P24" si="4">"UPDATE " &amp;K21&amp; " SET Deleted = 1, ULoadId = @LoadId2 Where ULoadId = @LoadId;"</f>
        <v>UPDATE dbo.PersonAlias SET Deleted = 1, ULoadId = @LoadId2 Where ULoadId = @LoadId;</v>
      </c>
      <c r="Q21" t="str">
        <f t="shared" si="1"/>
        <v>DELETE FROM dbo.PersonAlias WHERE ULoadId = @LoadId;</v>
      </c>
      <c r="R21" t="str">
        <f t="shared" ref="R21:R24" si="5">"UPDATE " &amp;M21&amp; " SET Deleted = 1 Where ProcessId = @LoadId;"</f>
        <v>UPDATE dbo.tblPersonAlias SET Deleted = 1 Where ProcessId = @LoadId;</v>
      </c>
      <c r="S21" t="str">
        <f t="shared" si="2"/>
        <v>DELETE FROM dbo.tblPersonAlias WHERE ProcessId = @LoadId;</v>
      </c>
    </row>
    <row r="22" spans="2:19" x14ac:dyDescent="0.25">
      <c r="B22" t="s">
        <v>283</v>
      </c>
      <c r="J22" s="16" t="s">
        <v>248</v>
      </c>
      <c r="K22" s="16" t="s">
        <v>208</v>
      </c>
      <c r="L22" s="16" t="s">
        <v>235</v>
      </c>
      <c r="M22" s="37" t="s">
        <v>249</v>
      </c>
      <c r="N22" s="16" t="s">
        <v>235</v>
      </c>
      <c r="P22" t="str">
        <f t="shared" si="4"/>
        <v>UPDATE dbo.PersonAliasSource SET Deleted = 1, ULoadId = @LoadId2 Where ULoadId = @LoadId;</v>
      </c>
      <c r="Q22" t="str">
        <f t="shared" si="1"/>
        <v>DELETE FROM dbo.PersonAliasSource WHERE ULoadId = @LoadId;</v>
      </c>
      <c r="R22" t="str">
        <f t="shared" si="5"/>
        <v>UPDATE dbo.tblPersonAliasSource SET Deleted = 1 Where ProcessId = @LoadId;</v>
      </c>
      <c r="S22" t="str">
        <f t="shared" si="2"/>
        <v>DELETE FROM dbo.tblPersonAliasSource WHERE ProcessId = @LoadId;</v>
      </c>
    </row>
    <row r="23" spans="2:19" x14ac:dyDescent="0.25">
      <c r="B23" t="s">
        <v>284</v>
      </c>
      <c r="J23" s="16" t="s">
        <v>251</v>
      </c>
      <c r="K23" s="16" t="s">
        <v>209</v>
      </c>
      <c r="L23" s="16" t="s">
        <v>235</v>
      </c>
      <c r="M23" s="16" t="s">
        <v>252</v>
      </c>
      <c r="N23" s="16" t="s">
        <v>235</v>
      </c>
      <c r="P23" t="str">
        <f t="shared" si="4"/>
        <v>UPDATE dbo.Association SET Deleted = 1, ULoadId = @LoadId2 Where ULoadId = @LoadId;</v>
      </c>
      <c r="Q23" t="str">
        <f t="shared" si="1"/>
        <v>DELETE FROM dbo.Association WHERE ULoadId = @LoadId;</v>
      </c>
      <c r="R23" t="str">
        <f t="shared" si="5"/>
        <v>UPDATE dbo.tblAssociation SET Deleted = 1 Where ProcessId = @LoadId;</v>
      </c>
      <c r="S23" t="str">
        <f t="shared" si="2"/>
        <v>DELETE FROM dbo.tblAssociation WHERE ProcessId = @LoadId;</v>
      </c>
    </row>
    <row r="24" spans="2:19" x14ac:dyDescent="0.25">
      <c r="J24" s="16" t="s">
        <v>251</v>
      </c>
      <c r="K24" s="16" t="s">
        <v>210</v>
      </c>
      <c r="L24" s="16" t="s">
        <v>235</v>
      </c>
      <c r="M24" s="16" t="s">
        <v>253</v>
      </c>
      <c r="N24" s="16" t="s">
        <v>235</v>
      </c>
      <c r="P24" t="str">
        <f t="shared" si="4"/>
        <v>UPDATE dbo.AssociationSource SET Deleted = 1, ULoadId = @LoadId2 Where ULoadId = @LoadId;</v>
      </c>
      <c r="Q24" t="str">
        <f t="shared" si="1"/>
        <v>DELETE FROM dbo.AssociationSource WHERE ULoadId = @LoadId;</v>
      </c>
      <c r="R24" t="str">
        <f t="shared" si="5"/>
        <v>UPDATE dbo.tblAssociationSource SET Deleted = 1 Where ProcessId = @LoadId;</v>
      </c>
      <c r="S24" t="str">
        <f t="shared" si="2"/>
        <v>DELETE FROM dbo.tblAssociationSource WHERE ProcessId = @LoadId;</v>
      </c>
    </row>
    <row r="25" spans="2:19" x14ac:dyDescent="0.25">
      <c r="J25" s="16" t="s">
        <v>255</v>
      </c>
      <c r="K25" s="16" t="s">
        <v>211</v>
      </c>
      <c r="L25" s="16" t="s">
        <v>235</v>
      </c>
      <c r="M25" s="16" t="s">
        <v>256</v>
      </c>
      <c r="N25" s="16"/>
      <c r="P25" t="str">
        <f t="shared" ref="P25:P27" si="6">"UPDATE " &amp;K25&amp; " SET Deleted = 1, ULoadId = @LoadId2 Where ULoadId = @LoadId;"</f>
        <v>UPDATE dbo.CCJCase SET Deleted = 1, ULoadId = @LoadId2 Where ULoadId = @LoadId;</v>
      </c>
      <c r="Q25" t="str">
        <f t="shared" ref="Q25:Q27" si="7">"DELETE FROM " &amp;K25&amp; " WHERE ULoadId = @LoadId;"</f>
        <v>DELETE FROM dbo.CCJCase WHERE ULoadId = @LoadId;</v>
      </c>
      <c r="S25" t="str">
        <f t="shared" si="2"/>
        <v>DELETE FROM  dbo.tblCCJCase WHERE ProcessId = @LoadId;</v>
      </c>
    </row>
    <row r="26" spans="2:19" x14ac:dyDescent="0.25">
      <c r="J26" s="16" t="s">
        <v>255</v>
      </c>
      <c r="K26" s="16" t="s">
        <v>212</v>
      </c>
      <c r="L26" s="16" t="s">
        <v>235</v>
      </c>
      <c r="M26" s="16" t="s">
        <v>257</v>
      </c>
      <c r="N26" s="16"/>
      <c r="P26" t="str">
        <f t="shared" si="6"/>
        <v>UPDATE dbo.CCJCasePerson SET Deleted = 1, ULoadId = @LoadId2 Where ULoadId = @LoadId;</v>
      </c>
      <c r="Q26" t="str">
        <f t="shared" si="7"/>
        <v>DELETE FROM dbo.CCJCasePerson WHERE ULoadId = @LoadId;</v>
      </c>
      <c r="S26" t="str">
        <f t="shared" si="2"/>
        <v>DELETE FROM dbo.tblCCJCasePerson WHERE ProcessId = @LoadId;</v>
      </c>
    </row>
    <row r="27" spans="2:19" x14ac:dyDescent="0.25">
      <c r="J27" s="16" t="s">
        <v>255</v>
      </c>
      <c r="K27" s="16" t="s">
        <v>213</v>
      </c>
      <c r="L27" s="16" t="s">
        <v>235</v>
      </c>
      <c r="M27" s="37" t="s">
        <v>258</v>
      </c>
      <c r="N27" s="16"/>
      <c r="P27" t="str">
        <f t="shared" si="6"/>
        <v>UPDATE dbo.CCJ SET Deleted = 1, ULoadId = @LoadId2 Where ULoadId = @LoadId;</v>
      </c>
      <c r="Q27" t="str">
        <f t="shared" si="7"/>
        <v>DELETE FROM dbo.CCJ WHERE ULoadId = @LoadId;</v>
      </c>
      <c r="S27" t="str">
        <f t="shared" si="2"/>
        <v>DELETE FROM dbo.tblCCJ WHERE ProcessId = @LoadId;</v>
      </c>
    </row>
    <row r="28" spans="2:19" x14ac:dyDescent="0.25">
      <c r="J28" s="16" t="s">
        <v>261</v>
      </c>
      <c r="K28" s="16" t="s">
        <v>214</v>
      </c>
      <c r="L28" s="16" t="s">
        <v>235</v>
      </c>
      <c r="M28" s="37" t="s">
        <v>262</v>
      </c>
      <c r="N28" s="16" t="s">
        <v>235</v>
      </c>
      <c r="P28" t="str">
        <f>"UPDATE " &amp;K28&amp; " SET Deleted = 1, ULoadId = @LoadId2 Where ULoadId = @LoadId;"</f>
        <v>UPDATE dbo.ER SET Deleted = 1, ULoadId = @LoadId2 Where ULoadId = @LoadId;</v>
      </c>
      <c r="Q28" t="str">
        <f t="shared" ref="Q28:Q29" si="8">"DELETE FROM " &amp;K28&amp; " WHERE ULoadId = @LoadId;"</f>
        <v>DELETE FROM dbo.ER WHERE ULoadId = @LoadId;</v>
      </c>
      <c r="R28" t="str">
        <f>"UPDATE " &amp;M28&amp; " SET Deleted = 1 Where ProcessId = @LoadId;"</f>
        <v>UPDATE dbo.tblER SET Deleted = 1 Where ProcessId = @LoadId;</v>
      </c>
      <c r="S28" t="str">
        <f t="shared" si="2"/>
        <v>DELETE FROM dbo.tblER WHERE ProcessId = @LoadId;</v>
      </c>
    </row>
    <row r="29" spans="2:19" x14ac:dyDescent="0.25">
      <c r="J29" s="16" t="s">
        <v>261</v>
      </c>
      <c r="K29" s="16" t="s">
        <v>215</v>
      </c>
      <c r="L29" s="16"/>
      <c r="M29" s="26" t="s">
        <v>263</v>
      </c>
      <c r="N29" s="16"/>
      <c r="Q29" t="str">
        <f t="shared" si="8"/>
        <v>DELETE FROM dbo.ERSrc WHERE ULoadId = @LoadId;</v>
      </c>
      <c r="S29" t="str">
        <f t="shared" si="2"/>
        <v>DELETE FROM no dbo.tblERSr WHERE ProcessId = @LoadId;</v>
      </c>
    </row>
    <row r="30" spans="2:19" x14ac:dyDescent="0.25">
      <c r="J30" s="16" t="s">
        <v>254</v>
      </c>
      <c r="K30" s="39" t="s">
        <v>242</v>
      </c>
      <c r="L30" s="39"/>
      <c r="M30" s="39" t="s">
        <v>245</v>
      </c>
      <c r="N30" s="39"/>
    </row>
    <row r="31" spans="2:19" x14ac:dyDescent="0.25">
      <c r="J31" s="16" t="s">
        <v>254</v>
      </c>
      <c r="K31" s="39" t="s">
        <v>243</v>
      </c>
      <c r="L31" s="39"/>
      <c r="M31" s="39" t="s">
        <v>246</v>
      </c>
      <c r="N31" s="39"/>
    </row>
    <row r="32" spans="2:19" x14ac:dyDescent="0.25">
      <c r="J32" s="16" t="s">
        <v>254</v>
      </c>
      <c r="K32" s="40" t="s">
        <v>244</v>
      </c>
      <c r="L32" s="39"/>
      <c r="M32" s="39" t="s">
        <v>247</v>
      </c>
      <c r="N32" s="39"/>
    </row>
    <row r="33" spans="10:14" x14ac:dyDescent="0.25">
      <c r="J33" s="16" t="s">
        <v>259</v>
      </c>
      <c r="K33" s="39" t="s">
        <v>242</v>
      </c>
      <c r="L33" s="39"/>
      <c r="M33" s="39" t="s">
        <v>245</v>
      </c>
      <c r="N33" s="39"/>
    </row>
    <row r="34" spans="10:14" x14ac:dyDescent="0.25">
      <c r="J34" s="16" t="s">
        <v>259</v>
      </c>
      <c r="K34" s="39" t="s">
        <v>243</v>
      </c>
      <c r="L34" s="39"/>
      <c r="M34" s="39" t="s">
        <v>246</v>
      </c>
      <c r="N34" s="39"/>
    </row>
    <row r="35" spans="10:14" x14ac:dyDescent="0.25">
      <c r="J35" s="16" t="s">
        <v>259</v>
      </c>
      <c r="K35" s="40" t="s">
        <v>244</v>
      </c>
      <c r="L35" s="39"/>
      <c r="M35" s="39" t="s">
        <v>247</v>
      </c>
      <c r="N35" s="39"/>
    </row>
    <row r="36" spans="10:14" x14ac:dyDescent="0.25">
      <c r="J36" s="16" t="s">
        <v>260</v>
      </c>
      <c r="K36" s="39" t="s">
        <v>242</v>
      </c>
      <c r="L36" s="39"/>
      <c r="M36" s="39" t="s">
        <v>245</v>
      </c>
      <c r="N36" s="39"/>
    </row>
    <row r="37" spans="10:14" x14ac:dyDescent="0.25">
      <c r="J37" s="16" t="s">
        <v>260</v>
      </c>
      <c r="K37" s="39" t="s">
        <v>243</v>
      </c>
      <c r="L37" s="39"/>
      <c r="M37" s="39" t="s">
        <v>246</v>
      </c>
      <c r="N37" s="39"/>
    </row>
    <row r="38" spans="10:14" x14ac:dyDescent="0.25">
      <c r="J38" s="16" t="s">
        <v>260</v>
      </c>
      <c r="K38" s="40" t="s">
        <v>244</v>
      </c>
      <c r="L38" s="39"/>
      <c r="M38" s="39" t="s">
        <v>247</v>
      </c>
      <c r="N38" s="39"/>
    </row>
    <row r="39" spans="10:14" x14ac:dyDescent="0.25">
      <c r="J39" s="16" t="s">
        <v>264</v>
      </c>
      <c r="K39" s="39" t="s">
        <v>242</v>
      </c>
      <c r="L39" s="39"/>
      <c r="M39" s="39" t="s">
        <v>245</v>
      </c>
      <c r="N39" s="39"/>
    </row>
    <row r="40" spans="10:14" x14ac:dyDescent="0.25">
      <c r="J40" s="16" t="s">
        <v>264</v>
      </c>
      <c r="K40" s="39" t="s">
        <v>243</v>
      </c>
      <c r="L40" s="39"/>
      <c r="M40" s="39" t="s">
        <v>246</v>
      </c>
      <c r="N40" s="39"/>
    </row>
    <row r="41" spans="10:14" x14ac:dyDescent="0.25">
      <c r="J41" s="16" t="s">
        <v>264</v>
      </c>
      <c r="K41" s="40" t="s">
        <v>244</v>
      </c>
      <c r="L41" s="39"/>
      <c r="M41" s="39" t="s">
        <v>247</v>
      </c>
      <c r="N41" s="39"/>
    </row>
    <row r="42" spans="10:14" x14ac:dyDescent="0.25">
      <c r="J42" s="16" t="s">
        <v>265</v>
      </c>
      <c r="K42" s="39" t="s">
        <v>242</v>
      </c>
      <c r="L42" s="39"/>
      <c r="M42" s="39" t="s">
        <v>245</v>
      </c>
      <c r="N42" s="39"/>
    </row>
    <row r="43" spans="10:14" x14ac:dyDescent="0.25">
      <c r="J43" s="16" t="s">
        <v>265</v>
      </c>
      <c r="K43" s="39" t="s">
        <v>243</v>
      </c>
      <c r="L43" s="39"/>
      <c r="M43" s="39" t="s">
        <v>246</v>
      </c>
      <c r="N43" s="39"/>
    </row>
    <row r="44" spans="10:14" x14ac:dyDescent="0.25">
      <c r="J44" s="16" t="s">
        <v>265</v>
      </c>
      <c r="K44" s="40" t="s">
        <v>244</v>
      </c>
      <c r="L44" s="39"/>
      <c r="M44" s="39" t="s">
        <v>247</v>
      </c>
      <c r="N44" s="39"/>
    </row>
    <row r="45" spans="10:14" x14ac:dyDescent="0.25">
      <c r="J45" s="16" t="s">
        <v>266</v>
      </c>
      <c r="K45" s="39" t="s">
        <v>242</v>
      </c>
      <c r="L45" s="39"/>
      <c r="M45" s="39" t="s">
        <v>245</v>
      </c>
      <c r="N45" s="39"/>
    </row>
    <row r="46" spans="10:14" x14ac:dyDescent="0.25">
      <c r="J46" s="16" t="s">
        <v>266</v>
      </c>
      <c r="K46" s="39" t="s">
        <v>243</v>
      </c>
      <c r="L46" s="39"/>
      <c r="M46" s="39" t="s">
        <v>246</v>
      </c>
      <c r="N46" s="39"/>
    </row>
    <row r="47" spans="10:14" x14ac:dyDescent="0.25">
      <c r="J47" s="16" t="s">
        <v>266</v>
      </c>
      <c r="K47" s="40" t="s">
        <v>244</v>
      </c>
      <c r="L47" s="39"/>
      <c r="M47" s="39" t="s">
        <v>247</v>
      </c>
      <c r="N47" s="39"/>
    </row>
    <row r="48" spans="10:14" x14ac:dyDescent="0.25">
      <c r="J48" s="16" t="s">
        <v>267</v>
      </c>
      <c r="K48" s="39" t="s">
        <v>242</v>
      </c>
      <c r="L48" s="39"/>
      <c r="M48" s="39" t="s">
        <v>245</v>
      </c>
      <c r="N48" s="39"/>
    </row>
    <row r="49" spans="10:14" x14ac:dyDescent="0.25">
      <c r="J49" s="16" t="s">
        <v>267</v>
      </c>
      <c r="K49" s="39" t="s">
        <v>243</v>
      </c>
      <c r="L49" s="39"/>
      <c r="M49" s="39" t="s">
        <v>246</v>
      </c>
      <c r="N49" s="39"/>
    </row>
    <row r="50" spans="10:14" x14ac:dyDescent="0.25">
      <c r="J50" s="16" t="s">
        <v>267</v>
      </c>
      <c r="K50" s="42" t="s">
        <v>244</v>
      </c>
      <c r="L50" s="39"/>
      <c r="M50" s="39" t="s">
        <v>247</v>
      </c>
      <c r="N50" s="39"/>
    </row>
  </sheetData>
  <autoFilter ref="J10:N50" xr:uid="{3ECD95F3-56B0-46BC-84FC-DFB3FAE97AB7}"/>
  <hyperlinks>
    <hyperlink ref="C12" r:id="rId1" xr:uid="{0C4FBFB5-6D35-4A90-84AF-D88694C04FEC}"/>
    <hyperlink ref="B16" r:id="rId2" xr:uid="{8DCA76C0-340E-4E1F-BB0D-ADFEFBCFF72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FEC-C678-4BE6-A4A0-02F3D5A8F2C9}">
  <dimension ref="A1:Z62"/>
  <sheetViews>
    <sheetView zoomScale="70" zoomScaleNormal="70" workbookViewId="0">
      <selection activeCell="B20" sqref="B20"/>
    </sheetView>
  </sheetViews>
  <sheetFormatPr defaultRowHeight="15" x14ac:dyDescent="0.25"/>
  <cols>
    <col min="1" max="1" width="133.7109375" bestFit="1" customWidth="1"/>
    <col min="2" max="2" width="137.85546875" customWidth="1"/>
    <col min="3" max="4" width="18.5703125" customWidth="1"/>
    <col min="5" max="5" width="19.28515625" customWidth="1"/>
    <col min="6" max="6" width="15" customWidth="1"/>
    <col min="7" max="7" width="12.7109375" customWidth="1"/>
    <col min="10" max="10" width="19.7109375" bestFit="1" customWidth="1"/>
    <col min="11" max="11" width="19.7109375" customWidth="1"/>
    <col min="12" max="12" width="10.42578125" bestFit="1" customWidth="1"/>
    <col min="13" max="13" width="12.85546875" bestFit="1" customWidth="1"/>
    <col min="14" max="14" width="13.42578125" bestFit="1" customWidth="1"/>
    <col min="18" max="18" width="15.28515625" bestFit="1" customWidth="1"/>
    <col min="19" max="19" width="15.42578125" bestFit="1" customWidth="1"/>
  </cols>
  <sheetData>
    <row r="1" spans="1:26" x14ac:dyDescent="0.25">
      <c r="A1" t="s">
        <v>370</v>
      </c>
      <c r="B1" t="str">
        <f>A1</f>
        <v>&lt;s:Envelope xmlns:s="http://www.w3.org/2003/05/soap-envelope"&gt;</v>
      </c>
      <c r="C1" s="55" t="s">
        <v>543</v>
      </c>
      <c r="D1" s="55" t="s">
        <v>544</v>
      </c>
      <c r="E1" s="55" t="s">
        <v>545</v>
      </c>
      <c r="F1" s="55" t="s">
        <v>546</v>
      </c>
      <c r="G1" s="55" t="s">
        <v>540</v>
      </c>
      <c r="H1" s="56" t="s">
        <v>468</v>
      </c>
      <c r="I1" s="56" t="s">
        <v>469</v>
      </c>
      <c r="J1" s="56" t="s">
        <v>470</v>
      </c>
      <c r="K1" s="56" t="s">
        <v>509</v>
      </c>
      <c r="L1" s="56" t="s">
        <v>471</v>
      </c>
      <c r="M1" s="56" t="s">
        <v>539</v>
      </c>
      <c r="N1" s="56" t="s">
        <v>467</v>
      </c>
      <c r="O1" s="56" t="s">
        <v>510</v>
      </c>
      <c r="P1" s="56" t="s">
        <v>511</v>
      </c>
      <c r="Q1" s="56" t="s">
        <v>512</v>
      </c>
      <c r="R1" s="56" t="s">
        <v>508</v>
      </c>
      <c r="S1" s="56" t="s">
        <v>513</v>
      </c>
    </row>
    <row r="2" spans="1:26" ht="42.75" customHeight="1" thickBot="1" x14ac:dyDescent="0.3">
      <c r="A2" t="s">
        <v>371</v>
      </c>
      <c r="B2" t="str">
        <f t="shared" ref="B2:B61" si="0">A2</f>
        <v xml:space="preserve">  &lt;s:Header&gt;</v>
      </c>
      <c r="C2" s="55">
        <v>601</v>
      </c>
      <c r="D2" s="55" t="s">
        <v>535</v>
      </c>
      <c r="E2" s="55">
        <v>200000</v>
      </c>
      <c r="F2" s="55">
        <v>3773777</v>
      </c>
      <c r="G2" s="55">
        <v>23</v>
      </c>
      <c r="H2" s="56" t="str">
        <f>TRIM(LEFT(K2,3))</f>
        <v>MRS</v>
      </c>
      <c r="I2" s="56" t="s">
        <v>431</v>
      </c>
      <c r="J2" s="56" t="s">
        <v>430</v>
      </c>
      <c r="K2" s="56" t="s">
        <v>448</v>
      </c>
      <c r="L2" s="56" t="s">
        <v>500</v>
      </c>
      <c r="M2" s="56" t="str">
        <f>RIGHT(L2,4)&amp;"-"&amp;MID(L2,4,2)&amp;"-"&amp;LEFT(L2,2)</f>
        <v>1975-01-23</v>
      </c>
      <c r="N2" s="56" t="s">
        <v>456</v>
      </c>
      <c r="O2" s="56">
        <v>63</v>
      </c>
      <c r="P2" s="56" t="s">
        <v>464</v>
      </c>
      <c r="Q2" s="56" t="s">
        <v>466</v>
      </c>
      <c r="R2" s="56" t="s">
        <v>465</v>
      </c>
      <c r="S2" s="56" t="s">
        <v>522</v>
      </c>
    </row>
    <row r="3" spans="1:26" ht="42.75" customHeight="1" thickBot="1" x14ac:dyDescent="0.3">
      <c r="A3" t="s">
        <v>372</v>
      </c>
      <c r="B3" t="str">
        <f t="shared" si="0"/>
        <v xml:space="preserve">    &lt;Action s:mustUnderstand="1" xmlns="http://schemas.microsoft.com/ws/2005/05/addressing/none"&gt;http://tempuri.org/createCases&lt;/Action&gt;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47"/>
      <c r="V3" s="47"/>
      <c r="W3" s="47"/>
      <c r="X3" s="47"/>
      <c r="Y3" s="48"/>
      <c r="Z3" s="47"/>
    </row>
    <row r="4" spans="1:26" ht="42.75" customHeight="1" thickBot="1" x14ac:dyDescent="0.3">
      <c r="A4" t="s">
        <v>373</v>
      </c>
      <c r="B4" t="str">
        <f t="shared" si="0"/>
        <v xml:space="preserve">  &lt;/s:Header&gt;</v>
      </c>
      <c r="C4" s="39"/>
      <c r="D4" s="39"/>
      <c r="E4" s="39">
        <f t="shared" ref="E4:E12" si="1">E5-1</f>
        <v>199990</v>
      </c>
      <c r="F4" s="39">
        <f t="shared" ref="F4:F12" si="2">F5-1</f>
        <v>3773767</v>
      </c>
      <c r="G4" s="39"/>
      <c r="H4" s="54" t="str">
        <f t="shared" ref="H4:H13" si="3">TRIM(LEFT(K4,3))</f>
        <v>MRS</v>
      </c>
      <c r="I4" s="54" t="s">
        <v>576</v>
      </c>
      <c r="J4" s="54" t="s">
        <v>575</v>
      </c>
      <c r="K4" s="54" t="s">
        <v>565</v>
      </c>
      <c r="L4" s="54" t="s">
        <v>490</v>
      </c>
      <c r="M4" s="54" t="str">
        <f t="shared" ref="M4:M13" si="4">RIGHT(L4,4)&amp;"-"&amp;MID(L4,4,2)&amp;"-"&amp;LEFT(L4,2)</f>
        <v>1988-12-18</v>
      </c>
      <c r="N4" s="54" t="s">
        <v>594</v>
      </c>
      <c r="O4" s="54">
        <v>61</v>
      </c>
      <c r="P4" s="54" t="s">
        <v>464</v>
      </c>
      <c r="Q4" s="54" t="s">
        <v>466</v>
      </c>
      <c r="R4" s="54" t="s">
        <v>465</v>
      </c>
      <c r="S4" s="54" t="s">
        <v>622</v>
      </c>
      <c r="T4" s="52"/>
      <c r="U4" s="47"/>
      <c r="V4" s="47"/>
      <c r="W4" s="47"/>
      <c r="X4" s="47"/>
      <c r="Y4" s="48"/>
      <c r="Z4" s="47"/>
    </row>
    <row r="5" spans="1:26" ht="42.75" customHeight="1" thickBot="1" x14ac:dyDescent="0.3">
      <c r="A5" t="s">
        <v>374</v>
      </c>
      <c r="B5" t="str">
        <f t="shared" si="0"/>
        <v xml:space="preserve">  &lt;s:Body xmlns:xsi="http://www.w3.org/2001/XMLSchema-instance" xmlns:xsd="http://www.w3.org/2001/XMLSchema"&gt;</v>
      </c>
      <c r="C5" s="39"/>
      <c r="D5" s="39"/>
      <c r="E5" s="39">
        <f t="shared" si="1"/>
        <v>199991</v>
      </c>
      <c r="F5" s="39">
        <f t="shared" si="2"/>
        <v>3773768</v>
      </c>
      <c r="G5" s="39"/>
      <c r="H5" s="54" t="str">
        <f t="shared" si="3"/>
        <v>MR</v>
      </c>
      <c r="I5" s="54" t="s">
        <v>578</v>
      </c>
      <c r="J5" s="54" t="s">
        <v>577</v>
      </c>
      <c r="K5" s="54" t="s">
        <v>566</v>
      </c>
      <c r="L5" s="54" t="s">
        <v>491</v>
      </c>
      <c r="M5" s="54" t="str">
        <f t="shared" si="4"/>
        <v>1984-01-20</v>
      </c>
      <c r="N5" s="54" t="s">
        <v>595</v>
      </c>
      <c r="O5" s="54">
        <v>63</v>
      </c>
      <c r="P5" s="54" t="s">
        <v>464</v>
      </c>
      <c r="Q5" s="54" t="s">
        <v>466</v>
      </c>
      <c r="R5" s="54" t="s">
        <v>465</v>
      </c>
      <c r="S5" s="54" t="s">
        <v>623</v>
      </c>
      <c r="T5" s="52"/>
      <c r="U5" s="47"/>
      <c r="V5" s="47"/>
      <c r="W5" s="47"/>
      <c r="X5" s="47"/>
      <c r="Y5" s="48"/>
      <c r="Z5" s="47"/>
    </row>
    <row r="6" spans="1:26" ht="42.75" customHeight="1" thickBot="1" x14ac:dyDescent="0.3">
      <c r="A6" t="s">
        <v>375</v>
      </c>
      <c r="B6" t="str">
        <f t="shared" si="0"/>
        <v xml:space="preserve">    &lt;createCases xmlns="http://tempuri.org/"&gt;</v>
      </c>
      <c r="C6" s="39"/>
      <c r="D6" s="39"/>
      <c r="E6" s="39">
        <f t="shared" si="1"/>
        <v>199992</v>
      </c>
      <c r="F6" s="39">
        <f t="shared" si="2"/>
        <v>3773769</v>
      </c>
      <c r="G6" s="39"/>
      <c r="H6" s="54" t="str">
        <f t="shared" si="3"/>
        <v>MR</v>
      </c>
      <c r="I6" s="54" t="s">
        <v>580</v>
      </c>
      <c r="J6" s="54" t="s">
        <v>579</v>
      </c>
      <c r="K6" s="54" t="s">
        <v>567</v>
      </c>
      <c r="L6" s="54" t="s">
        <v>492</v>
      </c>
      <c r="M6" s="54" t="str">
        <f t="shared" si="4"/>
        <v>1990-11-10</v>
      </c>
      <c r="N6" s="54" t="s">
        <v>596</v>
      </c>
      <c r="O6" s="54">
        <v>65</v>
      </c>
      <c r="P6" s="54" t="s">
        <v>464</v>
      </c>
      <c r="Q6" s="54" t="s">
        <v>466</v>
      </c>
      <c r="R6" s="54" t="s">
        <v>465</v>
      </c>
      <c r="S6" s="54" t="s">
        <v>624</v>
      </c>
      <c r="T6" s="52"/>
      <c r="U6" s="47"/>
      <c r="V6" s="47"/>
      <c r="W6" s="47"/>
      <c r="X6" s="47"/>
      <c r="Y6" s="48"/>
      <c r="Z6" s="47"/>
    </row>
    <row r="7" spans="1:26" ht="42.75" customHeight="1" thickBot="1" x14ac:dyDescent="0.3">
      <c r="A7" t="s">
        <v>376</v>
      </c>
      <c r="B7" t="str">
        <f t="shared" si="0"/>
        <v xml:space="preserve">      &lt;casesInfo&gt;</v>
      </c>
      <c r="C7" s="39"/>
      <c r="D7" s="39"/>
      <c r="E7" s="39">
        <f t="shared" si="1"/>
        <v>199993</v>
      </c>
      <c r="F7" s="39">
        <f t="shared" si="2"/>
        <v>3773770</v>
      </c>
      <c r="G7" s="39"/>
      <c r="H7" s="54" t="str">
        <f t="shared" si="3"/>
        <v>MRS</v>
      </c>
      <c r="I7" s="54" t="s">
        <v>443</v>
      </c>
      <c r="J7" s="54" t="s">
        <v>581</v>
      </c>
      <c r="K7" s="54" t="s">
        <v>568</v>
      </c>
      <c r="L7" s="54" t="s">
        <v>493</v>
      </c>
      <c r="M7" s="54" t="str">
        <f t="shared" si="4"/>
        <v>1975-10-18</v>
      </c>
      <c r="N7" s="54" t="s">
        <v>597</v>
      </c>
      <c r="O7" s="54">
        <v>61</v>
      </c>
      <c r="P7" s="54" t="s">
        <v>464</v>
      </c>
      <c r="Q7" s="54" t="s">
        <v>466</v>
      </c>
      <c r="R7" s="54" t="s">
        <v>465</v>
      </c>
      <c r="S7" s="54" t="s">
        <v>625</v>
      </c>
      <c r="T7" s="52"/>
      <c r="U7" s="47"/>
      <c r="V7" s="47"/>
      <c r="W7" s="47"/>
      <c r="X7" s="47"/>
      <c r="Y7" s="48"/>
      <c r="Z7" s="47"/>
    </row>
    <row r="8" spans="1:26" ht="42.75" customHeight="1" thickBot="1" x14ac:dyDescent="0.3">
      <c r="A8" t="s">
        <v>377</v>
      </c>
      <c r="B8" t="str">
        <f t="shared" si="0"/>
        <v xml:space="preserve">        &lt;BizAgiWSParam xmlns:xsd="http://www.w3.org/2001/XMLSchema" xmlns:xsi="http://www.w3.org/2001/XMLSchema-instance" xmlns=""&gt;</v>
      </c>
      <c r="C8" s="39"/>
      <c r="D8" s="39"/>
      <c r="E8" s="39">
        <f t="shared" si="1"/>
        <v>199994</v>
      </c>
      <c r="F8" s="39">
        <f t="shared" si="2"/>
        <v>3773771</v>
      </c>
      <c r="G8" s="39"/>
      <c r="H8" s="54" t="str">
        <f t="shared" si="3"/>
        <v>MRS</v>
      </c>
      <c r="I8" s="54" t="s">
        <v>583</v>
      </c>
      <c r="J8" s="54" t="s">
        <v>582</v>
      </c>
      <c r="K8" s="54" t="s">
        <v>569</v>
      </c>
      <c r="L8" s="54" t="s">
        <v>494</v>
      </c>
      <c r="M8" s="54" t="str">
        <f t="shared" si="4"/>
        <v>1966-04-08</v>
      </c>
      <c r="N8" s="54" t="s">
        <v>598</v>
      </c>
      <c r="O8" s="54">
        <v>63</v>
      </c>
      <c r="P8" s="54" t="s">
        <v>464</v>
      </c>
      <c r="Q8" s="54" t="s">
        <v>466</v>
      </c>
      <c r="R8" s="54" t="s">
        <v>465</v>
      </c>
      <c r="S8" s="54" t="s">
        <v>626</v>
      </c>
      <c r="T8" s="52"/>
      <c r="U8" s="47"/>
      <c r="V8" s="47"/>
      <c r="W8" s="47"/>
      <c r="X8" s="47"/>
      <c r="Y8" s="48"/>
      <c r="Z8" s="47"/>
    </row>
    <row r="9" spans="1:26" ht="42.75" customHeight="1" thickBot="1" x14ac:dyDescent="0.3">
      <c r="A9" t="s">
        <v>378</v>
      </c>
      <c r="B9" t="str">
        <f t="shared" si="0"/>
        <v xml:space="preserve">          &lt;domain&gt;******&lt;/domain&gt;</v>
      </c>
      <c r="C9" s="39"/>
      <c r="D9" s="39"/>
      <c r="E9" s="39">
        <f t="shared" si="1"/>
        <v>199995</v>
      </c>
      <c r="F9" s="39">
        <f t="shared" si="2"/>
        <v>3773772</v>
      </c>
      <c r="G9" s="39"/>
      <c r="H9" s="54" t="str">
        <f t="shared" si="3"/>
        <v>MR</v>
      </c>
      <c r="I9" s="54" t="s">
        <v>585</v>
      </c>
      <c r="J9" s="54" t="s">
        <v>584</v>
      </c>
      <c r="K9" s="54" t="s">
        <v>570</v>
      </c>
      <c r="L9" s="54" t="s">
        <v>495</v>
      </c>
      <c r="M9" s="54" t="str">
        <f t="shared" si="4"/>
        <v>1974-05-25</v>
      </c>
      <c r="N9" s="54" t="s">
        <v>599</v>
      </c>
      <c r="O9" s="54">
        <v>65</v>
      </c>
      <c r="P9" s="54" t="s">
        <v>464</v>
      </c>
      <c r="Q9" s="54" t="s">
        <v>466</v>
      </c>
      <c r="R9" s="54" t="s">
        <v>465</v>
      </c>
      <c r="S9" s="54" t="s">
        <v>627</v>
      </c>
      <c r="T9" s="52"/>
      <c r="U9" s="47"/>
      <c r="V9" s="47"/>
      <c r="W9" s="47"/>
      <c r="X9" s="47"/>
      <c r="Y9" s="48"/>
      <c r="Z9" s="47"/>
    </row>
    <row r="10" spans="1:26" ht="42.75" customHeight="1" thickBot="1" x14ac:dyDescent="0.3">
      <c r="A10" t="s">
        <v>379</v>
      </c>
      <c r="B10" t="str">
        <f t="shared" si="0"/>
        <v xml:space="preserve">          &lt;userName&gt;******&lt;/userName&gt;</v>
      </c>
      <c r="C10" s="39"/>
      <c r="D10" s="39"/>
      <c r="E10" s="39">
        <f t="shared" si="1"/>
        <v>199996</v>
      </c>
      <c r="F10" s="39">
        <f t="shared" si="2"/>
        <v>3773773</v>
      </c>
      <c r="G10" s="39"/>
      <c r="H10" s="54" t="str">
        <f t="shared" si="3"/>
        <v>MR</v>
      </c>
      <c r="I10" s="54" t="s">
        <v>587</v>
      </c>
      <c r="J10" s="54" t="s">
        <v>586</v>
      </c>
      <c r="K10" s="54" t="s">
        <v>571</v>
      </c>
      <c r="L10" s="54" t="s">
        <v>496</v>
      </c>
      <c r="M10" s="54" t="str">
        <f t="shared" si="4"/>
        <v>1964-12-03</v>
      </c>
      <c r="N10" s="54" t="s">
        <v>600</v>
      </c>
      <c r="O10" s="54">
        <v>61</v>
      </c>
      <c r="P10" s="54" t="s">
        <v>464</v>
      </c>
      <c r="Q10" s="54" t="s">
        <v>466</v>
      </c>
      <c r="R10" s="54" t="s">
        <v>465</v>
      </c>
      <c r="S10" s="54" t="s">
        <v>628</v>
      </c>
      <c r="T10" s="52"/>
      <c r="U10" s="47"/>
      <c r="V10" s="47"/>
      <c r="W10" s="47"/>
      <c r="X10" s="47"/>
      <c r="Y10" s="48"/>
      <c r="Z10" s="47"/>
    </row>
    <row r="11" spans="1:26" ht="42.75" customHeight="1" x14ac:dyDescent="0.25">
      <c r="A11" t="s">
        <v>380</v>
      </c>
      <c r="B11" t="str">
        <f t="shared" si="0"/>
        <v xml:space="preserve">          &lt;Cases&gt;</v>
      </c>
      <c r="C11" s="39"/>
      <c r="D11" s="39"/>
      <c r="E11" s="39">
        <f t="shared" si="1"/>
        <v>199997</v>
      </c>
      <c r="F11" s="39">
        <f t="shared" si="2"/>
        <v>3773774</v>
      </c>
      <c r="G11" s="39"/>
      <c r="H11" s="54" t="str">
        <f t="shared" si="3"/>
        <v>MR</v>
      </c>
      <c r="I11" s="54" t="s">
        <v>589</v>
      </c>
      <c r="J11" s="54" t="s">
        <v>588</v>
      </c>
      <c r="K11" s="54" t="s">
        <v>572</v>
      </c>
      <c r="L11" s="54" t="s">
        <v>497</v>
      </c>
      <c r="M11" s="54" t="str">
        <f t="shared" si="4"/>
        <v>1970-07-30</v>
      </c>
      <c r="N11" s="54" t="s">
        <v>601</v>
      </c>
      <c r="O11" s="54">
        <v>63</v>
      </c>
      <c r="P11" s="54" t="s">
        <v>464</v>
      </c>
      <c r="Q11" s="54" t="s">
        <v>466</v>
      </c>
      <c r="R11" s="54" t="s">
        <v>465</v>
      </c>
      <c r="S11" s="54" t="s">
        <v>629</v>
      </c>
    </row>
    <row r="12" spans="1:26" x14ac:dyDescent="0.25">
      <c r="A12" t="s">
        <v>381</v>
      </c>
      <c r="B12" t="str">
        <f t="shared" si="0"/>
        <v xml:space="preserve">            &lt;Case&gt;</v>
      </c>
      <c r="C12" s="39"/>
      <c r="D12" s="39"/>
      <c r="E12" s="39">
        <f t="shared" si="1"/>
        <v>199998</v>
      </c>
      <c r="F12" s="39">
        <f t="shared" si="2"/>
        <v>3773775</v>
      </c>
      <c r="G12" s="39"/>
      <c r="H12" s="54" t="str">
        <f t="shared" si="3"/>
        <v>MR</v>
      </c>
      <c r="I12" s="54" t="s">
        <v>591</v>
      </c>
      <c r="J12" s="54" t="s">
        <v>590</v>
      </c>
      <c r="K12" s="54" t="s">
        <v>573</v>
      </c>
      <c r="L12" s="54" t="s">
        <v>498</v>
      </c>
      <c r="M12" s="54" t="str">
        <f t="shared" si="4"/>
        <v>1982-05-05</v>
      </c>
      <c r="N12" s="54" t="s">
        <v>602</v>
      </c>
      <c r="O12" s="54">
        <v>65</v>
      </c>
      <c r="P12" s="54" t="s">
        <v>464</v>
      </c>
      <c r="Q12" s="54" t="s">
        <v>466</v>
      </c>
      <c r="R12" s="54" t="s">
        <v>465</v>
      </c>
      <c r="S12" s="54" t="s">
        <v>630</v>
      </c>
    </row>
    <row r="13" spans="1:26" x14ac:dyDescent="0.25">
      <c r="A13" t="s">
        <v>382</v>
      </c>
      <c r="B13" t="str">
        <f t="shared" si="0"/>
        <v xml:space="preserve">              &lt;Process&gt;Disputes&lt;/Process&gt;</v>
      </c>
      <c r="C13" s="39"/>
      <c r="D13" s="39"/>
      <c r="E13" s="39">
        <f>E14-1</f>
        <v>199999</v>
      </c>
      <c r="F13" s="39">
        <f>F14-1</f>
        <v>3773776</v>
      </c>
      <c r="G13" s="39"/>
      <c r="H13" s="54" t="str">
        <f t="shared" si="3"/>
        <v>MRS</v>
      </c>
      <c r="I13" s="54" t="s">
        <v>593</v>
      </c>
      <c r="J13" s="54" t="s">
        <v>592</v>
      </c>
      <c r="K13" s="54" t="s">
        <v>574</v>
      </c>
      <c r="L13" s="54" t="s">
        <v>499</v>
      </c>
      <c r="M13" s="54" t="str">
        <f t="shared" si="4"/>
        <v>1991-09-25</v>
      </c>
      <c r="N13" s="54" t="s">
        <v>603</v>
      </c>
      <c r="O13" s="54">
        <v>61</v>
      </c>
      <c r="P13" s="54" t="s">
        <v>464</v>
      </c>
      <c r="Q13" s="54" t="s">
        <v>466</v>
      </c>
      <c r="R13" s="54" t="s">
        <v>465</v>
      </c>
      <c r="S13" s="54" t="s">
        <v>631</v>
      </c>
    </row>
    <row r="14" spans="1:26" x14ac:dyDescent="0.25">
      <c r="A14" t="s">
        <v>383</v>
      </c>
      <c r="B14" t="str">
        <f t="shared" si="0"/>
        <v xml:space="preserve">              &lt;Entities&gt;</v>
      </c>
      <c r="C14" s="39">
        <v>601</v>
      </c>
      <c r="D14" s="39" t="s">
        <v>535</v>
      </c>
      <c r="E14" s="39">
        <v>200000</v>
      </c>
      <c r="F14" s="39">
        <v>3773777</v>
      </c>
      <c r="G14" s="39">
        <v>23</v>
      </c>
      <c r="H14" s="54" t="str">
        <f t="shared" ref="H14:H21" si="5">TRIM(LEFT(K14,3))</f>
        <v>MRS</v>
      </c>
      <c r="I14" s="54" t="s">
        <v>431</v>
      </c>
      <c r="J14" s="54" t="s">
        <v>430</v>
      </c>
      <c r="K14" s="54" t="s">
        <v>448</v>
      </c>
      <c r="L14" s="54" t="s">
        <v>500</v>
      </c>
      <c r="M14" s="54" t="str">
        <f t="shared" ref="M14:M21" si="6">RIGHT(L14,4)&amp;"-"&amp;MID(L14,4,2)&amp;"-"&amp;LEFT(L14,2)</f>
        <v>1975-01-23</v>
      </c>
      <c r="N14" s="54" t="s">
        <v>604</v>
      </c>
      <c r="O14" s="54">
        <v>63</v>
      </c>
      <c r="P14" s="54" t="s">
        <v>464</v>
      </c>
      <c r="Q14" s="54" t="s">
        <v>466</v>
      </c>
      <c r="R14" s="54" t="s">
        <v>465</v>
      </c>
      <c r="S14" s="54" t="s">
        <v>632</v>
      </c>
    </row>
    <row r="15" spans="1:26" x14ac:dyDescent="0.25">
      <c r="A15" t="s">
        <v>384</v>
      </c>
      <c r="B15" t="str">
        <f t="shared" si="0"/>
        <v xml:space="preserve">                &lt;CallCredit&gt;</v>
      </c>
      <c r="C15" s="39">
        <v>602</v>
      </c>
      <c r="D15" s="39" t="s">
        <v>537</v>
      </c>
      <c r="E15" s="39">
        <f>E2+1</f>
        <v>200001</v>
      </c>
      <c r="F15" s="39">
        <f>F2+1</f>
        <v>3773778</v>
      </c>
      <c r="G15" s="39">
        <v>24</v>
      </c>
      <c r="H15" s="54" t="str">
        <f t="shared" si="5"/>
        <v>MR</v>
      </c>
      <c r="I15" s="54" t="s">
        <v>433</v>
      </c>
      <c r="J15" s="54" t="s">
        <v>432</v>
      </c>
      <c r="K15" s="54" t="s">
        <v>449</v>
      </c>
      <c r="L15" s="54" t="s">
        <v>501</v>
      </c>
      <c r="M15" s="54" t="str">
        <f t="shared" si="6"/>
        <v>1969-07-07</v>
      </c>
      <c r="N15" s="54" t="s">
        <v>605</v>
      </c>
      <c r="O15" s="54">
        <v>65</v>
      </c>
      <c r="P15" s="54" t="s">
        <v>464</v>
      </c>
      <c r="Q15" s="54" t="s">
        <v>466</v>
      </c>
      <c r="R15" s="54" t="s">
        <v>465</v>
      </c>
      <c r="S15" s="54" t="s">
        <v>633</v>
      </c>
    </row>
    <row r="16" spans="1:26" x14ac:dyDescent="0.25">
      <c r="A16" t="s">
        <v>385</v>
      </c>
      <c r="B16" t="str">
        <f t="shared" si="0"/>
        <v xml:space="preserve">                  &lt;Dispute&gt;</v>
      </c>
      <c r="C16" s="39">
        <v>604</v>
      </c>
      <c r="D16" s="39" t="s">
        <v>535</v>
      </c>
      <c r="E16" s="39">
        <f t="shared" ref="E16:F21" si="7">E15+1</f>
        <v>200002</v>
      </c>
      <c r="F16" s="39">
        <f t="shared" si="7"/>
        <v>3773779</v>
      </c>
      <c r="G16" s="39">
        <v>25</v>
      </c>
      <c r="H16" s="54" t="str">
        <f t="shared" si="5"/>
        <v>MR</v>
      </c>
      <c r="I16" s="54" t="s">
        <v>435</v>
      </c>
      <c r="J16" s="54" t="s">
        <v>434</v>
      </c>
      <c r="K16" s="54" t="s">
        <v>450</v>
      </c>
      <c r="L16" s="54" t="s">
        <v>502</v>
      </c>
      <c r="M16" s="54" t="str">
        <f t="shared" si="6"/>
        <v>1981-04-09</v>
      </c>
      <c r="N16" s="54" t="s">
        <v>606</v>
      </c>
      <c r="O16" s="54">
        <v>61</v>
      </c>
      <c r="P16" s="54" t="s">
        <v>464</v>
      </c>
      <c r="Q16" s="54" t="s">
        <v>466</v>
      </c>
      <c r="R16" s="54" t="s">
        <v>465</v>
      </c>
      <c r="S16" s="54" t="s">
        <v>634</v>
      </c>
    </row>
    <row r="17" spans="1:19" x14ac:dyDescent="0.25">
      <c r="A17" t="s">
        <v>386</v>
      </c>
      <c r="B17" t="str">
        <f t="shared" si="0"/>
        <v xml:space="preserve">                    &lt;IsAutomatic&gt;1&lt;/IsAutomatic&gt;</v>
      </c>
      <c r="C17" s="39">
        <v>605</v>
      </c>
      <c r="D17" s="39" t="s">
        <v>537</v>
      </c>
      <c r="E17" s="39">
        <f t="shared" si="7"/>
        <v>200003</v>
      </c>
      <c r="F17" s="39">
        <f t="shared" si="7"/>
        <v>3773780</v>
      </c>
      <c r="G17" s="39">
        <v>26</v>
      </c>
      <c r="H17" s="54" t="str">
        <f t="shared" si="5"/>
        <v>MR</v>
      </c>
      <c r="I17" s="54" t="s">
        <v>437</v>
      </c>
      <c r="J17" s="54" t="s">
        <v>436</v>
      </c>
      <c r="K17" s="54" t="s">
        <v>451</v>
      </c>
      <c r="L17" s="54" t="s">
        <v>503</v>
      </c>
      <c r="M17" s="54" t="str">
        <f t="shared" si="6"/>
        <v>1965-11-12</v>
      </c>
      <c r="N17" s="54" t="s">
        <v>607</v>
      </c>
      <c r="O17" s="54">
        <v>63</v>
      </c>
      <c r="P17" s="54" t="s">
        <v>464</v>
      </c>
      <c r="Q17" s="54" t="s">
        <v>466</v>
      </c>
      <c r="R17" s="54" t="s">
        <v>465</v>
      </c>
      <c r="S17" s="54" t="s">
        <v>635</v>
      </c>
    </row>
    <row r="18" spans="1:19" x14ac:dyDescent="0.25">
      <c r="A18" t="s">
        <v>387</v>
      </c>
      <c r="B18" t="str">
        <f t="shared" si="0"/>
        <v xml:space="preserve">                    &lt;DateReceived&gt;2018-05-21&lt;/DateReceived&gt;</v>
      </c>
      <c r="C18" s="39">
        <v>606</v>
      </c>
      <c r="D18" s="39" t="s">
        <v>537</v>
      </c>
      <c r="E18" s="39">
        <f t="shared" si="7"/>
        <v>200004</v>
      </c>
      <c r="F18" s="39">
        <f t="shared" si="7"/>
        <v>3773781</v>
      </c>
      <c r="G18" s="39">
        <v>27</v>
      </c>
      <c r="H18" s="54" t="str">
        <f t="shared" si="5"/>
        <v>MR</v>
      </c>
      <c r="I18" s="54" t="s">
        <v>439</v>
      </c>
      <c r="J18" s="54" t="s">
        <v>438</v>
      </c>
      <c r="K18" s="54" t="s">
        <v>452</v>
      </c>
      <c r="L18" s="54" t="s">
        <v>504</v>
      </c>
      <c r="M18" s="54" t="str">
        <f t="shared" si="6"/>
        <v>1987-03-14</v>
      </c>
      <c r="N18" s="54" t="s">
        <v>608</v>
      </c>
      <c r="O18" s="54">
        <v>65</v>
      </c>
      <c r="P18" s="54" t="s">
        <v>464</v>
      </c>
      <c r="Q18" s="54" t="s">
        <v>466</v>
      </c>
      <c r="R18" s="54" t="s">
        <v>465</v>
      </c>
      <c r="S18" s="54" t="s">
        <v>636</v>
      </c>
    </row>
    <row r="19" spans="1:19" x14ac:dyDescent="0.25">
      <c r="A19" t="s">
        <v>388</v>
      </c>
      <c r="B19" t="str">
        <f>"                    &lt;DisputeId&gt;"&amp;F2&amp;"&lt;/DisputeId&gt;"</f>
        <v xml:space="preserve">                    &lt;DisputeId&gt;3773777&lt;/DisputeId&gt;</v>
      </c>
      <c r="C19" s="39">
        <v>607</v>
      </c>
      <c r="D19" s="39" t="s">
        <v>537</v>
      </c>
      <c r="E19" s="39">
        <f t="shared" si="7"/>
        <v>200005</v>
      </c>
      <c r="F19" s="39">
        <f t="shared" si="7"/>
        <v>3773782</v>
      </c>
      <c r="G19" s="39">
        <v>28</v>
      </c>
      <c r="H19" s="54" t="str">
        <f t="shared" si="5"/>
        <v>MRS</v>
      </c>
      <c r="I19" s="54" t="s">
        <v>441</v>
      </c>
      <c r="J19" s="54" t="s">
        <v>440</v>
      </c>
      <c r="K19" s="54" t="s">
        <v>453</v>
      </c>
      <c r="L19" s="54" t="s">
        <v>505</v>
      </c>
      <c r="M19" s="54" t="str">
        <f t="shared" si="6"/>
        <v>1979-07-27</v>
      </c>
      <c r="N19" s="54" t="s">
        <v>609</v>
      </c>
      <c r="O19" s="54">
        <v>61</v>
      </c>
      <c r="P19" s="54" t="s">
        <v>464</v>
      </c>
      <c r="Q19" s="54" t="s">
        <v>466</v>
      </c>
      <c r="R19" s="54" t="s">
        <v>465</v>
      </c>
      <c r="S19" s="54" t="s">
        <v>637</v>
      </c>
    </row>
    <row r="20" spans="1:19" x14ac:dyDescent="0.25">
      <c r="A20" t="s">
        <v>389</v>
      </c>
      <c r="B20" t="str">
        <f t="shared" si="0"/>
        <v xml:space="preserve">                    &lt;CCCDisputeType&gt;601&lt;/CCCDisputeType&gt;</v>
      </c>
      <c r="C20" s="39">
        <v>609</v>
      </c>
      <c r="D20" s="39" t="s">
        <v>537</v>
      </c>
      <c r="E20" s="39">
        <f t="shared" si="7"/>
        <v>200006</v>
      </c>
      <c r="F20" s="39">
        <f t="shared" si="7"/>
        <v>3773783</v>
      </c>
      <c r="G20" s="39">
        <v>29</v>
      </c>
      <c r="H20" s="54" t="str">
        <f t="shared" si="5"/>
        <v>MRS</v>
      </c>
      <c r="I20" s="54" t="s">
        <v>443</v>
      </c>
      <c r="J20" s="54" t="s">
        <v>442</v>
      </c>
      <c r="K20" s="54" t="s">
        <v>454</v>
      </c>
      <c r="L20" s="54" t="s">
        <v>506</v>
      </c>
      <c r="M20" s="54" t="str">
        <f t="shared" si="6"/>
        <v>1990-01-03</v>
      </c>
      <c r="N20" s="54" t="s">
        <v>610</v>
      </c>
      <c r="O20" s="54">
        <v>63</v>
      </c>
      <c r="P20" s="54" t="s">
        <v>464</v>
      </c>
      <c r="Q20" s="54" t="s">
        <v>466</v>
      </c>
      <c r="R20" s="54" t="s">
        <v>465</v>
      </c>
      <c r="S20" s="54" t="s">
        <v>638</v>
      </c>
    </row>
    <row r="21" spans="1:19" x14ac:dyDescent="0.25">
      <c r="A21" t="s">
        <v>390</v>
      </c>
      <c r="B21" t="str">
        <f t="shared" si="0"/>
        <v xml:space="preserve">                    &lt;CCCAffiliateID&gt;501&lt;/CCCAffiliateID&gt;</v>
      </c>
      <c r="C21" s="39">
        <v>610</v>
      </c>
      <c r="D21" s="39" t="s">
        <v>537</v>
      </c>
      <c r="E21" s="39">
        <f t="shared" si="7"/>
        <v>200007</v>
      </c>
      <c r="F21" s="39">
        <f t="shared" si="7"/>
        <v>3773784</v>
      </c>
      <c r="G21" s="39">
        <v>30</v>
      </c>
      <c r="H21" s="54" t="str">
        <f t="shared" si="5"/>
        <v>MR</v>
      </c>
      <c r="I21" s="54" t="s">
        <v>445</v>
      </c>
      <c r="J21" s="54" t="s">
        <v>444</v>
      </c>
      <c r="K21" s="54" t="s">
        <v>455</v>
      </c>
      <c r="L21" s="54" t="s">
        <v>507</v>
      </c>
      <c r="M21" s="54" t="str">
        <f t="shared" si="6"/>
        <v>1972-04-16</v>
      </c>
      <c r="N21" s="54" t="s">
        <v>611</v>
      </c>
      <c r="O21" s="54">
        <v>65</v>
      </c>
      <c r="P21" s="54" t="s">
        <v>464</v>
      </c>
      <c r="Q21" s="54" t="s">
        <v>466</v>
      </c>
      <c r="R21" s="54" t="s">
        <v>465</v>
      </c>
      <c r="S21" s="54" t="s">
        <v>639</v>
      </c>
    </row>
    <row r="22" spans="1:19" ht="15.75" thickBot="1" x14ac:dyDescent="0.3">
      <c r="A22" t="s">
        <v>391</v>
      </c>
      <c r="B22" t="str">
        <f>"                    &lt;ConsumerRequest&gt;Dispute detail data: CCJCASEPERID: "&amp;S2</f>
        <v xml:space="preserve">                    &lt;ConsumerRequest&gt;Dispute detail data: CCJCASEPERID: 80004459</v>
      </c>
      <c r="Q22" s="53"/>
      <c r="R22" s="53"/>
      <c r="S22" s="53"/>
    </row>
    <row r="23" spans="1:19" ht="15.75" thickBot="1" x14ac:dyDescent="0.3">
      <c r="A23" t="s">
        <v>392</v>
      </c>
      <c r="B23" t="str">
        <f>"Name: "&amp;K2</f>
        <v>Name: MRS VICKY TENNIS</v>
      </c>
      <c r="P23" s="47"/>
    </row>
    <row r="24" spans="1:19" x14ac:dyDescent="0.25">
      <c r="A24" t="s">
        <v>393</v>
      </c>
      <c r="B24" t="str">
        <f>"Address: "&amp;O2&amp;" "&amp;P2&amp;" "&amp;R2</f>
        <v>Address: 63 THE RIDGE SK6 7ER</v>
      </c>
    </row>
    <row r="25" spans="1:19" x14ac:dyDescent="0.25">
      <c r="A25" t="s">
        <v>394</v>
      </c>
      <c r="B25" t="str">
        <f t="shared" si="0"/>
        <v>COURTNAME: TESTTOWN</v>
      </c>
      <c r="C25" t="str">
        <f>F25&amp;" "&amp;E25&amp;" "&amp;D25</f>
        <v>MRS BECKY MARS</v>
      </c>
      <c r="D25" t="str">
        <f>TRIM(MID(H25,36,8))</f>
        <v>MARS</v>
      </c>
      <c r="E25" t="str">
        <f>TRIM(MID(H25,45,8))</f>
        <v>BECKY</v>
      </c>
      <c r="F25" t="str">
        <f>TRIM(MID(H25,64,3))</f>
        <v>MRS</v>
      </c>
      <c r="G25" t="str">
        <f>MID(H25,116,10)</f>
        <v>18/12/1988</v>
      </c>
      <c r="H25" t="s">
        <v>547</v>
      </c>
    </row>
    <row r="26" spans="1:19" x14ac:dyDescent="0.25">
      <c r="A26" t="s">
        <v>395</v>
      </c>
      <c r="B26" t="str">
        <f t="shared" si="0"/>
        <v>COURTTYPE: 0</v>
      </c>
      <c r="C26" t="str">
        <f t="shared" ref="C26:C42" si="8">F26&amp;" "&amp;E26&amp;" "&amp;D26</f>
        <v>MR CHRIS SNICKERS</v>
      </c>
      <c r="D26" t="str">
        <f t="shared" ref="D26:D42" si="9">TRIM(MID(H26,36,8))</f>
        <v>SNICKERS</v>
      </c>
      <c r="E26" t="str">
        <f t="shared" ref="E26:E42" si="10">TRIM(MID(H26,45,8))</f>
        <v>CHRIS</v>
      </c>
      <c r="F26" t="str">
        <f t="shared" ref="F26:F42" si="11">TRIM(MID(H26,64,3))</f>
        <v>MR</v>
      </c>
      <c r="G26" t="str">
        <f t="shared" ref="G26:G42" si="12">MID(H26,116,10)</f>
        <v>20/01/1984</v>
      </c>
      <c r="H26" t="s">
        <v>548</v>
      </c>
    </row>
    <row r="27" spans="1:19" x14ac:dyDescent="0.25">
      <c r="A27" t="s">
        <v>396</v>
      </c>
      <c r="B27" t="str">
        <f>"CASENUMBER: TEST "&amp;S2</f>
        <v>CASENUMBER: TEST 80004459</v>
      </c>
      <c r="C27" t="str">
        <f t="shared" si="8"/>
        <v>MR JOHN BOOST</v>
      </c>
      <c r="D27" t="str">
        <f t="shared" si="9"/>
        <v>BOOST</v>
      </c>
      <c r="E27" t="str">
        <f t="shared" si="10"/>
        <v>JOHN</v>
      </c>
      <c r="F27" t="str">
        <f t="shared" si="11"/>
        <v>MR</v>
      </c>
      <c r="G27" t="str">
        <f t="shared" si="12"/>
        <v>10/11/1990</v>
      </c>
      <c r="H27" t="s">
        <v>549</v>
      </c>
    </row>
    <row r="28" spans="1:19" x14ac:dyDescent="0.25">
      <c r="A28" t="s">
        <v>397</v>
      </c>
      <c r="B28" t="str">
        <f t="shared" si="0"/>
        <v>Status: SA</v>
      </c>
      <c r="C28" t="str">
        <f t="shared" si="8"/>
        <v>MRS DEBBIE TWIRL</v>
      </c>
      <c r="D28" t="str">
        <f t="shared" si="9"/>
        <v>TWIRL</v>
      </c>
      <c r="E28" t="str">
        <f t="shared" si="10"/>
        <v>DEBBIE</v>
      </c>
      <c r="F28" t="str">
        <f t="shared" si="11"/>
        <v>MRS</v>
      </c>
      <c r="G28" t="str">
        <f t="shared" si="12"/>
        <v>18/10/1975</v>
      </c>
      <c r="H28" t="s">
        <v>550</v>
      </c>
    </row>
    <row r="29" spans="1:19" x14ac:dyDescent="0.25">
      <c r="A29" t="s">
        <v>398</v>
      </c>
      <c r="B29" t="str">
        <f t="shared" si="0"/>
        <v>Amount: 61</v>
      </c>
      <c r="C29" t="str">
        <f t="shared" si="8"/>
        <v>MRS JESSICA TWIX</v>
      </c>
      <c r="D29" t="str">
        <f t="shared" si="9"/>
        <v>TWIX</v>
      </c>
      <c r="E29" t="str">
        <f t="shared" si="10"/>
        <v>JESSICA</v>
      </c>
      <c r="F29" t="str">
        <f t="shared" si="11"/>
        <v>MRS</v>
      </c>
      <c r="G29" t="str">
        <f t="shared" si="12"/>
        <v>08/04/1966</v>
      </c>
      <c r="H29" t="s">
        <v>551</v>
      </c>
    </row>
    <row r="30" spans="1:19" x14ac:dyDescent="0.25">
      <c r="A30" t="s">
        <v>399</v>
      </c>
      <c r="B30" t="str">
        <f t="shared" si="0"/>
        <v>JUDGMENTDATE: 05/11/2011 00:00:00</v>
      </c>
      <c r="C30" t="str">
        <f t="shared" si="8"/>
        <v>MR PAUL ROLO</v>
      </c>
      <c r="D30" t="str">
        <f t="shared" si="9"/>
        <v>ROLO</v>
      </c>
      <c r="E30" t="str">
        <f t="shared" si="10"/>
        <v>PAUL</v>
      </c>
      <c r="F30" t="str">
        <f t="shared" si="11"/>
        <v>MR</v>
      </c>
      <c r="G30" t="str">
        <f t="shared" si="12"/>
        <v>25/05/1974</v>
      </c>
      <c r="H30" t="s">
        <v>552</v>
      </c>
    </row>
    <row r="31" spans="1:19" x14ac:dyDescent="0.25">
      <c r="A31" t="s">
        <v>400</v>
      </c>
      <c r="B31" t="str">
        <f t="shared" si="0"/>
        <v>DATESATISFIED: 05/08/2013 00:00:00</v>
      </c>
      <c r="C31" t="str">
        <f t="shared" si="8"/>
        <v>MR GRAHAM GOLF</v>
      </c>
      <c r="D31" t="str">
        <f t="shared" si="9"/>
        <v>GOLF</v>
      </c>
      <c r="E31" t="str">
        <f t="shared" si="10"/>
        <v>GRAHAM</v>
      </c>
      <c r="F31" t="str">
        <f t="shared" si="11"/>
        <v>MR</v>
      </c>
      <c r="G31" t="str">
        <f t="shared" si="12"/>
        <v>03/12/1964</v>
      </c>
      <c r="H31" t="s">
        <v>553</v>
      </c>
    </row>
    <row r="32" spans="1:19" x14ac:dyDescent="0.25">
      <c r="B32" s="51" t="s">
        <v>538</v>
      </c>
      <c r="C32" t="str">
        <f t="shared" si="8"/>
        <v>MR FREDDIE FOOTBALL</v>
      </c>
      <c r="D32" t="str">
        <f t="shared" si="9"/>
        <v>FOOTBALL</v>
      </c>
      <c r="E32" t="str">
        <f t="shared" si="10"/>
        <v>FREDDIE</v>
      </c>
      <c r="F32" t="str">
        <f t="shared" si="11"/>
        <v>MR</v>
      </c>
      <c r="G32" t="str">
        <f t="shared" si="12"/>
        <v>30/07/1970</v>
      </c>
      <c r="H32" t="s">
        <v>554</v>
      </c>
    </row>
    <row r="33" spans="1:9" x14ac:dyDescent="0.25">
      <c r="A33" t="s">
        <v>401</v>
      </c>
      <c r="B33" t="str">
        <f t="shared" si="0"/>
        <v>&lt;/ConsumerRequest&gt;</v>
      </c>
      <c r="C33" t="str">
        <f t="shared" si="8"/>
        <v>MR RONALD RUGBY</v>
      </c>
      <c r="D33" t="str">
        <f t="shared" si="9"/>
        <v>RUGBY</v>
      </c>
      <c r="E33" t="str">
        <f t="shared" si="10"/>
        <v>RONALD</v>
      </c>
      <c r="F33" t="str">
        <f t="shared" si="11"/>
        <v>MR</v>
      </c>
      <c r="G33" t="str">
        <f t="shared" si="12"/>
        <v>05/05/1982</v>
      </c>
      <c r="H33" t="s">
        <v>555</v>
      </c>
    </row>
    <row r="34" spans="1:9" x14ac:dyDescent="0.25">
      <c r="A34" t="s">
        <v>402</v>
      </c>
      <c r="B34" t="str">
        <f>"                    &lt;CCCCustomerID&gt;" &amp; E2&amp;"&lt;/CCCCustomerID&gt;"</f>
        <v xml:space="preserve">                    &lt;CCCCustomerID&gt;200000&lt;/CCCCustomerID&gt;</v>
      </c>
      <c r="C34" t="str">
        <f t="shared" si="8"/>
        <v>MRS SALLY SNOOKER</v>
      </c>
      <c r="D34" t="str">
        <f t="shared" si="9"/>
        <v>SNOOKER</v>
      </c>
      <c r="E34" t="str">
        <f t="shared" si="10"/>
        <v>SALLY</v>
      </c>
      <c r="F34" t="str">
        <f t="shared" si="11"/>
        <v>MRS</v>
      </c>
      <c r="G34" t="str">
        <f t="shared" si="12"/>
        <v>25/09/1991</v>
      </c>
      <c r="H34" t="s">
        <v>556</v>
      </c>
    </row>
    <row r="35" spans="1:9" x14ac:dyDescent="0.25">
      <c r="A35" t="s">
        <v>403</v>
      </c>
      <c r="B35" t="str">
        <f>"                          &lt;ResidenceID&gt;"&amp;N2&amp;"&lt;/ResidenceID&gt;"</f>
        <v xml:space="preserve">                          &lt;ResidenceID&gt;169068275 &lt;/ResidenceID&gt;</v>
      </c>
      <c r="C35" t="str">
        <f t="shared" si="8"/>
        <v>MRS VICKY TENNIS</v>
      </c>
      <c r="D35" t="str">
        <f t="shared" si="9"/>
        <v>TENNIS</v>
      </c>
      <c r="E35" t="str">
        <f t="shared" si="10"/>
        <v>VICKY</v>
      </c>
      <c r="F35" t="str">
        <f t="shared" si="11"/>
        <v>MRS</v>
      </c>
      <c r="G35" t="str">
        <f t="shared" si="12"/>
        <v>23/01/1975</v>
      </c>
      <c r="H35" t="s">
        <v>557</v>
      </c>
    </row>
    <row r="36" spans="1:9" x14ac:dyDescent="0.25">
      <c r="A36" t="s">
        <v>404</v>
      </c>
      <c r="B36" t="str">
        <f t="shared" si="0"/>
        <v xml:space="preserve">                    &lt;Name&gt;</v>
      </c>
      <c r="C36" t="str">
        <f t="shared" si="8"/>
        <v>MR BILL BOXING</v>
      </c>
      <c r="D36" t="str">
        <f t="shared" si="9"/>
        <v>BOXING</v>
      </c>
      <c r="E36" t="str">
        <f t="shared" si="10"/>
        <v>BILL</v>
      </c>
      <c r="F36" t="str">
        <f t="shared" si="11"/>
        <v>MR</v>
      </c>
      <c r="G36" t="str">
        <f t="shared" si="12"/>
        <v>07/07/1969</v>
      </c>
      <c r="H36" t="s">
        <v>558</v>
      </c>
    </row>
    <row r="37" spans="1:9" x14ac:dyDescent="0.25">
      <c r="A37" t="s">
        <v>405</v>
      </c>
      <c r="B37" t="str">
        <f>"                      &lt;TitleOther&gt;"&amp;H2&amp;"&lt;/TitleOther&gt;"</f>
        <v xml:space="preserve">                      &lt;TitleOther&gt;MRS&lt;/TitleOther&gt;</v>
      </c>
      <c r="C37" t="str">
        <f t="shared" si="8"/>
        <v>MR TOM HOOVER</v>
      </c>
      <c r="D37" t="str">
        <f t="shared" si="9"/>
        <v>HOOVER</v>
      </c>
      <c r="E37" t="str">
        <f t="shared" si="10"/>
        <v>TOM</v>
      </c>
      <c r="F37" t="str">
        <f t="shared" si="11"/>
        <v>MR</v>
      </c>
      <c r="G37" t="str">
        <f t="shared" si="12"/>
        <v>09/04/1981</v>
      </c>
      <c r="H37" t="s">
        <v>559</v>
      </c>
    </row>
    <row r="38" spans="1:9" x14ac:dyDescent="0.25">
      <c r="A38" t="s">
        <v>406</v>
      </c>
      <c r="B38" t="str">
        <f>"                      &lt;Forename&gt;"&amp;I2&amp;"&lt;/Forename&gt;"</f>
        <v xml:space="preserve">                      &lt;Forename&gt;VICKY&lt;/Forename&gt;</v>
      </c>
      <c r="C38" t="str">
        <f t="shared" si="8"/>
        <v>MR COLIN HOTPOINT</v>
      </c>
      <c r="D38" t="str">
        <f t="shared" si="9"/>
        <v>HOTPOINT</v>
      </c>
      <c r="E38" t="str">
        <f t="shared" si="10"/>
        <v>COLIN</v>
      </c>
      <c r="F38" t="str">
        <f t="shared" si="11"/>
        <v>MR</v>
      </c>
      <c r="G38" t="str">
        <f t="shared" si="12"/>
        <v>12/11/1965</v>
      </c>
      <c r="H38" t="s">
        <v>560</v>
      </c>
    </row>
    <row r="39" spans="1:9" x14ac:dyDescent="0.25">
      <c r="A39" t="s">
        <v>407</v>
      </c>
      <c r="B39" t="str">
        <f>"                      &lt;Surname&gt;"&amp;J2&amp;"&lt;/Surname&gt;"</f>
        <v xml:space="preserve">                      &lt;Surname&gt;TENNIS&lt;/Surname&gt;</v>
      </c>
      <c r="C39" t="str">
        <f t="shared" si="8"/>
        <v>MR GEORGE BEKO</v>
      </c>
      <c r="D39" t="str">
        <f t="shared" si="9"/>
        <v>BEKO</v>
      </c>
      <c r="E39" t="str">
        <f t="shared" si="10"/>
        <v>GEORGE</v>
      </c>
      <c r="F39" t="str">
        <f t="shared" si="11"/>
        <v>MR</v>
      </c>
      <c r="G39" t="str">
        <f t="shared" si="12"/>
        <v>14/03/1987</v>
      </c>
      <c r="H39" t="s">
        <v>561</v>
      </c>
    </row>
    <row r="40" spans="1:9" x14ac:dyDescent="0.25">
      <c r="A40" t="s">
        <v>408</v>
      </c>
      <c r="B40" t="str">
        <f t="shared" si="0"/>
        <v xml:space="preserve">                    &lt;/Name&gt;</v>
      </c>
      <c r="C40" t="str">
        <f t="shared" si="8"/>
        <v>MRS EMMA INDESIT</v>
      </c>
      <c r="D40" t="str">
        <f t="shared" si="9"/>
        <v>INDESIT</v>
      </c>
      <c r="E40" t="str">
        <f t="shared" si="10"/>
        <v>EMMA</v>
      </c>
      <c r="F40" t="str">
        <f t="shared" si="11"/>
        <v>MRS</v>
      </c>
      <c r="G40" t="str">
        <f t="shared" si="12"/>
        <v>27/07/1979</v>
      </c>
      <c r="H40" t="s">
        <v>562</v>
      </c>
    </row>
    <row r="41" spans="1:9" x14ac:dyDescent="0.25">
      <c r="A41" t="s">
        <v>409</v>
      </c>
      <c r="B41" t="str">
        <f>"                    &lt;DoB&gt;"&amp;L2&amp;"&lt;/DoB&gt;"</f>
        <v xml:space="preserve">                    &lt;DoB&gt;23/01/1975&lt;/DoB&gt;</v>
      </c>
      <c r="C41" t="str">
        <f t="shared" si="8"/>
        <v>MRS DEBBIE BOSCH</v>
      </c>
      <c r="D41" t="str">
        <f t="shared" si="9"/>
        <v>BOSCH</v>
      </c>
      <c r="E41" t="str">
        <f t="shared" si="10"/>
        <v>DEBBIE</v>
      </c>
      <c r="F41" t="str">
        <f t="shared" si="11"/>
        <v>MRS</v>
      </c>
      <c r="G41" t="str">
        <f t="shared" si="12"/>
        <v>03/01/1990</v>
      </c>
      <c r="H41" t="s">
        <v>563</v>
      </c>
    </row>
    <row r="42" spans="1:9" x14ac:dyDescent="0.25">
      <c r="A42" t="s">
        <v>410</v>
      </c>
      <c r="B42" t="str">
        <f t="shared" si="0"/>
        <v xml:space="preserve">                    &lt;UKAddress&gt;</v>
      </c>
      <c r="C42" t="str">
        <f t="shared" si="8"/>
        <v>MR ALAN LOGIK</v>
      </c>
      <c r="D42" t="str">
        <f t="shared" si="9"/>
        <v>LOGIK</v>
      </c>
      <c r="E42" t="str">
        <f t="shared" si="10"/>
        <v>ALAN</v>
      </c>
      <c r="F42" t="str">
        <f t="shared" si="11"/>
        <v>MR</v>
      </c>
      <c r="G42" t="str">
        <f t="shared" si="12"/>
        <v>16/04/1972</v>
      </c>
      <c r="H42" t="s">
        <v>564</v>
      </c>
    </row>
    <row r="43" spans="1:9" x14ac:dyDescent="0.25">
      <c r="A43" t="s">
        <v>411</v>
      </c>
      <c r="B43" t="str">
        <f t="shared" si="0"/>
        <v xml:space="preserve">                      &lt;Abode /&gt;</v>
      </c>
    </row>
    <row r="44" spans="1:9" ht="15.75" thickBot="1" x14ac:dyDescent="0.3">
      <c r="A44" t="s">
        <v>412</v>
      </c>
      <c r="B44" t="str">
        <f t="shared" si="0"/>
        <v xml:space="preserve">                      &lt;HouseName /&gt;</v>
      </c>
    </row>
    <row r="45" spans="1:9" ht="28.5" customHeight="1" thickBot="1" x14ac:dyDescent="0.3">
      <c r="A45" t="s">
        <v>413</v>
      </c>
      <c r="B45" t="str">
        <f>"                      &lt;HouseNumber&gt;"&amp;O2&amp;"&lt;/HouseNumber&gt;"</f>
        <v xml:space="preserve">                      &lt;HouseNumber&gt;63&lt;/HouseNumber&gt;</v>
      </c>
      <c r="F45" s="61" t="s">
        <v>612</v>
      </c>
      <c r="G45" s="62"/>
      <c r="I45" t="str">
        <f>LEFT(F45,9)</f>
        <v xml:space="preserve">80004449 </v>
      </c>
    </row>
    <row r="46" spans="1:9" ht="28.5" customHeight="1" thickBot="1" x14ac:dyDescent="0.3">
      <c r="A46" t="s">
        <v>414</v>
      </c>
      <c r="B46" t="str">
        <f>"                      &lt;Street1&gt;"&amp;P2&amp;"&lt;/Street1&gt;"</f>
        <v xml:space="preserve">                      &lt;Street1&gt;THE RIDGE&lt;/Street1&gt;</v>
      </c>
      <c r="F46" s="61" t="s">
        <v>613</v>
      </c>
      <c r="G46" s="62"/>
      <c r="I46" t="str">
        <f t="shared" ref="I46:I62" si="13">LEFT(F46,9)</f>
        <v xml:space="preserve">80004450 </v>
      </c>
    </row>
    <row r="47" spans="1:9" ht="28.5" customHeight="1" thickBot="1" x14ac:dyDescent="0.3">
      <c r="A47" t="s">
        <v>415</v>
      </c>
      <c r="B47" t="str">
        <f t="shared" si="0"/>
        <v xml:space="preserve">                      &lt;Street2 /&gt;</v>
      </c>
      <c r="F47" s="61" t="s">
        <v>614</v>
      </c>
      <c r="G47" s="62"/>
      <c r="I47" t="str">
        <f t="shared" si="13"/>
        <v xml:space="preserve">80004451 </v>
      </c>
    </row>
    <row r="48" spans="1:9" ht="28.5" customHeight="1" thickBot="1" x14ac:dyDescent="0.3">
      <c r="A48" t="s">
        <v>416</v>
      </c>
      <c r="B48" t="str">
        <f>"                      &lt;Town&gt;"&amp;Q2&amp;"&lt;/Town&gt;"</f>
        <v xml:space="preserve">                      &lt;Town&gt;STOCKPORT&lt;/Town&gt;</v>
      </c>
      <c r="F48" s="61" t="s">
        <v>615</v>
      </c>
      <c r="G48" s="62"/>
      <c r="I48" t="str">
        <f t="shared" si="13"/>
        <v xml:space="preserve">80004452 </v>
      </c>
    </row>
    <row r="49" spans="1:9" ht="28.5" customHeight="1" thickBot="1" x14ac:dyDescent="0.3">
      <c r="A49" t="s">
        <v>417</v>
      </c>
      <c r="B49" t="str">
        <f>"                      &lt;PostCode&gt;"&amp;R2&amp;"&lt;/PostCode&gt;"</f>
        <v xml:space="preserve">                      &lt;PostCode&gt;SK6 7ER&lt;/PostCode&gt;</v>
      </c>
      <c r="F49" s="61" t="s">
        <v>616</v>
      </c>
      <c r="G49" s="62"/>
      <c r="I49" t="str">
        <f t="shared" si="13"/>
        <v xml:space="preserve">80004453 </v>
      </c>
    </row>
    <row r="50" spans="1:9" ht="28.5" customHeight="1" thickBot="1" x14ac:dyDescent="0.3">
      <c r="A50" t="s">
        <v>418</v>
      </c>
      <c r="B50" t="str">
        <f t="shared" si="0"/>
        <v xml:space="preserve">                    &lt;/UKAddress&gt;</v>
      </c>
      <c r="F50" s="61" t="s">
        <v>617</v>
      </c>
      <c r="G50" s="62"/>
      <c r="I50" t="str">
        <f t="shared" si="13"/>
        <v xml:space="preserve">80004454 </v>
      </c>
    </row>
    <row r="51" spans="1:9" ht="28.5" customHeight="1" thickBot="1" x14ac:dyDescent="0.3">
      <c r="A51" t="s">
        <v>419</v>
      </c>
      <c r="B51" t="str">
        <f>"                    &lt;CCCCCJCasePerID&gt;"&amp;S2&amp;"&lt;/CCCCCJCasePerID&gt;"</f>
        <v xml:space="preserve">                    &lt;CCCCCJCasePerID&gt;80004459&lt;/CCCCCJCasePerID&gt;</v>
      </c>
      <c r="F51" s="61" t="s">
        <v>618</v>
      </c>
      <c r="G51" s="62"/>
      <c r="I51" t="str">
        <f t="shared" si="13"/>
        <v xml:space="preserve">80004455 </v>
      </c>
    </row>
    <row r="52" spans="1:9" ht="28.5" customHeight="1" thickBot="1" x14ac:dyDescent="0.3">
      <c r="A52" t="s">
        <v>420</v>
      </c>
      <c r="B52" t="str">
        <f t="shared" si="0"/>
        <v xml:space="preserve">                  &lt;/Dispute&gt;</v>
      </c>
      <c r="F52" s="61" t="s">
        <v>619</v>
      </c>
      <c r="G52" s="62"/>
      <c r="I52" t="str">
        <f t="shared" si="13"/>
        <v xml:space="preserve">80004456 </v>
      </c>
    </row>
    <row r="53" spans="1:9" ht="28.5" customHeight="1" thickBot="1" x14ac:dyDescent="0.3">
      <c r="A53" t="s">
        <v>421</v>
      </c>
      <c r="B53" t="str">
        <f t="shared" si="0"/>
        <v xml:space="preserve">                &lt;/CallCredit&gt;</v>
      </c>
      <c r="F53" s="61" t="s">
        <v>620</v>
      </c>
      <c r="G53" s="62"/>
      <c r="I53" t="str">
        <f t="shared" si="13"/>
        <v xml:space="preserve">80004457 </v>
      </c>
    </row>
    <row r="54" spans="1:9" ht="28.5" customHeight="1" thickBot="1" x14ac:dyDescent="0.3">
      <c r="A54" t="s">
        <v>422</v>
      </c>
      <c r="B54" t="str">
        <f t="shared" si="0"/>
        <v xml:space="preserve">              &lt;/Entities&gt;</v>
      </c>
      <c r="F54" s="61" t="s">
        <v>621</v>
      </c>
      <c r="G54" s="62"/>
      <c r="I54" t="str">
        <f t="shared" si="13"/>
        <v xml:space="preserve">80004458 </v>
      </c>
    </row>
    <row r="55" spans="1:9" ht="28.5" customHeight="1" thickBot="1" x14ac:dyDescent="0.3">
      <c r="A55" t="s">
        <v>423</v>
      </c>
      <c r="B55" t="str">
        <f t="shared" si="0"/>
        <v xml:space="preserve">            &lt;/Case&gt;</v>
      </c>
      <c r="F55" s="61" t="s">
        <v>514</v>
      </c>
      <c r="G55" s="62"/>
      <c r="I55" t="str">
        <f t="shared" si="13"/>
        <v xml:space="preserve">80004459 </v>
      </c>
    </row>
    <row r="56" spans="1:9" ht="28.5" customHeight="1" thickBot="1" x14ac:dyDescent="0.3">
      <c r="A56" t="s">
        <v>424</v>
      </c>
      <c r="B56" t="str">
        <f t="shared" si="0"/>
        <v xml:space="preserve">          &lt;/Cases&gt;</v>
      </c>
      <c r="F56" s="61" t="s">
        <v>515</v>
      </c>
      <c r="G56" s="62"/>
      <c r="I56" t="str">
        <f t="shared" si="13"/>
        <v xml:space="preserve">80004460 </v>
      </c>
    </row>
    <row r="57" spans="1:9" ht="28.5" customHeight="1" thickBot="1" x14ac:dyDescent="0.3">
      <c r="A57" t="s">
        <v>425</v>
      </c>
      <c r="B57" t="str">
        <f t="shared" si="0"/>
        <v xml:space="preserve">        &lt;/BizAgiWSParam&gt;</v>
      </c>
      <c r="F57" s="61" t="s">
        <v>516</v>
      </c>
      <c r="G57" s="62"/>
      <c r="I57" t="str">
        <f t="shared" si="13"/>
        <v xml:space="preserve">80004461 </v>
      </c>
    </row>
    <row r="58" spans="1:9" ht="28.5" customHeight="1" thickBot="1" x14ac:dyDescent="0.3">
      <c r="A58" t="s">
        <v>426</v>
      </c>
      <c r="B58" t="str">
        <f t="shared" si="0"/>
        <v xml:space="preserve">      &lt;/casesInfo&gt;</v>
      </c>
      <c r="F58" s="61" t="s">
        <v>517</v>
      </c>
      <c r="G58" s="62"/>
      <c r="I58" t="str">
        <f t="shared" si="13"/>
        <v xml:space="preserve">80004462 </v>
      </c>
    </row>
    <row r="59" spans="1:9" ht="28.5" customHeight="1" thickBot="1" x14ac:dyDescent="0.3">
      <c r="A59" t="s">
        <v>427</v>
      </c>
      <c r="B59" t="str">
        <f t="shared" si="0"/>
        <v xml:space="preserve">    &lt;/createCases&gt;</v>
      </c>
      <c r="F59" s="61" t="s">
        <v>518</v>
      </c>
      <c r="G59" s="62"/>
      <c r="I59" t="str">
        <f t="shared" si="13"/>
        <v xml:space="preserve">80004463 </v>
      </c>
    </row>
    <row r="60" spans="1:9" ht="28.5" customHeight="1" thickBot="1" x14ac:dyDescent="0.3">
      <c r="A60" t="s">
        <v>428</v>
      </c>
      <c r="B60" t="str">
        <f t="shared" si="0"/>
        <v xml:space="preserve">  &lt;/s:Body&gt;</v>
      </c>
      <c r="F60" s="61" t="s">
        <v>519</v>
      </c>
      <c r="G60" s="62"/>
      <c r="I60" t="str">
        <f t="shared" si="13"/>
        <v xml:space="preserve">80004464 </v>
      </c>
    </row>
    <row r="61" spans="1:9" ht="28.5" customHeight="1" thickBot="1" x14ac:dyDescent="0.3">
      <c r="A61" t="s">
        <v>429</v>
      </c>
      <c r="B61" t="str">
        <f t="shared" si="0"/>
        <v>&lt;/s:Envelope&gt;</v>
      </c>
      <c r="F61" s="61" t="s">
        <v>520</v>
      </c>
      <c r="G61" s="62"/>
      <c r="I61" t="str">
        <f t="shared" si="13"/>
        <v xml:space="preserve">80004465 </v>
      </c>
    </row>
    <row r="62" spans="1:9" ht="28.5" customHeight="1" thickBot="1" x14ac:dyDescent="0.3">
      <c r="F62" s="61" t="s">
        <v>521</v>
      </c>
      <c r="G62" s="62"/>
      <c r="I62" t="str">
        <f t="shared" si="13"/>
        <v xml:space="preserve">80004466 </v>
      </c>
    </row>
  </sheetData>
  <mergeCells count="18">
    <mergeCell ref="F50:G50"/>
    <mergeCell ref="F45:G45"/>
    <mergeCell ref="F46:G46"/>
    <mergeCell ref="F47:G47"/>
    <mergeCell ref="F48:G48"/>
    <mergeCell ref="F49:G49"/>
    <mergeCell ref="F62:G62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D9A5-4A14-46F3-A8A2-F083698B9D40}">
  <dimension ref="A1:AJ65"/>
  <sheetViews>
    <sheetView topLeftCell="B1" zoomScale="55" zoomScaleNormal="55" workbookViewId="0">
      <selection activeCell="O14" sqref="O14"/>
    </sheetView>
  </sheetViews>
  <sheetFormatPr defaultRowHeight="15" x14ac:dyDescent="0.25"/>
  <cols>
    <col min="1" max="2" width="137.85546875" customWidth="1"/>
    <col min="3" max="4" width="18.5703125" customWidth="1"/>
    <col min="5" max="5" width="19.28515625" customWidth="1"/>
    <col min="6" max="6" width="15" customWidth="1"/>
    <col min="7" max="7" width="12.7109375" customWidth="1"/>
    <col min="8" max="8" width="15" customWidth="1"/>
    <col min="9" max="14" width="19.140625" customWidth="1"/>
    <col min="15" max="15" width="19.7109375" bestFit="1" customWidth="1"/>
    <col min="16" max="16" width="19.7109375" customWidth="1"/>
    <col min="17" max="17" width="10.42578125" bestFit="1" customWidth="1"/>
    <col min="18" max="18" width="12.85546875" bestFit="1" customWidth="1"/>
    <col min="19" max="19" width="13.42578125" bestFit="1" customWidth="1"/>
    <col min="23" max="23" width="15.28515625" bestFit="1" customWidth="1"/>
    <col min="24" max="24" width="15.42578125" bestFit="1" customWidth="1"/>
    <col min="25" max="25" width="20.28515625" bestFit="1" customWidth="1"/>
  </cols>
  <sheetData>
    <row r="1" spans="1:36" x14ac:dyDescent="0.25">
      <c r="A1" t="s">
        <v>255</v>
      </c>
      <c r="B1" t="s">
        <v>648</v>
      </c>
      <c r="C1" s="55" t="s">
        <v>543</v>
      </c>
      <c r="D1" s="55" t="s">
        <v>544</v>
      </c>
      <c r="E1" s="55" t="s">
        <v>545</v>
      </c>
      <c r="F1" s="55" t="s">
        <v>546</v>
      </c>
      <c r="G1" s="55" t="s">
        <v>540</v>
      </c>
      <c r="H1" s="57" t="s">
        <v>650</v>
      </c>
      <c r="I1" s="57" t="s">
        <v>649</v>
      </c>
      <c r="J1" s="57" t="s">
        <v>707</v>
      </c>
      <c r="K1" s="57" t="s">
        <v>708</v>
      </c>
      <c r="L1" s="57" t="s">
        <v>534</v>
      </c>
      <c r="M1" s="57" t="s">
        <v>709</v>
      </c>
      <c r="N1" s="57" t="s">
        <v>710</v>
      </c>
      <c r="O1" s="57" t="s">
        <v>540</v>
      </c>
      <c r="P1" s="56" t="s">
        <v>468</v>
      </c>
      <c r="Q1" s="56" t="s">
        <v>469</v>
      </c>
      <c r="R1" s="56" t="s">
        <v>470</v>
      </c>
      <c r="S1" s="56" t="s">
        <v>509</v>
      </c>
      <c r="T1" s="56" t="s">
        <v>471</v>
      </c>
      <c r="U1" s="56" t="s">
        <v>539</v>
      </c>
      <c r="V1" s="56" t="s">
        <v>467</v>
      </c>
      <c r="W1" s="56" t="s">
        <v>510</v>
      </c>
      <c r="X1" s="56" t="s">
        <v>511</v>
      </c>
      <c r="Y1" s="56" t="s">
        <v>512</v>
      </c>
      <c r="Z1" s="56" t="s">
        <v>508</v>
      </c>
      <c r="AA1" s="56" t="s">
        <v>513</v>
      </c>
      <c r="AB1" s="56" t="s">
        <v>651</v>
      </c>
      <c r="AC1" s="56" t="s">
        <v>652</v>
      </c>
    </row>
    <row r="2" spans="1:36" ht="42.75" customHeight="1" thickBot="1" x14ac:dyDescent="0.3">
      <c r="A2" t="s">
        <v>370</v>
      </c>
      <c r="B2" t="s">
        <v>370</v>
      </c>
      <c r="C2" s="55"/>
      <c r="D2" s="55"/>
      <c r="E2" s="55">
        <v>199999</v>
      </c>
      <c r="F2" s="55">
        <v>3773776</v>
      </c>
      <c r="G2" s="55"/>
      <c r="H2" s="57">
        <v>1218</v>
      </c>
      <c r="I2" s="57">
        <v>3773776</v>
      </c>
      <c r="J2" s="57" t="s">
        <v>727</v>
      </c>
      <c r="K2" s="57" t="s">
        <v>718</v>
      </c>
      <c r="L2" s="57" t="s">
        <v>719</v>
      </c>
      <c r="M2" s="57" t="s">
        <v>720</v>
      </c>
      <c r="N2" s="57">
        <v>7</v>
      </c>
      <c r="O2" s="57"/>
      <c r="P2" s="56" t="s">
        <v>447</v>
      </c>
      <c r="Q2" s="56" t="s">
        <v>593</v>
      </c>
      <c r="R2" s="56" t="s">
        <v>592</v>
      </c>
      <c r="S2" s="56" t="s">
        <v>574</v>
      </c>
      <c r="T2" s="56" t="s">
        <v>499</v>
      </c>
      <c r="U2" s="56" t="s">
        <v>729</v>
      </c>
      <c r="V2" s="56" t="s">
        <v>603</v>
      </c>
      <c r="W2" s="56">
        <v>61</v>
      </c>
      <c r="X2" s="56" t="s">
        <v>464</v>
      </c>
      <c r="Y2" s="56" t="s">
        <v>466</v>
      </c>
      <c r="Z2" s="56" t="s">
        <v>465</v>
      </c>
      <c r="AA2" s="56" t="s">
        <v>631</v>
      </c>
      <c r="AB2" s="56" t="s">
        <v>698</v>
      </c>
      <c r="AC2" s="56" t="s">
        <v>662</v>
      </c>
    </row>
    <row r="3" spans="1:36" ht="42.75" customHeight="1" thickBot="1" x14ac:dyDescent="0.3">
      <c r="A3" t="s">
        <v>371</v>
      </c>
      <c r="B3" t="s">
        <v>371</v>
      </c>
      <c r="C3" s="52"/>
      <c r="D3" s="52"/>
      <c r="E3" s="52"/>
      <c r="F3" s="52"/>
      <c r="G3" s="52"/>
      <c r="H3" s="58"/>
      <c r="I3" s="58"/>
      <c r="J3" s="58"/>
      <c r="K3" s="58"/>
      <c r="L3" s="58"/>
      <c r="M3" s="58"/>
      <c r="N3" s="58"/>
      <c r="O3" s="58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47"/>
      <c r="AF3" s="47"/>
      <c r="AG3" s="47"/>
      <c r="AH3" s="47"/>
      <c r="AI3" s="48"/>
      <c r="AJ3" s="47"/>
    </row>
    <row r="4" spans="1:36" ht="42.75" customHeight="1" thickBot="1" x14ac:dyDescent="0.3">
      <c r="A4" t="s">
        <v>372</v>
      </c>
      <c r="B4" t="s">
        <v>372</v>
      </c>
      <c r="C4" s="39"/>
      <c r="D4" s="39"/>
      <c r="E4" s="39">
        <f t="shared" ref="E4:I12" si="0">E5-1</f>
        <v>199990</v>
      </c>
      <c r="F4" s="39">
        <f t="shared" si="0"/>
        <v>3773767</v>
      </c>
      <c r="G4" s="39"/>
      <c r="H4" s="59">
        <v>1221</v>
      </c>
      <c r="I4" s="59">
        <f t="shared" si="0"/>
        <v>3773767</v>
      </c>
      <c r="J4" s="60" t="s">
        <v>711</v>
      </c>
      <c r="K4" s="59" t="s">
        <v>712</v>
      </c>
      <c r="L4" s="59" t="s">
        <v>713</v>
      </c>
      <c r="M4" s="59" t="s">
        <v>6</v>
      </c>
      <c r="N4" s="59">
        <v>3</v>
      </c>
      <c r="O4" s="59">
        <v>31</v>
      </c>
      <c r="P4" s="54" t="str">
        <f t="shared" ref="P4:P13" si="1">TRIM(LEFT(S4,3))</f>
        <v>MRS</v>
      </c>
      <c r="Q4" s="54" t="s">
        <v>576</v>
      </c>
      <c r="R4" s="54" t="s">
        <v>575</v>
      </c>
      <c r="S4" s="54" t="s">
        <v>565</v>
      </c>
      <c r="T4" s="54" t="s">
        <v>490</v>
      </c>
      <c r="U4" s="54" t="str">
        <f t="shared" ref="U4:U13" si="2">RIGHT(T4,4)&amp;"-"&amp;MID(T4,4,2)&amp;"-"&amp;LEFT(T4,2)</f>
        <v>1988-12-18</v>
      </c>
      <c r="V4" s="54" t="s">
        <v>594</v>
      </c>
      <c r="W4" s="54">
        <v>61</v>
      </c>
      <c r="X4" s="54" t="s">
        <v>464</v>
      </c>
      <c r="Y4" s="54" t="s">
        <v>466</v>
      </c>
      <c r="Z4" s="54" t="s">
        <v>465</v>
      </c>
      <c r="AA4" s="54" t="s">
        <v>622</v>
      </c>
      <c r="AB4" s="54" t="s">
        <v>689</v>
      </c>
      <c r="AC4" s="54" t="s">
        <v>653</v>
      </c>
      <c r="AD4" s="52"/>
      <c r="AE4" s="47"/>
      <c r="AF4" s="47"/>
      <c r="AG4" s="47"/>
      <c r="AH4" s="47"/>
      <c r="AI4" s="48"/>
      <c r="AJ4" s="47"/>
    </row>
    <row r="5" spans="1:36" ht="42.75" customHeight="1" thickBot="1" x14ac:dyDescent="0.3">
      <c r="A5" t="s">
        <v>373</v>
      </c>
      <c r="B5" t="s">
        <v>373</v>
      </c>
      <c r="C5" s="39"/>
      <c r="D5" s="39"/>
      <c r="E5" s="39">
        <f t="shared" si="0"/>
        <v>199991</v>
      </c>
      <c r="F5" s="39">
        <f t="shared" si="0"/>
        <v>3773768</v>
      </c>
      <c r="G5" s="39"/>
      <c r="H5" s="59">
        <v>1216</v>
      </c>
      <c r="I5" s="59">
        <f t="shared" si="0"/>
        <v>3773768</v>
      </c>
      <c r="J5" s="60" t="s">
        <v>728</v>
      </c>
      <c r="K5" s="59" t="s">
        <v>712</v>
      </c>
      <c r="L5" s="59" t="s">
        <v>713</v>
      </c>
      <c r="M5" s="59" t="s">
        <v>6</v>
      </c>
      <c r="N5" s="59">
        <v>3</v>
      </c>
      <c r="O5" s="59">
        <v>32</v>
      </c>
      <c r="P5" s="54" t="str">
        <f t="shared" si="1"/>
        <v>MR</v>
      </c>
      <c r="Q5" s="54" t="s">
        <v>578</v>
      </c>
      <c r="R5" s="54" t="s">
        <v>577</v>
      </c>
      <c r="S5" s="54" t="s">
        <v>566</v>
      </c>
      <c r="T5" s="54" t="s">
        <v>491</v>
      </c>
      <c r="U5" s="54" t="str">
        <f t="shared" si="2"/>
        <v>1984-01-20</v>
      </c>
      <c r="V5" s="54" t="s">
        <v>595</v>
      </c>
      <c r="W5" s="54">
        <v>63</v>
      </c>
      <c r="X5" s="54" t="s">
        <v>464</v>
      </c>
      <c r="Y5" s="54" t="s">
        <v>466</v>
      </c>
      <c r="Z5" s="54" t="s">
        <v>465</v>
      </c>
      <c r="AA5" s="54" t="s">
        <v>623</v>
      </c>
      <c r="AB5" s="54" t="s">
        <v>690</v>
      </c>
      <c r="AC5" s="54" t="s">
        <v>654</v>
      </c>
      <c r="AD5" s="52"/>
      <c r="AE5" s="47"/>
      <c r="AF5" s="47"/>
      <c r="AG5" s="47"/>
      <c r="AH5" s="47"/>
      <c r="AI5" s="48"/>
      <c r="AJ5" s="47"/>
    </row>
    <row r="6" spans="1:36" ht="42.75" customHeight="1" thickBot="1" x14ac:dyDescent="0.3">
      <c r="A6" t="s">
        <v>374</v>
      </c>
      <c r="B6" t="s">
        <v>374</v>
      </c>
      <c r="C6" s="39"/>
      <c r="D6" s="39"/>
      <c r="E6" s="39">
        <f t="shared" si="0"/>
        <v>199992</v>
      </c>
      <c r="F6" s="39">
        <f t="shared" si="0"/>
        <v>3773769</v>
      </c>
      <c r="G6" s="39"/>
      <c r="H6" s="59">
        <v>1203</v>
      </c>
      <c r="I6" s="59">
        <f t="shared" si="0"/>
        <v>3773769</v>
      </c>
      <c r="J6" s="60" t="s">
        <v>728</v>
      </c>
      <c r="K6" s="59" t="s">
        <v>536</v>
      </c>
      <c r="L6" s="59" t="s">
        <v>536</v>
      </c>
      <c r="M6" s="59" t="s">
        <v>714</v>
      </c>
      <c r="N6" s="59">
        <v>9</v>
      </c>
      <c r="O6" s="59">
        <v>33</v>
      </c>
      <c r="P6" s="54" t="str">
        <f t="shared" si="1"/>
        <v>MR</v>
      </c>
      <c r="Q6" s="54" t="s">
        <v>580</v>
      </c>
      <c r="R6" s="54" t="s">
        <v>579</v>
      </c>
      <c r="S6" s="54" t="s">
        <v>567</v>
      </c>
      <c r="T6" s="54" t="s">
        <v>492</v>
      </c>
      <c r="U6" s="54" t="str">
        <f t="shared" si="2"/>
        <v>1990-11-10</v>
      </c>
      <c r="V6" s="54" t="s">
        <v>596</v>
      </c>
      <c r="W6" s="54">
        <v>65</v>
      </c>
      <c r="X6" s="54" t="s">
        <v>464</v>
      </c>
      <c r="Y6" s="54" t="s">
        <v>466</v>
      </c>
      <c r="Z6" s="54" t="s">
        <v>465</v>
      </c>
      <c r="AA6" s="54" t="s">
        <v>624</v>
      </c>
      <c r="AB6" s="54" t="s">
        <v>691</v>
      </c>
      <c r="AC6" s="54" t="s">
        <v>655</v>
      </c>
      <c r="AD6" s="52"/>
      <c r="AE6" s="47"/>
      <c r="AF6" s="47"/>
      <c r="AG6" s="47"/>
      <c r="AH6" s="47"/>
      <c r="AI6" s="48"/>
      <c r="AJ6" s="47"/>
    </row>
    <row r="7" spans="1:36" ht="42.75" customHeight="1" thickBot="1" x14ac:dyDescent="0.3">
      <c r="A7" t="s">
        <v>375</v>
      </c>
      <c r="B7" t="s">
        <v>375</v>
      </c>
      <c r="C7" s="39"/>
      <c r="D7" s="39"/>
      <c r="E7" s="39">
        <f t="shared" si="0"/>
        <v>199993</v>
      </c>
      <c r="F7" s="39">
        <f t="shared" si="0"/>
        <v>3773770</v>
      </c>
      <c r="G7" s="39"/>
      <c r="H7" s="59">
        <v>1204</v>
      </c>
      <c r="I7" s="59">
        <f t="shared" si="0"/>
        <v>3773770</v>
      </c>
      <c r="J7" s="59" t="s">
        <v>715</v>
      </c>
      <c r="K7" s="59" t="s">
        <v>713</v>
      </c>
      <c r="L7" s="59" t="s">
        <v>713</v>
      </c>
      <c r="M7" s="59" t="s">
        <v>716</v>
      </c>
      <c r="N7" s="59">
        <v>3</v>
      </c>
      <c r="O7" s="59">
        <v>34</v>
      </c>
      <c r="P7" s="54" t="str">
        <f t="shared" si="1"/>
        <v>MRS</v>
      </c>
      <c r="Q7" s="54" t="s">
        <v>443</v>
      </c>
      <c r="R7" s="54" t="s">
        <v>581</v>
      </c>
      <c r="S7" s="54" t="s">
        <v>568</v>
      </c>
      <c r="T7" s="54" t="s">
        <v>493</v>
      </c>
      <c r="U7" s="54" t="str">
        <f t="shared" si="2"/>
        <v>1975-10-18</v>
      </c>
      <c r="V7" s="54" t="s">
        <v>597</v>
      </c>
      <c r="W7" s="54">
        <v>61</v>
      </c>
      <c r="X7" s="54" t="s">
        <v>464</v>
      </c>
      <c r="Y7" s="54" t="s">
        <v>466</v>
      </c>
      <c r="Z7" s="54" t="s">
        <v>465</v>
      </c>
      <c r="AA7" s="54" t="s">
        <v>625</v>
      </c>
      <c r="AB7" s="54" t="s">
        <v>692</v>
      </c>
      <c r="AC7" s="54" t="s">
        <v>656</v>
      </c>
      <c r="AD7" s="52"/>
      <c r="AE7" s="47"/>
      <c r="AF7" s="47"/>
      <c r="AG7" s="47"/>
      <c r="AH7" s="47"/>
      <c r="AI7" s="48"/>
      <c r="AJ7" s="47"/>
    </row>
    <row r="8" spans="1:36" ht="42.75" customHeight="1" thickBot="1" x14ac:dyDescent="0.3">
      <c r="A8" t="s">
        <v>376</v>
      </c>
      <c r="B8" t="s">
        <v>376</v>
      </c>
      <c r="C8" s="39"/>
      <c r="D8" s="39"/>
      <c r="E8" s="39">
        <f t="shared" si="0"/>
        <v>199994</v>
      </c>
      <c r="F8" s="39">
        <f t="shared" si="0"/>
        <v>3773771</v>
      </c>
      <c r="G8" s="39"/>
      <c r="H8" s="59">
        <v>1208</v>
      </c>
      <c r="I8" s="59">
        <f t="shared" si="0"/>
        <v>3773771</v>
      </c>
      <c r="J8" s="59" t="s">
        <v>717</v>
      </c>
      <c r="K8" s="59" t="s">
        <v>718</v>
      </c>
      <c r="L8" s="59" t="s">
        <v>719</v>
      </c>
      <c r="M8" s="59" t="s">
        <v>720</v>
      </c>
      <c r="N8" s="59">
        <v>7</v>
      </c>
      <c r="O8" s="59">
        <v>35</v>
      </c>
      <c r="P8" s="54" t="str">
        <f t="shared" si="1"/>
        <v>MRS</v>
      </c>
      <c r="Q8" s="54" t="s">
        <v>583</v>
      </c>
      <c r="R8" s="54" t="s">
        <v>582</v>
      </c>
      <c r="S8" s="54" t="s">
        <v>569</v>
      </c>
      <c r="T8" s="54" t="s">
        <v>494</v>
      </c>
      <c r="U8" s="54" t="str">
        <f t="shared" si="2"/>
        <v>1966-04-08</v>
      </c>
      <c r="V8" s="54" t="s">
        <v>598</v>
      </c>
      <c r="W8" s="54">
        <v>63</v>
      </c>
      <c r="X8" s="54" t="s">
        <v>464</v>
      </c>
      <c r="Y8" s="54" t="s">
        <v>466</v>
      </c>
      <c r="Z8" s="54" t="s">
        <v>465</v>
      </c>
      <c r="AA8" s="54" t="s">
        <v>626</v>
      </c>
      <c r="AB8" s="54" t="s">
        <v>693</v>
      </c>
      <c r="AC8" s="54" t="s">
        <v>657</v>
      </c>
      <c r="AD8" s="52"/>
      <c r="AE8" s="47"/>
      <c r="AF8" s="47"/>
      <c r="AG8" s="47"/>
      <c r="AH8" s="47"/>
      <c r="AI8" s="48"/>
      <c r="AJ8" s="47"/>
    </row>
    <row r="9" spans="1:36" ht="42.75" customHeight="1" thickBot="1" x14ac:dyDescent="0.3">
      <c r="A9" t="s">
        <v>377</v>
      </c>
      <c r="B9" t="s">
        <v>377</v>
      </c>
      <c r="C9" s="39"/>
      <c r="D9" s="39"/>
      <c r="E9" s="39">
        <f t="shared" si="0"/>
        <v>199995</v>
      </c>
      <c r="F9" s="39">
        <f t="shared" si="0"/>
        <v>3773772</v>
      </c>
      <c r="G9" s="39"/>
      <c r="H9" s="59">
        <v>1209</v>
      </c>
      <c r="I9" s="59">
        <f t="shared" si="0"/>
        <v>3773772</v>
      </c>
      <c r="J9" s="59" t="s">
        <v>721</v>
      </c>
      <c r="K9" s="59" t="s">
        <v>713</v>
      </c>
      <c r="L9" s="59" t="s">
        <v>713</v>
      </c>
      <c r="M9" s="59" t="s">
        <v>722</v>
      </c>
      <c r="N9" s="59">
        <v>4</v>
      </c>
      <c r="O9" s="59">
        <v>36</v>
      </c>
      <c r="P9" s="54" t="str">
        <f t="shared" si="1"/>
        <v>MR</v>
      </c>
      <c r="Q9" s="54" t="s">
        <v>585</v>
      </c>
      <c r="R9" s="54" t="s">
        <v>584</v>
      </c>
      <c r="S9" s="54" t="s">
        <v>570</v>
      </c>
      <c r="T9" s="54" t="s">
        <v>495</v>
      </c>
      <c r="U9" s="54" t="str">
        <f t="shared" si="2"/>
        <v>1974-05-25</v>
      </c>
      <c r="V9" s="54" t="s">
        <v>599</v>
      </c>
      <c r="W9" s="54">
        <v>65</v>
      </c>
      <c r="X9" s="54" t="s">
        <v>464</v>
      </c>
      <c r="Y9" s="54" t="s">
        <v>466</v>
      </c>
      <c r="Z9" s="54" t="s">
        <v>465</v>
      </c>
      <c r="AA9" s="54" t="s">
        <v>627</v>
      </c>
      <c r="AB9" s="54" t="s">
        <v>694</v>
      </c>
      <c r="AC9" s="54" t="s">
        <v>658</v>
      </c>
      <c r="AD9" s="52"/>
      <c r="AE9" s="47"/>
      <c r="AF9" s="47"/>
      <c r="AG9" s="47"/>
      <c r="AH9" s="47"/>
      <c r="AI9" s="48"/>
      <c r="AJ9" s="47"/>
    </row>
    <row r="10" spans="1:36" ht="42.75" customHeight="1" thickBot="1" x14ac:dyDescent="0.3">
      <c r="A10" t="s">
        <v>378</v>
      </c>
      <c r="B10" t="s">
        <v>378</v>
      </c>
      <c r="C10" s="39"/>
      <c r="D10" s="39"/>
      <c r="E10" s="39">
        <f t="shared" si="0"/>
        <v>199996</v>
      </c>
      <c r="F10" s="39">
        <f t="shared" si="0"/>
        <v>3773773</v>
      </c>
      <c r="G10" s="39"/>
      <c r="H10" s="59">
        <v>1213</v>
      </c>
      <c r="I10" s="59">
        <f t="shared" si="0"/>
        <v>3773773</v>
      </c>
      <c r="J10" s="59" t="s">
        <v>723</v>
      </c>
      <c r="K10" s="59" t="s">
        <v>718</v>
      </c>
      <c r="L10" s="59" t="s">
        <v>719</v>
      </c>
      <c r="M10" s="59" t="s">
        <v>720</v>
      </c>
      <c r="N10" s="59">
        <v>7</v>
      </c>
      <c r="O10" s="59">
        <v>37</v>
      </c>
      <c r="P10" s="54" t="str">
        <f t="shared" si="1"/>
        <v>MR</v>
      </c>
      <c r="Q10" s="54" t="s">
        <v>587</v>
      </c>
      <c r="R10" s="54" t="s">
        <v>586</v>
      </c>
      <c r="S10" s="54" t="s">
        <v>571</v>
      </c>
      <c r="T10" s="54" t="s">
        <v>496</v>
      </c>
      <c r="U10" s="54" t="str">
        <f t="shared" si="2"/>
        <v>1964-12-03</v>
      </c>
      <c r="V10" s="54" t="s">
        <v>600</v>
      </c>
      <c r="W10" s="54">
        <v>61</v>
      </c>
      <c r="X10" s="54" t="s">
        <v>464</v>
      </c>
      <c r="Y10" s="54" t="s">
        <v>466</v>
      </c>
      <c r="Z10" s="54" t="s">
        <v>465</v>
      </c>
      <c r="AA10" s="54" t="s">
        <v>628</v>
      </c>
      <c r="AB10" s="54" t="s">
        <v>695</v>
      </c>
      <c r="AC10" s="54" t="s">
        <v>659</v>
      </c>
      <c r="AD10" s="52"/>
      <c r="AE10" s="47"/>
      <c r="AF10" s="47"/>
      <c r="AG10" s="47"/>
      <c r="AH10" s="47"/>
      <c r="AI10" s="48"/>
      <c r="AJ10" s="47"/>
    </row>
    <row r="11" spans="1:36" ht="42.75" customHeight="1" x14ac:dyDescent="0.25">
      <c r="A11" t="s">
        <v>379</v>
      </c>
      <c r="B11" t="s">
        <v>379</v>
      </c>
      <c r="C11" s="39"/>
      <c r="D11" s="39"/>
      <c r="E11" s="39">
        <f t="shared" si="0"/>
        <v>199997</v>
      </c>
      <c r="F11" s="39">
        <f t="shared" si="0"/>
        <v>3773774</v>
      </c>
      <c r="G11" s="39"/>
      <c r="H11" s="59">
        <v>1214</v>
      </c>
      <c r="I11" s="59">
        <f t="shared" si="0"/>
        <v>3773774</v>
      </c>
      <c r="J11" s="59" t="s">
        <v>724</v>
      </c>
      <c r="K11" s="59" t="s">
        <v>712</v>
      </c>
      <c r="L11" s="59" t="s">
        <v>713</v>
      </c>
      <c r="M11" s="59" t="s">
        <v>6</v>
      </c>
      <c r="N11" s="59">
        <v>3</v>
      </c>
      <c r="O11" s="59">
        <v>38</v>
      </c>
      <c r="P11" s="54" t="str">
        <f t="shared" si="1"/>
        <v>MR</v>
      </c>
      <c r="Q11" s="54" t="s">
        <v>589</v>
      </c>
      <c r="R11" s="54" t="s">
        <v>588</v>
      </c>
      <c r="S11" s="54" t="s">
        <v>572</v>
      </c>
      <c r="T11" s="54" t="s">
        <v>497</v>
      </c>
      <c r="U11" s="54" t="str">
        <f t="shared" si="2"/>
        <v>1970-07-30</v>
      </c>
      <c r="V11" s="54" t="s">
        <v>601</v>
      </c>
      <c r="W11" s="54">
        <v>63</v>
      </c>
      <c r="X11" s="54" t="s">
        <v>464</v>
      </c>
      <c r="Y11" s="54" t="s">
        <v>466</v>
      </c>
      <c r="Z11" s="54" t="s">
        <v>465</v>
      </c>
      <c r="AA11" s="54" t="s">
        <v>629</v>
      </c>
      <c r="AB11" s="54" t="s">
        <v>696</v>
      </c>
      <c r="AC11" s="54" t="s">
        <v>660</v>
      </c>
    </row>
    <row r="12" spans="1:36" x14ac:dyDescent="0.25">
      <c r="A12" t="s">
        <v>380</v>
      </c>
      <c r="B12" t="s">
        <v>380</v>
      </c>
      <c r="C12" s="39"/>
      <c r="D12" s="39"/>
      <c r="E12" s="39">
        <f t="shared" si="0"/>
        <v>199998</v>
      </c>
      <c r="F12" s="39">
        <f t="shared" si="0"/>
        <v>3773775</v>
      </c>
      <c r="G12" s="39"/>
      <c r="H12" s="59">
        <v>1217</v>
      </c>
      <c r="I12" s="59">
        <f t="shared" si="0"/>
        <v>3773775</v>
      </c>
      <c r="J12" s="59" t="s">
        <v>725</v>
      </c>
      <c r="K12" s="59" t="s">
        <v>713</v>
      </c>
      <c r="L12" s="59" t="s">
        <v>719</v>
      </c>
      <c r="M12" s="59" t="s">
        <v>726</v>
      </c>
      <c r="N12" s="59">
        <v>8</v>
      </c>
      <c r="O12" s="59">
        <v>39</v>
      </c>
      <c r="P12" s="54" t="str">
        <f t="shared" si="1"/>
        <v>MR</v>
      </c>
      <c r="Q12" s="54" t="s">
        <v>591</v>
      </c>
      <c r="R12" s="54" t="s">
        <v>590</v>
      </c>
      <c r="S12" s="54" t="s">
        <v>573</v>
      </c>
      <c r="T12" s="54" t="s">
        <v>498</v>
      </c>
      <c r="U12" s="54" t="str">
        <f t="shared" si="2"/>
        <v>1982-05-05</v>
      </c>
      <c r="V12" s="54" t="s">
        <v>602</v>
      </c>
      <c r="W12" s="54">
        <v>65</v>
      </c>
      <c r="X12" s="54" t="s">
        <v>464</v>
      </c>
      <c r="Y12" s="54" t="s">
        <v>466</v>
      </c>
      <c r="Z12" s="54" t="s">
        <v>465</v>
      </c>
      <c r="AA12" s="54" t="s">
        <v>630</v>
      </c>
      <c r="AB12" s="54" t="s">
        <v>697</v>
      </c>
      <c r="AC12" s="54" t="s">
        <v>661</v>
      </c>
    </row>
    <row r="13" spans="1:36" x14ac:dyDescent="0.25">
      <c r="A13" t="s">
        <v>381</v>
      </c>
      <c r="B13" t="s">
        <v>381</v>
      </c>
      <c r="C13" s="39"/>
      <c r="D13" s="39"/>
      <c r="E13" s="39">
        <f>E14-1</f>
        <v>199999</v>
      </c>
      <c r="F13" s="39">
        <f>F14-1</f>
        <v>3773776</v>
      </c>
      <c r="G13" s="39"/>
      <c r="H13" s="59">
        <v>1218</v>
      </c>
      <c r="I13" s="59">
        <f>I14-1</f>
        <v>3773776</v>
      </c>
      <c r="J13" s="59" t="s">
        <v>727</v>
      </c>
      <c r="K13" s="59" t="s">
        <v>718</v>
      </c>
      <c r="L13" s="59" t="s">
        <v>719</v>
      </c>
      <c r="M13" s="59" t="s">
        <v>720</v>
      </c>
      <c r="N13" s="59">
        <v>7</v>
      </c>
      <c r="O13" s="59">
        <v>40</v>
      </c>
      <c r="P13" s="54" t="str">
        <f t="shared" si="1"/>
        <v>MRS</v>
      </c>
      <c r="Q13" s="54" t="s">
        <v>593</v>
      </c>
      <c r="R13" s="54" t="s">
        <v>592</v>
      </c>
      <c r="S13" s="54" t="s">
        <v>574</v>
      </c>
      <c r="T13" s="54" t="s">
        <v>499</v>
      </c>
      <c r="U13" s="54" t="str">
        <f t="shared" si="2"/>
        <v>1991-09-25</v>
      </c>
      <c r="V13" s="54" t="s">
        <v>603</v>
      </c>
      <c r="W13" s="54">
        <v>61</v>
      </c>
      <c r="X13" s="54" t="s">
        <v>464</v>
      </c>
      <c r="Y13" s="54" t="s">
        <v>466</v>
      </c>
      <c r="Z13" s="54" t="s">
        <v>465</v>
      </c>
      <c r="AA13" s="54" t="s">
        <v>631</v>
      </c>
      <c r="AB13" s="54" t="s">
        <v>698</v>
      </c>
      <c r="AC13" s="54" t="s">
        <v>662</v>
      </c>
    </row>
    <row r="14" spans="1:36" x14ac:dyDescent="0.25">
      <c r="A14" t="s">
        <v>382</v>
      </c>
      <c r="B14" t="s">
        <v>382</v>
      </c>
      <c r="C14" s="39">
        <v>601</v>
      </c>
      <c r="D14" s="39" t="s">
        <v>535</v>
      </c>
      <c r="E14" s="39">
        <v>200000</v>
      </c>
      <c r="F14" s="39">
        <v>3773777</v>
      </c>
      <c r="G14" s="39">
        <v>23</v>
      </c>
      <c r="H14" s="59"/>
      <c r="I14" s="59">
        <v>3773777</v>
      </c>
      <c r="J14" s="59"/>
      <c r="K14" s="59"/>
      <c r="L14" s="59"/>
      <c r="M14" s="59"/>
      <c r="N14" s="59"/>
      <c r="O14" s="59"/>
      <c r="P14" s="54" t="str">
        <f t="shared" ref="P14:P21" si="3">TRIM(LEFT(S14,3))</f>
        <v>MRS</v>
      </c>
      <c r="Q14" s="54" t="s">
        <v>431</v>
      </c>
      <c r="R14" s="54" t="s">
        <v>430</v>
      </c>
      <c r="S14" s="54" t="s">
        <v>448</v>
      </c>
      <c r="T14" s="54" t="s">
        <v>500</v>
      </c>
      <c r="U14" s="54" t="str">
        <f t="shared" ref="U14:U21" si="4">RIGHT(T14,4)&amp;"-"&amp;MID(T14,4,2)&amp;"-"&amp;LEFT(T14,2)</f>
        <v>1975-01-23</v>
      </c>
      <c r="V14" s="54" t="s">
        <v>604</v>
      </c>
      <c r="W14" s="54">
        <v>63</v>
      </c>
      <c r="X14" s="54" t="s">
        <v>464</v>
      </c>
      <c r="Y14" s="54" t="s">
        <v>466</v>
      </c>
      <c r="Z14" s="54" t="s">
        <v>465</v>
      </c>
      <c r="AA14" s="54" t="s">
        <v>632</v>
      </c>
      <c r="AB14" s="54" t="s">
        <v>699</v>
      </c>
      <c r="AC14" s="54" t="s">
        <v>663</v>
      </c>
    </row>
    <row r="15" spans="1:36" x14ac:dyDescent="0.25">
      <c r="A15" t="s">
        <v>383</v>
      </c>
      <c r="B15" t="s">
        <v>383</v>
      </c>
      <c r="C15" s="39">
        <v>602</v>
      </c>
      <c r="D15" s="39" t="s">
        <v>537</v>
      </c>
      <c r="E15" s="39">
        <f>E2+1</f>
        <v>200000</v>
      </c>
      <c r="F15" s="39">
        <f>F2+1</f>
        <v>3773777</v>
      </c>
      <c r="G15" s="39">
        <v>24</v>
      </c>
      <c r="H15" s="59"/>
      <c r="I15" s="59">
        <f>I2+1</f>
        <v>3773777</v>
      </c>
      <c r="J15" s="59"/>
      <c r="K15" s="59"/>
      <c r="L15" s="59"/>
      <c r="M15" s="59"/>
      <c r="N15" s="59"/>
      <c r="O15" s="59"/>
      <c r="P15" s="54" t="str">
        <f t="shared" si="3"/>
        <v>MR</v>
      </c>
      <c r="Q15" s="54" t="s">
        <v>433</v>
      </c>
      <c r="R15" s="54" t="s">
        <v>432</v>
      </c>
      <c r="S15" s="54" t="s">
        <v>449</v>
      </c>
      <c r="T15" s="54" t="s">
        <v>501</v>
      </c>
      <c r="U15" s="54" t="str">
        <f t="shared" si="4"/>
        <v>1969-07-07</v>
      </c>
      <c r="V15" s="54" t="s">
        <v>605</v>
      </c>
      <c r="W15" s="54">
        <v>65</v>
      </c>
      <c r="X15" s="54" t="s">
        <v>464</v>
      </c>
      <c r="Y15" s="54" t="s">
        <v>466</v>
      </c>
      <c r="Z15" s="54" t="s">
        <v>465</v>
      </c>
      <c r="AA15" s="54" t="s">
        <v>633</v>
      </c>
      <c r="AB15" s="54" t="s">
        <v>700</v>
      </c>
      <c r="AC15" s="54" t="s">
        <v>664</v>
      </c>
    </row>
    <row r="16" spans="1:36" x14ac:dyDescent="0.25">
      <c r="A16" t="s">
        <v>384</v>
      </c>
      <c r="B16" t="s">
        <v>384</v>
      </c>
      <c r="C16" s="39">
        <v>604</v>
      </c>
      <c r="D16" s="39" t="s">
        <v>535</v>
      </c>
      <c r="E16" s="39">
        <f t="shared" ref="E16:F21" si="5">E15+1</f>
        <v>200001</v>
      </c>
      <c r="F16" s="39">
        <f t="shared" si="5"/>
        <v>3773778</v>
      </c>
      <c r="G16" s="39">
        <v>25</v>
      </c>
      <c r="H16" s="59"/>
      <c r="I16" s="59">
        <f t="shared" ref="I16:I21" si="6">I15+1</f>
        <v>3773778</v>
      </c>
      <c r="J16" s="59"/>
      <c r="K16" s="59"/>
      <c r="L16" s="59"/>
      <c r="M16" s="59"/>
      <c r="N16" s="59"/>
      <c r="O16" s="59"/>
      <c r="P16" s="54" t="str">
        <f t="shared" si="3"/>
        <v>MR</v>
      </c>
      <c r="Q16" s="54" t="s">
        <v>435</v>
      </c>
      <c r="R16" s="54" t="s">
        <v>434</v>
      </c>
      <c r="S16" s="54" t="s">
        <v>450</v>
      </c>
      <c r="T16" s="54" t="s">
        <v>502</v>
      </c>
      <c r="U16" s="54" t="str">
        <f t="shared" si="4"/>
        <v>1981-04-09</v>
      </c>
      <c r="V16" s="54" t="s">
        <v>606</v>
      </c>
      <c r="W16" s="54">
        <v>61</v>
      </c>
      <c r="X16" s="54" t="s">
        <v>464</v>
      </c>
      <c r="Y16" s="54" t="s">
        <v>466</v>
      </c>
      <c r="Z16" s="54" t="s">
        <v>465</v>
      </c>
      <c r="AA16" s="54" t="s">
        <v>634</v>
      </c>
      <c r="AB16" s="54" t="s">
        <v>701</v>
      </c>
      <c r="AC16" s="54" t="s">
        <v>665</v>
      </c>
    </row>
    <row r="17" spans="1:29" x14ac:dyDescent="0.25">
      <c r="A17" t="s">
        <v>385</v>
      </c>
      <c r="B17" t="s">
        <v>385</v>
      </c>
      <c r="C17" s="39">
        <v>605</v>
      </c>
      <c r="D17" s="39" t="s">
        <v>537</v>
      </c>
      <c r="E17" s="39">
        <f t="shared" si="5"/>
        <v>200002</v>
      </c>
      <c r="F17" s="39">
        <f t="shared" si="5"/>
        <v>3773779</v>
      </c>
      <c r="G17" s="39">
        <v>26</v>
      </c>
      <c r="H17" s="59"/>
      <c r="I17" s="59">
        <f t="shared" si="6"/>
        <v>3773779</v>
      </c>
      <c r="J17" s="59"/>
      <c r="K17" s="59"/>
      <c r="L17" s="59"/>
      <c r="M17" s="59"/>
      <c r="N17" s="59"/>
      <c r="O17" s="59"/>
      <c r="P17" s="54" t="str">
        <f t="shared" si="3"/>
        <v>MR</v>
      </c>
      <c r="Q17" s="54" t="s">
        <v>437</v>
      </c>
      <c r="R17" s="54" t="s">
        <v>436</v>
      </c>
      <c r="S17" s="54" t="s">
        <v>451</v>
      </c>
      <c r="T17" s="54" t="s">
        <v>503</v>
      </c>
      <c r="U17" s="54" t="str">
        <f t="shared" si="4"/>
        <v>1965-11-12</v>
      </c>
      <c r="V17" s="54" t="s">
        <v>607</v>
      </c>
      <c r="W17" s="54">
        <v>63</v>
      </c>
      <c r="X17" s="54" t="s">
        <v>464</v>
      </c>
      <c r="Y17" s="54" t="s">
        <v>466</v>
      </c>
      <c r="Z17" s="54" t="s">
        <v>465</v>
      </c>
      <c r="AA17" s="54" t="s">
        <v>635</v>
      </c>
      <c r="AB17" s="54" t="s">
        <v>702</v>
      </c>
      <c r="AC17" s="54" t="s">
        <v>666</v>
      </c>
    </row>
    <row r="18" spans="1:29" x14ac:dyDescent="0.25">
      <c r="A18" t="s">
        <v>386</v>
      </c>
      <c r="B18" t="s">
        <v>386</v>
      </c>
      <c r="C18" s="39">
        <v>606</v>
      </c>
      <c r="D18" s="39" t="s">
        <v>537</v>
      </c>
      <c r="E18" s="39">
        <f t="shared" si="5"/>
        <v>200003</v>
      </c>
      <c r="F18" s="39">
        <f t="shared" si="5"/>
        <v>3773780</v>
      </c>
      <c r="G18" s="39">
        <v>27</v>
      </c>
      <c r="H18" s="59"/>
      <c r="I18" s="59">
        <f t="shared" si="6"/>
        <v>3773780</v>
      </c>
      <c r="J18" s="59"/>
      <c r="K18" s="59"/>
      <c r="L18" s="59"/>
      <c r="M18" s="59"/>
      <c r="N18" s="59"/>
      <c r="O18" s="59"/>
      <c r="P18" s="54" t="str">
        <f t="shared" si="3"/>
        <v>MR</v>
      </c>
      <c r="Q18" s="54" t="s">
        <v>439</v>
      </c>
      <c r="R18" s="54" t="s">
        <v>438</v>
      </c>
      <c r="S18" s="54" t="s">
        <v>452</v>
      </c>
      <c r="T18" s="54" t="s">
        <v>504</v>
      </c>
      <c r="U18" s="54" t="str">
        <f t="shared" si="4"/>
        <v>1987-03-14</v>
      </c>
      <c r="V18" s="54" t="s">
        <v>608</v>
      </c>
      <c r="W18" s="54">
        <v>65</v>
      </c>
      <c r="X18" s="54" t="s">
        <v>464</v>
      </c>
      <c r="Y18" s="54" t="s">
        <v>466</v>
      </c>
      <c r="Z18" s="54" t="s">
        <v>465</v>
      </c>
      <c r="AA18" s="54" t="s">
        <v>636</v>
      </c>
      <c r="AB18" s="54" t="s">
        <v>703</v>
      </c>
      <c r="AC18" s="54" t="s">
        <v>667</v>
      </c>
    </row>
    <row r="19" spans="1:29" x14ac:dyDescent="0.25">
      <c r="A19" t="s">
        <v>387</v>
      </c>
      <c r="B19" t="s">
        <v>640</v>
      </c>
      <c r="C19" s="39">
        <v>607</v>
      </c>
      <c r="D19" s="39" t="s">
        <v>537</v>
      </c>
      <c r="E19" s="39">
        <f t="shared" si="5"/>
        <v>200004</v>
      </c>
      <c r="F19" s="39">
        <f t="shared" si="5"/>
        <v>3773781</v>
      </c>
      <c r="G19" s="39">
        <v>28</v>
      </c>
      <c r="H19" s="59"/>
      <c r="I19" s="59">
        <f t="shared" si="6"/>
        <v>3773781</v>
      </c>
      <c r="J19" s="59"/>
      <c r="K19" s="59"/>
      <c r="L19" s="59"/>
      <c r="M19" s="59"/>
      <c r="N19" s="59"/>
      <c r="O19" s="59"/>
      <c r="P19" s="54" t="str">
        <f t="shared" si="3"/>
        <v>MRS</v>
      </c>
      <c r="Q19" s="54" t="s">
        <v>441</v>
      </c>
      <c r="R19" s="54" t="s">
        <v>440</v>
      </c>
      <c r="S19" s="54" t="s">
        <v>453</v>
      </c>
      <c r="T19" s="54" t="s">
        <v>505</v>
      </c>
      <c r="U19" s="54" t="str">
        <f t="shared" si="4"/>
        <v>1979-07-27</v>
      </c>
      <c r="V19" s="54" t="s">
        <v>609</v>
      </c>
      <c r="W19" s="54">
        <v>61</v>
      </c>
      <c r="X19" s="54" t="s">
        <v>464</v>
      </c>
      <c r="Y19" s="54" t="s">
        <v>466</v>
      </c>
      <c r="Z19" s="54" t="s">
        <v>465</v>
      </c>
      <c r="AA19" s="54" t="s">
        <v>637</v>
      </c>
      <c r="AB19" s="54" t="s">
        <v>704</v>
      </c>
      <c r="AC19" s="54" t="s">
        <v>668</v>
      </c>
    </row>
    <row r="20" spans="1:29" x14ac:dyDescent="0.25">
      <c r="A20" t="str">
        <f>"                    &lt;DisputeId&gt;"&amp;F2&amp;"&lt;/DisputeId&gt;"</f>
        <v xml:space="preserve">                    &lt;DisputeId&gt;3773776&lt;/DisputeId&gt;</v>
      </c>
      <c r="B20" t="str">
        <f>"                    &lt;DisputeId&gt;"&amp;I2&amp;"&lt;/DisputeId&gt;"</f>
        <v xml:space="preserve">                    &lt;DisputeId&gt;3773776&lt;/DisputeId&gt;</v>
      </c>
      <c r="C20" s="39">
        <v>609</v>
      </c>
      <c r="D20" s="39" t="s">
        <v>537</v>
      </c>
      <c r="E20" s="39">
        <f t="shared" si="5"/>
        <v>200005</v>
      </c>
      <c r="F20" s="39">
        <f t="shared" si="5"/>
        <v>3773782</v>
      </c>
      <c r="G20" s="39">
        <v>29</v>
      </c>
      <c r="H20" s="59"/>
      <c r="I20" s="59">
        <f t="shared" si="6"/>
        <v>3773782</v>
      </c>
      <c r="J20" s="59"/>
      <c r="K20" s="59"/>
      <c r="L20" s="59"/>
      <c r="M20" s="59"/>
      <c r="N20" s="59"/>
      <c r="O20" s="59"/>
      <c r="P20" s="54" t="str">
        <f t="shared" si="3"/>
        <v>MRS</v>
      </c>
      <c r="Q20" s="54" t="s">
        <v>443</v>
      </c>
      <c r="R20" s="54" t="s">
        <v>442</v>
      </c>
      <c r="S20" s="54" t="s">
        <v>454</v>
      </c>
      <c r="T20" s="54" t="s">
        <v>506</v>
      </c>
      <c r="U20" s="54" t="str">
        <f t="shared" si="4"/>
        <v>1990-01-03</v>
      </c>
      <c r="V20" s="54" t="s">
        <v>610</v>
      </c>
      <c r="W20" s="54">
        <v>63</v>
      </c>
      <c r="X20" s="54" t="s">
        <v>464</v>
      </c>
      <c r="Y20" s="54" t="s">
        <v>466</v>
      </c>
      <c r="Z20" s="54" t="s">
        <v>465</v>
      </c>
      <c r="AA20" s="54" t="s">
        <v>638</v>
      </c>
      <c r="AB20" s="54" t="s">
        <v>705</v>
      </c>
      <c r="AC20" s="54" t="s">
        <v>669</v>
      </c>
    </row>
    <row r="21" spans="1:29" x14ac:dyDescent="0.25">
      <c r="A21" t="str">
        <f>"                    &lt;CCCDisputeType&gt;"&amp;C2&amp;"&lt;/CCCDisputeType&gt;"</f>
        <v xml:space="preserve">                    &lt;CCCDisputeType&gt;&lt;/CCCDisputeType&gt;</v>
      </c>
      <c r="B21" t="str">
        <f>"                    &lt;CCCDisputeType&gt;"&amp;H2&amp;"&lt;/CCCDisputeType&gt;"</f>
        <v xml:space="preserve">                    &lt;CCCDisputeType&gt;1218&lt;/CCCDisputeType&gt;</v>
      </c>
      <c r="C21" s="39">
        <v>610</v>
      </c>
      <c r="D21" s="39" t="s">
        <v>537</v>
      </c>
      <c r="E21" s="39">
        <f t="shared" si="5"/>
        <v>200006</v>
      </c>
      <c r="F21" s="39">
        <f t="shared" si="5"/>
        <v>3773783</v>
      </c>
      <c r="G21" s="39">
        <v>30</v>
      </c>
      <c r="H21" s="59"/>
      <c r="I21" s="59">
        <f t="shared" si="6"/>
        <v>3773783</v>
      </c>
      <c r="J21" s="59"/>
      <c r="K21" s="59"/>
      <c r="L21" s="59"/>
      <c r="M21" s="59"/>
      <c r="N21" s="59"/>
      <c r="O21" s="59"/>
      <c r="P21" s="54" t="str">
        <f t="shared" si="3"/>
        <v>MR</v>
      </c>
      <c r="Q21" s="54" t="s">
        <v>445</v>
      </c>
      <c r="R21" s="54" t="s">
        <v>444</v>
      </c>
      <c r="S21" s="54" t="s">
        <v>455</v>
      </c>
      <c r="T21" s="54" t="s">
        <v>507</v>
      </c>
      <c r="U21" s="54" t="str">
        <f t="shared" si="4"/>
        <v>1972-04-16</v>
      </c>
      <c r="V21" s="54" t="s">
        <v>611</v>
      </c>
      <c r="W21" s="54">
        <v>65</v>
      </c>
      <c r="X21" s="54" t="s">
        <v>464</v>
      </c>
      <c r="Y21" s="54" t="s">
        <v>466</v>
      </c>
      <c r="Z21" s="54" t="s">
        <v>465</v>
      </c>
      <c r="AA21" s="54" t="s">
        <v>639</v>
      </c>
      <c r="AB21" s="54" t="s">
        <v>706</v>
      </c>
      <c r="AC21" s="54" t="s">
        <v>670</v>
      </c>
    </row>
    <row r="22" spans="1:29" ht="15.75" thickBot="1" x14ac:dyDescent="0.3">
      <c r="A22" t="s">
        <v>390</v>
      </c>
      <c r="B22" t="s">
        <v>390</v>
      </c>
      <c r="V22" s="53"/>
      <c r="W22" s="53"/>
      <c r="X22" s="53"/>
    </row>
    <row r="23" spans="1:29" ht="15.75" thickBot="1" x14ac:dyDescent="0.3">
      <c r="A23" t="s">
        <v>391</v>
      </c>
      <c r="B23" t="str">
        <f>"                    &lt;ConsumerRequest&gt;"&amp;J2</f>
        <v xml:space="preserve">                    &lt;ConsumerRequest&gt;Dispute Text:  Test free text entry</v>
      </c>
      <c r="U23" s="47"/>
    </row>
    <row r="24" spans="1:29" x14ac:dyDescent="0.25">
      <c r="A24" t="str">
        <f>"Name: "&amp;S2</f>
        <v>Name: MRS SALLY SNOOKER</v>
      </c>
      <c r="B24" t="s">
        <v>641</v>
      </c>
    </row>
    <row r="25" spans="1:29" x14ac:dyDescent="0.25">
      <c r="A25" t="str">
        <f>"Address: "&amp;W2&amp;" "&amp;X2&amp;" "&amp;Z2</f>
        <v>Address: 61 THE RIDGE SK6 7ER</v>
      </c>
      <c r="B25" t="str">
        <f>"ACC Holder Name: "&amp;S2</f>
        <v>ACC Holder Name: MRS SALLY SNOOKER</v>
      </c>
      <c r="C25" t="str">
        <f>F25&amp;" "&amp;E25&amp;" "&amp;D25</f>
        <v>MRS BECKY MARS</v>
      </c>
      <c r="D25" t="str">
        <f>TRIM(MID(H25,36,8))</f>
        <v>MARS</v>
      </c>
      <c r="E25" t="str">
        <f>TRIM(MID(H25,45,8))</f>
        <v>BECKY</v>
      </c>
      <c r="F25" t="str">
        <f>TRIM(MID(H25,64,3))</f>
        <v>MRS</v>
      </c>
      <c r="G25" t="str">
        <f>MID(H25,116,10)</f>
        <v>18/12/1988</v>
      </c>
      <c r="H25" t="s">
        <v>547</v>
      </c>
    </row>
    <row r="26" spans="1:29" x14ac:dyDescent="0.25">
      <c r="A26" t="s">
        <v>394</v>
      </c>
      <c r="B26" t="str">
        <f>"Acc Holder Address: "&amp;W2&amp;" "&amp;X2&amp;" "&amp;Z2</f>
        <v>Acc Holder Address: 61 THE RIDGE SK6 7ER</v>
      </c>
      <c r="C26" t="str">
        <f t="shared" ref="C26:C42" si="7">F26&amp;" "&amp;E26&amp;" "&amp;D26</f>
        <v>MR CHRIS SNICKERS</v>
      </c>
      <c r="D26" t="str">
        <f t="shared" ref="D26:D42" si="8">TRIM(MID(H26,36,8))</f>
        <v>SNICKERS</v>
      </c>
      <c r="E26" t="str">
        <f t="shared" ref="E26:E42" si="9">TRIM(MID(H26,45,8))</f>
        <v>CHRIS</v>
      </c>
      <c r="F26" t="str">
        <f t="shared" ref="F26:F42" si="10">TRIM(MID(H26,64,3))</f>
        <v>MR</v>
      </c>
      <c r="G26" t="str">
        <f t="shared" ref="G26:G42" si="11">MID(H26,116,10)</f>
        <v>20/01/1984</v>
      </c>
      <c r="H26" t="s">
        <v>548</v>
      </c>
    </row>
    <row r="27" spans="1:29" x14ac:dyDescent="0.25">
      <c r="A27" t="s">
        <v>395</v>
      </c>
      <c r="B27" t="str">
        <f>"Date of Birth: "&amp;T2&amp;" 00:00:00"</f>
        <v>Date of Birth: 25/09/1991 00:00:00</v>
      </c>
      <c r="C27" t="str">
        <f t="shared" si="7"/>
        <v>MR JOHN BOOST</v>
      </c>
      <c r="D27" t="str">
        <f t="shared" si="8"/>
        <v>BOOST</v>
      </c>
      <c r="E27" t="str">
        <f t="shared" si="9"/>
        <v>JOHN</v>
      </c>
      <c r="F27" t="str">
        <f t="shared" si="10"/>
        <v>MR</v>
      </c>
      <c r="G27" t="str">
        <f t="shared" si="11"/>
        <v>10/11/1990</v>
      </c>
      <c r="H27" t="s">
        <v>549</v>
      </c>
    </row>
    <row r="28" spans="1:29" x14ac:dyDescent="0.25">
      <c r="A28" t="str">
        <f>"CASENUMBER: TEST "&amp;AA2</f>
        <v xml:space="preserve">CASENUMBER: TEST 80004458 </v>
      </c>
      <c r="B28" t="str">
        <f>"Status Code: "&amp;K2</f>
        <v>Status Code: P</v>
      </c>
      <c r="C28" t="str">
        <f t="shared" si="7"/>
        <v>MRS DEBBIE TWIRL</v>
      </c>
      <c r="D28" t="str">
        <f t="shared" si="8"/>
        <v>TWIRL</v>
      </c>
      <c r="E28" t="str">
        <f t="shared" si="9"/>
        <v>DEBBIE</v>
      </c>
      <c r="F28" t="str">
        <f t="shared" si="10"/>
        <v>MRS</v>
      </c>
      <c r="G28" t="str">
        <f t="shared" si="11"/>
        <v>18/10/1975</v>
      </c>
      <c r="H28" t="s">
        <v>550</v>
      </c>
    </row>
    <row r="29" spans="1:29" x14ac:dyDescent="0.25">
      <c r="A29" t="s">
        <v>397</v>
      </c>
      <c r="B29" t="s">
        <v>642</v>
      </c>
      <c r="C29" t="str">
        <f t="shared" si="7"/>
        <v>MRS JESSICA TWIX</v>
      </c>
      <c r="D29" t="str">
        <f t="shared" si="8"/>
        <v>TWIX</v>
      </c>
      <c r="E29" t="str">
        <f t="shared" si="9"/>
        <v>JESSICA</v>
      </c>
      <c r="F29" t="str">
        <f t="shared" si="10"/>
        <v>MRS</v>
      </c>
      <c r="G29" t="str">
        <f t="shared" si="11"/>
        <v>08/04/1966</v>
      </c>
      <c r="H29" t="s">
        <v>551</v>
      </c>
    </row>
    <row r="30" spans="1:29" x14ac:dyDescent="0.25">
      <c r="A30" t="s">
        <v>398</v>
      </c>
      <c r="B30" t="s">
        <v>643</v>
      </c>
      <c r="C30" t="str">
        <f t="shared" si="7"/>
        <v>MR PAUL ROLO</v>
      </c>
      <c r="D30" t="str">
        <f t="shared" si="8"/>
        <v>ROLO</v>
      </c>
      <c r="E30" t="str">
        <f t="shared" si="9"/>
        <v>PAUL</v>
      </c>
      <c r="F30" t="str">
        <f t="shared" si="10"/>
        <v>MR</v>
      </c>
      <c r="G30" t="str">
        <f t="shared" si="11"/>
        <v>25/05/1974</v>
      </c>
      <c r="H30" t="s">
        <v>552</v>
      </c>
    </row>
    <row r="31" spans="1:29" x14ac:dyDescent="0.25">
      <c r="A31" t="s">
        <v>399</v>
      </c>
      <c r="B31" t="s">
        <v>644</v>
      </c>
      <c r="C31" t="str">
        <f t="shared" si="7"/>
        <v>MR GRAHAM GOLF</v>
      </c>
      <c r="D31" t="str">
        <f t="shared" si="8"/>
        <v>GOLF</v>
      </c>
      <c r="E31" t="str">
        <f t="shared" si="9"/>
        <v>GRAHAM</v>
      </c>
      <c r="F31" t="str">
        <f t="shared" si="10"/>
        <v>MR</v>
      </c>
      <c r="G31" t="str">
        <f t="shared" si="11"/>
        <v>03/12/1964</v>
      </c>
      <c r="H31" t="s">
        <v>553</v>
      </c>
    </row>
    <row r="32" spans="1:29" x14ac:dyDescent="0.25">
      <c r="A32" t="s">
        <v>400</v>
      </c>
      <c r="B32" t="str">
        <f>"Status: "&amp;L2</f>
        <v>Status: Q</v>
      </c>
      <c r="C32" t="str">
        <f t="shared" si="7"/>
        <v>MR FREDDIE FOOTBALL</v>
      </c>
      <c r="D32" t="str">
        <f t="shared" si="8"/>
        <v>FOOTBALL</v>
      </c>
      <c r="E32" t="str">
        <f t="shared" si="9"/>
        <v>FREDDIE</v>
      </c>
      <c r="F32" t="str">
        <f t="shared" si="10"/>
        <v>MR</v>
      </c>
      <c r="G32" t="str">
        <f t="shared" si="11"/>
        <v>30/07/1970</v>
      </c>
      <c r="H32" t="s">
        <v>554</v>
      </c>
    </row>
    <row r="33" spans="1:9" x14ac:dyDescent="0.25">
      <c r="A33" s="51" t="s">
        <v>538</v>
      </c>
      <c r="B33" s="51" t="s">
        <v>645</v>
      </c>
      <c r="C33" t="str">
        <f t="shared" si="7"/>
        <v>MR RONALD RUGBY</v>
      </c>
      <c r="D33" t="str">
        <f t="shared" si="8"/>
        <v>RUGBY</v>
      </c>
      <c r="E33" t="str">
        <f t="shared" si="9"/>
        <v>RONALD</v>
      </c>
      <c r="F33" t="str">
        <f t="shared" si="10"/>
        <v>MR</v>
      </c>
      <c r="G33" t="str">
        <f t="shared" si="11"/>
        <v>05/05/1982</v>
      </c>
      <c r="H33" t="s">
        <v>555</v>
      </c>
    </row>
    <row r="34" spans="1:9" x14ac:dyDescent="0.25">
      <c r="A34" t="s">
        <v>401</v>
      </c>
      <c r="B34" t="str">
        <f>"Acc Type Code: "&amp;M2</f>
        <v>Acc Type Code: CA</v>
      </c>
      <c r="C34" t="str">
        <f t="shared" si="7"/>
        <v>MRS SALLY SNOOKER</v>
      </c>
      <c r="D34" t="str">
        <f t="shared" si="8"/>
        <v>SNOOKER</v>
      </c>
      <c r="E34" t="str">
        <f t="shared" si="9"/>
        <v>SALLY</v>
      </c>
      <c r="F34" t="str">
        <f t="shared" si="10"/>
        <v>MRS</v>
      </c>
      <c r="G34" t="str">
        <f t="shared" si="11"/>
        <v>25/09/1991</v>
      </c>
      <c r="H34" t="s">
        <v>556</v>
      </c>
    </row>
    <row r="35" spans="1:9" x14ac:dyDescent="0.25">
      <c r="A35" t="str">
        <f>"                    &lt;CCCCustomerID&gt;" &amp; E2&amp;"&lt;/CCCCustomerID&gt;"</f>
        <v xml:space="preserve">                    &lt;CCCCustomerID&gt;199999&lt;/CCCCustomerID&gt;</v>
      </c>
      <c r="B35" t="str">
        <f>"Acc Group ID: "&amp;N2</f>
        <v>Acc Group ID: 7</v>
      </c>
      <c r="C35" t="str">
        <f t="shared" si="7"/>
        <v>MRS VICKY TENNIS</v>
      </c>
      <c r="D35" t="str">
        <f t="shared" si="8"/>
        <v>TENNIS</v>
      </c>
      <c r="E35" t="str">
        <f t="shared" si="9"/>
        <v>VICKY</v>
      </c>
      <c r="F35" t="str">
        <f t="shared" si="10"/>
        <v>MRS</v>
      </c>
      <c r="G35" t="str">
        <f t="shared" si="11"/>
        <v>23/01/1975</v>
      </c>
      <c r="H35" t="s">
        <v>557</v>
      </c>
    </row>
    <row r="36" spans="1:9" x14ac:dyDescent="0.25">
      <c r="A36" t="str">
        <f>"                          &lt;ResidenceID&gt;"&amp;V2&amp;"&lt;/ResidenceID&gt;"</f>
        <v xml:space="preserve">                          &lt;ResidenceID&gt;169068274&lt;/ResidenceID&gt;</v>
      </c>
      <c r="C36" t="str">
        <f t="shared" si="7"/>
        <v>MR BILL BOXING</v>
      </c>
      <c r="D36" t="str">
        <f t="shared" si="8"/>
        <v>BOXING</v>
      </c>
      <c r="E36" t="str">
        <f t="shared" si="9"/>
        <v>BILL</v>
      </c>
      <c r="F36" t="str">
        <f t="shared" si="10"/>
        <v>MR</v>
      </c>
      <c r="G36" t="str">
        <f t="shared" si="11"/>
        <v>07/07/1969</v>
      </c>
      <c r="H36" t="s">
        <v>558</v>
      </c>
    </row>
    <row r="37" spans="1:9" x14ac:dyDescent="0.25">
      <c r="A37" t="s">
        <v>404</v>
      </c>
      <c r="B37" t="s">
        <v>401</v>
      </c>
      <c r="C37" t="str">
        <f t="shared" si="7"/>
        <v>MR TOM HOOVER</v>
      </c>
      <c r="D37" t="str">
        <f t="shared" si="8"/>
        <v>HOOVER</v>
      </c>
      <c r="E37" t="str">
        <f t="shared" si="9"/>
        <v>TOM</v>
      </c>
      <c r="F37" t="str">
        <f t="shared" si="10"/>
        <v>MR</v>
      </c>
      <c r="G37" t="str">
        <f t="shared" si="11"/>
        <v>09/04/1981</v>
      </c>
      <c r="H37" t="s">
        <v>559</v>
      </c>
    </row>
    <row r="38" spans="1:9" x14ac:dyDescent="0.25">
      <c r="A38" t="str">
        <f>"                      &lt;TitleOther&gt;"&amp;P2&amp;"&lt;/TitleOther&gt;"</f>
        <v xml:space="preserve">                      &lt;TitleOther&gt;MRS&lt;/TitleOther&gt;</v>
      </c>
      <c r="B38" t="str">
        <f>"                    &lt;CCCCustomerID&gt;" &amp; E2&amp;"&lt;/CCCCustomerID&gt;"</f>
        <v xml:space="preserve">                    &lt;CCCCustomerID&gt;199999&lt;/CCCCustomerID&gt;</v>
      </c>
      <c r="C38" t="str">
        <f t="shared" si="7"/>
        <v>MR COLIN HOTPOINT</v>
      </c>
      <c r="D38" t="str">
        <f t="shared" si="8"/>
        <v>HOTPOINT</v>
      </c>
      <c r="E38" t="str">
        <f t="shared" si="9"/>
        <v>COLIN</v>
      </c>
      <c r="F38" t="str">
        <f t="shared" si="10"/>
        <v>MR</v>
      </c>
      <c r="G38" t="str">
        <f t="shared" si="11"/>
        <v>12/11/1965</v>
      </c>
      <c r="H38" t="s">
        <v>560</v>
      </c>
    </row>
    <row r="39" spans="1:9" x14ac:dyDescent="0.25">
      <c r="A39" t="str">
        <f>"                      &lt;Forename&gt;"&amp;Q2&amp;"&lt;/Forename&gt;"</f>
        <v xml:space="preserve">                      &lt;Forename&gt;SALLY&lt;/Forename&gt;</v>
      </c>
      <c r="B39" t="str">
        <f>"                          &lt;ResidenceID&gt;"&amp;V2&amp;"&lt;/ResidenceID&gt;"</f>
        <v xml:space="preserve">                          &lt;ResidenceID&gt;169068274&lt;/ResidenceID&gt;</v>
      </c>
      <c r="C39" t="str">
        <f t="shared" si="7"/>
        <v>MR GEORGE BEKO</v>
      </c>
      <c r="D39" t="str">
        <f t="shared" si="8"/>
        <v>BEKO</v>
      </c>
      <c r="E39" t="str">
        <f t="shared" si="9"/>
        <v>GEORGE</v>
      </c>
      <c r="F39" t="str">
        <f t="shared" si="10"/>
        <v>MR</v>
      </c>
      <c r="G39" t="str">
        <f t="shared" si="11"/>
        <v>14/03/1987</v>
      </c>
      <c r="H39" t="s">
        <v>561</v>
      </c>
    </row>
    <row r="40" spans="1:9" x14ac:dyDescent="0.25">
      <c r="A40" t="str">
        <f>"                      &lt;Surname&gt;"&amp;R2&amp;"&lt;/Surname&gt;"</f>
        <v xml:space="preserve">                      &lt;Surname&gt;SNOOKER&lt;/Surname&gt;</v>
      </c>
      <c r="B40" t="s">
        <v>404</v>
      </c>
      <c r="C40" t="str">
        <f t="shared" si="7"/>
        <v>MRS EMMA INDESIT</v>
      </c>
      <c r="D40" t="str">
        <f t="shared" si="8"/>
        <v>INDESIT</v>
      </c>
      <c r="E40" t="str">
        <f t="shared" si="9"/>
        <v>EMMA</v>
      </c>
      <c r="F40" t="str">
        <f t="shared" si="10"/>
        <v>MRS</v>
      </c>
      <c r="G40" t="str">
        <f t="shared" si="11"/>
        <v>27/07/1979</v>
      </c>
      <c r="H40" t="s">
        <v>562</v>
      </c>
    </row>
    <row r="41" spans="1:9" x14ac:dyDescent="0.25">
      <c r="A41" t="s">
        <v>408</v>
      </c>
      <c r="B41" t="str">
        <f>"                      &lt;TitleOther&gt;"&amp;P2&amp;"&lt;/TitleOther&gt;"</f>
        <v xml:space="preserve">                      &lt;TitleOther&gt;MRS&lt;/TitleOther&gt;</v>
      </c>
      <c r="C41" t="str">
        <f t="shared" si="7"/>
        <v>MRS DEBBIE BOSCH</v>
      </c>
      <c r="D41" t="str">
        <f t="shared" si="8"/>
        <v>BOSCH</v>
      </c>
      <c r="E41" t="str">
        <f t="shared" si="9"/>
        <v>DEBBIE</v>
      </c>
      <c r="F41" t="str">
        <f t="shared" si="10"/>
        <v>MRS</v>
      </c>
      <c r="G41" t="str">
        <f t="shared" si="11"/>
        <v>03/01/1990</v>
      </c>
      <c r="H41" t="s">
        <v>563</v>
      </c>
    </row>
    <row r="42" spans="1:9" x14ac:dyDescent="0.25">
      <c r="A42" t="str">
        <f>"                    &lt;DoB&gt;"&amp;T2&amp;"&lt;/DoB&gt;"</f>
        <v xml:space="preserve">                    &lt;DoB&gt;25/09/1991&lt;/DoB&gt;</v>
      </c>
      <c r="B42" t="str">
        <f>"                      &lt;Forename&gt;"&amp;Q2&amp;"&lt;/Forename&gt;"</f>
        <v xml:space="preserve">                      &lt;Forename&gt;SALLY&lt;/Forename&gt;</v>
      </c>
      <c r="C42" t="str">
        <f t="shared" si="7"/>
        <v>MR ALAN LOGIK</v>
      </c>
      <c r="D42" t="str">
        <f t="shared" si="8"/>
        <v>LOGIK</v>
      </c>
      <c r="E42" t="str">
        <f t="shared" si="9"/>
        <v>ALAN</v>
      </c>
      <c r="F42" t="str">
        <f t="shared" si="10"/>
        <v>MR</v>
      </c>
      <c r="G42" t="str">
        <f t="shared" si="11"/>
        <v>16/04/1972</v>
      </c>
      <c r="H42" t="s">
        <v>564</v>
      </c>
    </row>
    <row r="43" spans="1:9" x14ac:dyDescent="0.25">
      <c r="A43" t="s">
        <v>410</v>
      </c>
      <c r="B43" t="s">
        <v>646</v>
      </c>
    </row>
    <row r="44" spans="1:9" ht="15.75" thickBot="1" x14ac:dyDescent="0.3">
      <c r="A44" t="s">
        <v>411</v>
      </c>
      <c r="B44" t="str">
        <f>"                      &lt;Surname&gt;"&amp;R2&amp;"&lt;/Surname&gt;"</f>
        <v xml:space="preserve">                      &lt;Surname&gt;SNOOKER&lt;/Surname&gt;</v>
      </c>
    </row>
    <row r="45" spans="1:9" ht="28.5" customHeight="1" thickBot="1" x14ac:dyDescent="0.3">
      <c r="A45" t="s">
        <v>412</v>
      </c>
      <c r="B45" t="s">
        <v>408</v>
      </c>
      <c r="F45" s="49" t="s">
        <v>671</v>
      </c>
      <c r="G45" s="50"/>
      <c r="I45" t="str">
        <f>LEFT(F45,9)</f>
        <v>100000686</v>
      </c>
    </row>
    <row r="46" spans="1:9" ht="28.5" customHeight="1" thickBot="1" x14ac:dyDescent="0.3">
      <c r="A46" t="str">
        <f>"                      &lt;HouseNumber&gt;"&amp;W2&amp;"&lt;/HouseNumber&gt;"</f>
        <v xml:space="preserve">                      &lt;HouseNumber&gt;61&lt;/HouseNumber&gt;</v>
      </c>
      <c r="B46" t="str">
        <f>"                    &lt;DoB&gt;"&amp;T2&amp;"&lt;/DoB&gt;"</f>
        <v xml:space="preserve">                    &lt;DoB&gt;25/09/1991&lt;/DoB&gt;</v>
      </c>
      <c r="F46" s="49" t="s">
        <v>672</v>
      </c>
      <c r="G46" s="50"/>
      <c r="I46" t="str">
        <f t="shared" ref="I46:I62" si="12">LEFT(F46,9)</f>
        <v>100000687</v>
      </c>
    </row>
    <row r="47" spans="1:9" ht="28.5" customHeight="1" thickBot="1" x14ac:dyDescent="0.3">
      <c r="A47" t="str">
        <f>"                      &lt;Street1&gt;"&amp;X2&amp;"&lt;/Street1&gt;"</f>
        <v xml:space="preserve">                      &lt;Street1&gt;THE RIDGE&lt;/Street1&gt;</v>
      </c>
      <c r="B47" t="s">
        <v>410</v>
      </c>
      <c r="F47" s="49" t="s">
        <v>673</v>
      </c>
      <c r="G47" s="50"/>
      <c r="I47" t="str">
        <f t="shared" si="12"/>
        <v>100000688</v>
      </c>
    </row>
    <row r="48" spans="1:9" ht="28.5" customHeight="1" thickBot="1" x14ac:dyDescent="0.3">
      <c r="A48" t="s">
        <v>415</v>
      </c>
      <c r="B48" t="str">
        <f>"                      &lt;HouseNumber&gt;"&amp;W2&amp;"&lt;/HouseNumber&gt;"</f>
        <v xml:space="preserve">                      &lt;HouseNumber&gt;61&lt;/HouseNumber&gt;</v>
      </c>
      <c r="F48" s="49" t="s">
        <v>674</v>
      </c>
      <c r="G48" s="50"/>
      <c r="I48" t="str">
        <f t="shared" si="12"/>
        <v>100000689</v>
      </c>
    </row>
    <row r="49" spans="1:9" ht="28.5" customHeight="1" thickBot="1" x14ac:dyDescent="0.3">
      <c r="A49" t="str">
        <f>"                      &lt;Town&gt;"&amp;Y2&amp;"&lt;/Town&gt;"</f>
        <v xml:space="preserve">                      &lt;Town&gt;STOCKPORT&lt;/Town&gt;</v>
      </c>
      <c r="B49" t="str">
        <f>"                      &lt;Street1&gt;"&amp;X2&amp;"&lt;/Street1&gt;"</f>
        <v xml:space="preserve">                      &lt;Street1&gt;THE RIDGE&lt;/Street1&gt;</v>
      </c>
      <c r="F49" s="49" t="s">
        <v>675</v>
      </c>
      <c r="G49" s="50"/>
      <c r="I49" t="str">
        <f t="shared" si="12"/>
        <v>100000690</v>
      </c>
    </row>
    <row r="50" spans="1:9" ht="28.5" customHeight="1" thickBot="1" x14ac:dyDescent="0.3">
      <c r="A50" t="str">
        <f>"                      &lt;PostCode&gt;"&amp;Z2&amp;"&lt;/PostCode&gt;"</f>
        <v xml:space="preserve">                      &lt;PostCode&gt;SK6 7ER&lt;/PostCode&gt;</v>
      </c>
      <c r="B50" t="str">
        <f>"                      &lt;Town&gt;"&amp;Y2&amp;"&lt;/Town&gt;"</f>
        <v xml:space="preserve">                      &lt;Town&gt;STOCKPORT&lt;/Town&gt;</v>
      </c>
      <c r="F50" s="49" t="s">
        <v>676</v>
      </c>
      <c r="G50" s="50"/>
      <c r="I50" t="str">
        <f t="shared" si="12"/>
        <v>100000691</v>
      </c>
    </row>
    <row r="51" spans="1:9" ht="28.5" customHeight="1" thickBot="1" x14ac:dyDescent="0.3">
      <c r="A51" t="s">
        <v>418</v>
      </c>
      <c r="B51" t="str">
        <f>"                      &lt;PostCode&gt;"&amp;Z2&amp;"&lt;/PostCode&gt;"</f>
        <v xml:space="preserve">                      &lt;PostCode&gt;SK6 7ER&lt;/PostCode&gt;</v>
      </c>
      <c r="F51" s="49" t="s">
        <v>677</v>
      </c>
      <c r="G51" s="50"/>
      <c r="I51" t="str">
        <f t="shared" si="12"/>
        <v>100000692</v>
      </c>
    </row>
    <row r="52" spans="1:9" ht="28.5" customHeight="1" thickBot="1" x14ac:dyDescent="0.3">
      <c r="A52" t="str">
        <f>"                    &lt;CCCCCJCasePerID&gt;"&amp;AA2&amp;"&lt;/CCCCCJCasePerID&gt;"</f>
        <v xml:space="preserve">                    &lt;CCCCCJCasePerID&gt;80004458 &lt;/CCCCCJCasePerID&gt;</v>
      </c>
      <c r="B52" t="s">
        <v>418</v>
      </c>
      <c r="F52" s="49" t="s">
        <v>678</v>
      </c>
      <c r="G52" s="50"/>
      <c r="I52" t="str">
        <f t="shared" si="12"/>
        <v>100000693</v>
      </c>
    </row>
    <row r="53" spans="1:9" ht="28.5" customHeight="1" thickBot="1" x14ac:dyDescent="0.3">
      <c r="A53" t="s">
        <v>420</v>
      </c>
      <c r="B53" t="s">
        <v>647</v>
      </c>
      <c r="F53" s="49" t="s">
        <v>679</v>
      </c>
      <c r="G53" s="50"/>
      <c r="I53" t="str">
        <f t="shared" si="12"/>
        <v>100000694</v>
      </c>
    </row>
    <row r="54" spans="1:9" ht="28.5" customHeight="1" thickBot="1" x14ac:dyDescent="0.3">
      <c r="A54" t="s">
        <v>421</v>
      </c>
      <c r="B54" t="str">
        <f>"                    &lt;CCCAccountID&gt;"&amp;AB2&amp;"&lt;/CCCAccountID&gt;"</f>
        <v xml:space="preserve">                    &lt;CCCAccountID&gt;100000695&lt;/CCCAccountID&gt;</v>
      </c>
      <c r="F54" s="49" t="s">
        <v>680</v>
      </c>
      <c r="G54" s="50"/>
      <c r="I54" t="str">
        <f t="shared" si="12"/>
        <v>100000695</v>
      </c>
    </row>
    <row r="55" spans="1:9" ht="28.5" customHeight="1" thickBot="1" x14ac:dyDescent="0.3">
      <c r="A55" t="s">
        <v>422</v>
      </c>
      <c r="B55" t="str">
        <f>"                    &lt;CCCShAccHolderID&gt;"&amp;AC2&amp;"&lt;/CCCShAccHolderID&gt;"</f>
        <v xml:space="preserve">                    &lt;CCCShAccHolderID&gt;100000496&lt;/CCCShAccHolderID&gt;</v>
      </c>
      <c r="F55" s="49" t="s">
        <v>681</v>
      </c>
      <c r="G55" s="50"/>
      <c r="I55" t="str">
        <f t="shared" si="12"/>
        <v>100000696</v>
      </c>
    </row>
    <row r="56" spans="1:9" ht="28.5" customHeight="1" thickBot="1" x14ac:dyDescent="0.3">
      <c r="A56" t="s">
        <v>423</v>
      </c>
      <c r="B56" t="s">
        <v>420</v>
      </c>
      <c r="F56" s="49" t="s">
        <v>682</v>
      </c>
      <c r="G56" s="50"/>
      <c r="I56" t="str">
        <f t="shared" si="12"/>
        <v>100000697</v>
      </c>
    </row>
    <row r="57" spans="1:9" ht="28.5" customHeight="1" thickBot="1" x14ac:dyDescent="0.3">
      <c r="A57" t="s">
        <v>424</v>
      </c>
      <c r="B57" t="s">
        <v>421</v>
      </c>
      <c r="F57" s="49" t="s">
        <v>683</v>
      </c>
      <c r="G57" s="50"/>
      <c r="I57" t="str">
        <f t="shared" si="12"/>
        <v>100000698</v>
      </c>
    </row>
    <row r="58" spans="1:9" ht="28.5" customHeight="1" thickBot="1" x14ac:dyDescent="0.3">
      <c r="A58" t="s">
        <v>425</v>
      </c>
      <c r="B58" t="s">
        <v>422</v>
      </c>
      <c r="F58" s="49" t="s">
        <v>684</v>
      </c>
      <c r="G58" s="50"/>
      <c r="I58" t="str">
        <f t="shared" si="12"/>
        <v>100000699</v>
      </c>
    </row>
    <row r="59" spans="1:9" ht="28.5" customHeight="1" thickBot="1" x14ac:dyDescent="0.3">
      <c r="A59" t="s">
        <v>426</v>
      </c>
      <c r="B59" t="s">
        <v>423</v>
      </c>
      <c r="F59" s="49" t="s">
        <v>685</v>
      </c>
      <c r="G59" s="50"/>
      <c r="I59" t="str">
        <f t="shared" si="12"/>
        <v>100000700</v>
      </c>
    </row>
    <row r="60" spans="1:9" ht="28.5" customHeight="1" thickBot="1" x14ac:dyDescent="0.3">
      <c r="A60" t="s">
        <v>427</v>
      </c>
      <c r="B60" t="s">
        <v>424</v>
      </c>
      <c r="F60" s="49" t="s">
        <v>686</v>
      </c>
      <c r="G60" s="50"/>
      <c r="I60" t="str">
        <f t="shared" si="12"/>
        <v>100000701</v>
      </c>
    </row>
    <row r="61" spans="1:9" ht="28.5" customHeight="1" thickBot="1" x14ac:dyDescent="0.3">
      <c r="A61" t="s">
        <v>428</v>
      </c>
      <c r="B61" t="s">
        <v>425</v>
      </c>
      <c r="F61" s="49" t="s">
        <v>687</v>
      </c>
      <c r="G61" s="50"/>
      <c r="I61" t="str">
        <f t="shared" si="12"/>
        <v>100000702</v>
      </c>
    </row>
    <row r="62" spans="1:9" ht="28.5" customHeight="1" thickBot="1" x14ac:dyDescent="0.3">
      <c r="A62" t="s">
        <v>429</v>
      </c>
      <c r="B62" t="s">
        <v>426</v>
      </c>
      <c r="F62" s="49" t="s">
        <v>688</v>
      </c>
      <c r="G62" s="50"/>
      <c r="I62" t="str">
        <f t="shared" si="12"/>
        <v>100000703</v>
      </c>
    </row>
    <row r="63" spans="1:9" x14ac:dyDescent="0.25">
      <c r="B63" t="s">
        <v>427</v>
      </c>
    </row>
    <row r="64" spans="1:9" x14ac:dyDescent="0.25">
      <c r="B64" t="s">
        <v>428</v>
      </c>
    </row>
    <row r="65" spans="2:2" x14ac:dyDescent="0.25">
      <c r="B65" t="s">
        <v>429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60FF-BDF2-42CC-AEF4-43AA33665E43}">
  <dimension ref="C2:K12"/>
  <sheetViews>
    <sheetView workbookViewId="0">
      <selection activeCell="J6" sqref="J6"/>
    </sheetView>
  </sheetViews>
  <sheetFormatPr defaultColWidth="11.42578125" defaultRowHeight="15" x14ac:dyDescent="0.25"/>
  <cols>
    <col min="1" max="16384" width="11.42578125" style="11"/>
  </cols>
  <sheetData>
    <row r="2" spans="3:11" x14ac:dyDescent="0.25">
      <c r="G2" s="63" t="s">
        <v>58</v>
      </c>
      <c r="H2" s="63"/>
    </row>
    <row r="4" spans="3:11" ht="54" customHeight="1" x14ac:dyDescent="0.25">
      <c r="C4" s="12" t="s">
        <v>62</v>
      </c>
      <c r="D4" s="12" t="s">
        <v>48</v>
      </c>
      <c r="G4" s="12" t="s">
        <v>46</v>
      </c>
      <c r="H4" s="12" t="s">
        <v>59</v>
      </c>
    </row>
    <row r="5" spans="3:11" ht="54" customHeight="1" x14ac:dyDescent="0.25">
      <c r="C5" s="12" t="s">
        <v>46</v>
      </c>
      <c r="D5" s="12" t="s">
        <v>46</v>
      </c>
      <c r="G5" s="12" t="s">
        <v>77</v>
      </c>
      <c r="H5" s="12" t="s">
        <v>46</v>
      </c>
    </row>
    <row r="6" spans="3:11" ht="54" customHeight="1" x14ac:dyDescent="0.25">
      <c r="C6" s="12" t="s">
        <v>46</v>
      </c>
      <c r="D6" s="12" t="s">
        <v>132</v>
      </c>
    </row>
    <row r="7" spans="3:11" ht="54" customHeight="1" x14ac:dyDescent="0.25"/>
    <row r="8" spans="3:11" ht="54" customHeight="1" x14ac:dyDescent="0.25">
      <c r="F8" s="12" t="s">
        <v>46</v>
      </c>
      <c r="G8" s="12" t="s">
        <v>46</v>
      </c>
      <c r="H8" s="12" t="s">
        <v>60</v>
      </c>
    </row>
    <row r="9" spans="3:11" ht="54" customHeight="1" x14ac:dyDescent="0.25">
      <c r="F9" s="12" t="s">
        <v>47</v>
      </c>
      <c r="G9" s="12" t="s">
        <v>94</v>
      </c>
      <c r="H9" s="12" t="s">
        <v>61</v>
      </c>
    </row>
    <row r="10" spans="3:11" x14ac:dyDescent="0.25">
      <c r="K10" s="11" t="s">
        <v>58</v>
      </c>
    </row>
    <row r="11" spans="3:11" ht="30" x14ac:dyDescent="0.25">
      <c r="K11" s="11" t="s">
        <v>98</v>
      </c>
    </row>
    <row r="12" spans="3:11" ht="30" x14ac:dyDescent="0.25">
      <c r="K12" s="11" t="s">
        <v>97</v>
      </c>
    </row>
  </sheetData>
  <mergeCells count="1">
    <mergeCell ref="G2:H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8333-8FFF-46B8-ACFA-577078AEAEFC}">
  <dimension ref="B3:C17"/>
  <sheetViews>
    <sheetView workbookViewId="0">
      <selection activeCell="E39" sqref="E39"/>
    </sheetView>
  </sheetViews>
  <sheetFormatPr defaultRowHeight="15" x14ac:dyDescent="0.25"/>
  <cols>
    <col min="6" max="6" width="24.42578125" customWidth="1"/>
  </cols>
  <sheetData>
    <row r="3" spans="2:3" x14ac:dyDescent="0.25">
      <c r="B3" t="s">
        <v>63</v>
      </c>
      <c r="C3" s="9" t="s">
        <v>64</v>
      </c>
    </row>
    <row r="6" spans="2:3" x14ac:dyDescent="0.25">
      <c r="C6" t="s">
        <v>65</v>
      </c>
    </row>
    <row r="7" spans="2:3" x14ac:dyDescent="0.25">
      <c r="C7" t="s">
        <v>66</v>
      </c>
    </row>
    <row r="8" spans="2:3" x14ac:dyDescent="0.25">
      <c r="C8" t="s">
        <v>67</v>
      </c>
    </row>
    <row r="9" spans="2:3" x14ac:dyDescent="0.25">
      <c r="C9" t="s">
        <v>68</v>
      </c>
    </row>
    <row r="10" spans="2:3" x14ac:dyDescent="0.25">
      <c r="C10" t="s">
        <v>69</v>
      </c>
    </row>
    <row r="11" spans="2:3" x14ac:dyDescent="0.25">
      <c r="C11" t="s">
        <v>70</v>
      </c>
    </row>
    <row r="12" spans="2:3" x14ac:dyDescent="0.25">
      <c r="C12" t="s">
        <v>71</v>
      </c>
    </row>
    <row r="13" spans="2:3" x14ac:dyDescent="0.25">
      <c r="C13" t="s">
        <v>72</v>
      </c>
    </row>
    <row r="14" spans="2:3" x14ac:dyDescent="0.25">
      <c r="C14" t="s">
        <v>73</v>
      </c>
    </row>
    <row r="15" spans="2:3" x14ac:dyDescent="0.25">
      <c r="C15" t="s">
        <v>74</v>
      </c>
    </row>
    <row r="16" spans="2:3" x14ac:dyDescent="0.25">
      <c r="C16" t="s">
        <v>75</v>
      </c>
    </row>
    <row r="17" spans="3:3" x14ac:dyDescent="0.25">
      <c r="C17" t="s">
        <v>76</v>
      </c>
    </row>
  </sheetData>
  <hyperlinks>
    <hyperlink ref="C3" r:id="rId1" xr:uid="{F26E57C3-B7F2-45B6-B057-977B9A3EB44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7E57-FBE3-4B64-B75A-40C6EF65D7D0}">
  <dimension ref="B2:E24"/>
  <sheetViews>
    <sheetView workbookViewId="0">
      <selection activeCell="A5" sqref="A5"/>
    </sheetView>
  </sheetViews>
  <sheetFormatPr defaultRowHeight="15" x14ac:dyDescent="0.25"/>
  <cols>
    <col min="4" max="5" width="25.140625" customWidth="1"/>
  </cols>
  <sheetData>
    <row r="2" spans="2:5" x14ac:dyDescent="0.25">
      <c r="B2" t="s">
        <v>99</v>
      </c>
    </row>
    <row r="4" spans="2:5" x14ac:dyDescent="0.25">
      <c r="B4" t="s">
        <v>100</v>
      </c>
      <c r="C4" t="s">
        <v>101</v>
      </c>
    </row>
    <row r="5" spans="2:5" s="13" customFormat="1" ht="90" x14ac:dyDescent="0.25">
      <c r="B5" s="13">
        <v>13</v>
      </c>
      <c r="C5" s="13" t="s">
        <v>102</v>
      </c>
      <c r="D5" s="13" t="s">
        <v>103</v>
      </c>
      <c r="E5" s="14" t="s">
        <v>104</v>
      </c>
    </row>
    <row r="6" spans="2:5" s="13" customFormat="1" x14ac:dyDescent="0.25"/>
    <row r="7" spans="2:5" s="13" customFormat="1" x14ac:dyDescent="0.25"/>
    <row r="8" spans="2:5" s="13" customFormat="1" x14ac:dyDescent="0.25"/>
    <row r="9" spans="2:5" s="13" customFormat="1" x14ac:dyDescent="0.25"/>
    <row r="10" spans="2:5" s="13" customFormat="1" x14ac:dyDescent="0.25"/>
    <row r="11" spans="2:5" s="13" customFormat="1" x14ac:dyDescent="0.25"/>
    <row r="12" spans="2:5" s="13" customFormat="1" x14ac:dyDescent="0.25"/>
    <row r="13" spans="2:5" s="13" customFormat="1" x14ac:dyDescent="0.25"/>
    <row r="14" spans="2:5" s="13" customFormat="1" x14ac:dyDescent="0.25"/>
    <row r="15" spans="2:5" s="13" customFormat="1" x14ac:dyDescent="0.25"/>
    <row r="16" spans="2:5" s="13" customFormat="1" x14ac:dyDescent="0.25"/>
    <row r="17" s="13" customFormat="1" x14ac:dyDescent="0.25"/>
    <row r="18" s="13" customFormat="1" x14ac:dyDescent="0.25"/>
    <row r="19" s="13" customFormat="1" x14ac:dyDescent="0.25"/>
    <row r="20" s="13" customFormat="1" x14ac:dyDescent="0.25"/>
    <row r="21" s="13" customFormat="1" x14ac:dyDescent="0.25"/>
    <row r="22" s="13" customFormat="1" x14ac:dyDescent="0.25"/>
    <row r="23" s="13" customFormat="1" x14ac:dyDescent="0.25"/>
    <row r="24" s="13" customForma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5B22-8C68-4EED-BFED-2887DE6E9DF0}">
  <dimension ref="B2:N37"/>
  <sheetViews>
    <sheetView workbookViewId="0">
      <selection activeCell="B18" sqref="B18"/>
    </sheetView>
  </sheetViews>
  <sheetFormatPr defaultRowHeight="15" x14ac:dyDescent="0.25"/>
  <cols>
    <col min="2" max="2" width="17.42578125" bestFit="1" customWidth="1"/>
    <col min="4" max="4" width="15.42578125" bestFit="1" customWidth="1"/>
  </cols>
  <sheetData>
    <row r="2" spans="2:14" x14ac:dyDescent="0.25">
      <c r="B2" s="16"/>
      <c r="C2" s="17" t="s">
        <v>116</v>
      </c>
      <c r="D2" s="17" t="s">
        <v>117</v>
      </c>
      <c r="E2" s="17" t="s">
        <v>118</v>
      </c>
      <c r="F2" s="17" t="s">
        <v>119</v>
      </c>
      <c r="G2" s="17" t="s">
        <v>120</v>
      </c>
      <c r="H2" s="17" t="s">
        <v>121</v>
      </c>
      <c r="I2" s="17" t="s">
        <v>122</v>
      </c>
      <c r="J2" s="17" t="s">
        <v>123</v>
      </c>
    </row>
    <row r="3" spans="2:14" x14ac:dyDescent="0.25">
      <c r="B3" s="16" t="s">
        <v>124</v>
      </c>
      <c r="C3" s="18"/>
      <c r="D3" s="17"/>
      <c r="E3" s="17"/>
      <c r="F3" s="27" t="s">
        <v>125</v>
      </c>
      <c r="G3" s="17" t="s">
        <v>125</v>
      </c>
      <c r="H3" s="17"/>
      <c r="I3" s="17"/>
      <c r="J3" s="17">
        <f>COUNTA(C3:I3)</f>
        <v>2</v>
      </c>
      <c r="K3" s="19">
        <f>J3*26</f>
        <v>52</v>
      </c>
    </row>
    <row r="4" spans="2:14" x14ac:dyDescent="0.25">
      <c r="B4" s="16" t="s">
        <v>126</v>
      </c>
      <c r="C4" s="27" t="s">
        <v>125</v>
      </c>
      <c r="D4" s="17" t="s">
        <v>125</v>
      </c>
      <c r="E4" s="27" t="s">
        <v>125</v>
      </c>
      <c r="F4" s="27" t="s">
        <v>125</v>
      </c>
      <c r="G4" s="17" t="s">
        <v>125</v>
      </c>
      <c r="H4" s="17"/>
      <c r="I4" s="17"/>
      <c r="J4" s="17">
        <f t="shared" ref="J4:J7" si="0">COUNTA(C4:I4)</f>
        <v>5</v>
      </c>
      <c r="K4" s="19">
        <v>115</v>
      </c>
    </row>
    <row r="5" spans="2:14" x14ac:dyDescent="0.25">
      <c r="B5" s="26" t="s">
        <v>127</v>
      </c>
      <c r="C5" s="27" t="s">
        <v>125</v>
      </c>
      <c r="D5" s="27" t="s">
        <v>125</v>
      </c>
      <c r="E5" s="27" t="s">
        <v>125</v>
      </c>
      <c r="F5" s="27" t="s">
        <v>125</v>
      </c>
      <c r="G5" s="27" t="s">
        <v>125</v>
      </c>
      <c r="H5" s="27"/>
      <c r="I5" s="27"/>
      <c r="J5" s="27">
        <f t="shared" si="0"/>
        <v>5</v>
      </c>
      <c r="K5" s="19">
        <v>115</v>
      </c>
    </row>
    <row r="6" spans="2:14" x14ac:dyDescent="0.25">
      <c r="B6" s="26" t="s">
        <v>128</v>
      </c>
      <c r="C6" s="30" t="s">
        <v>125</v>
      </c>
      <c r="D6" s="27" t="s">
        <v>125</v>
      </c>
      <c r="E6" s="27" t="s">
        <v>125</v>
      </c>
      <c r="F6" s="27" t="s">
        <v>125</v>
      </c>
      <c r="G6" s="27" t="s">
        <v>125</v>
      </c>
      <c r="H6" s="27"/>
      <c r="I6" s="27"/>
      <c r="J6" s="27">
        <f t="shared" si="0"/>
        <v>5</v>
      </c>
      <c r="K6" s="19"/>
      <c r="N6" t="s">
        <v>131</v>
      </c>
    </row>
    <row r="7" spans="2:14" x14ac:dyDescent="0.25">
      <c r="B7" s="26" t="s">
        <v>129</v>
      </c>
      <c r="C7" s="27" t="s">
        <v>125</v>
      </c>
      <c r="D7" s="27" t="s">
        <v>125</v>
      </c>
      <c r="E7" s="27"/>
      <c r="F7" s="27"/>
      <c r="G7" s="27"/>
      <c r="H7" s="27"/>
      <c r="I7" s="27"/>
      <c r="J7" s="27">
        <f t="shared" si="0"/>
        <v>2</v>
      </c>
      <c r="K7" s="19"/>
    </row>
    <row r="8" spans="2:14" x14ac:dyDescent="0.25">
      <c r="I8" s="16" t="s">
        <v>123</v>
      </c>
      <c r="J8" s="17">
        <f>SUM(J3:J7)</f>
        <v>19</v>
      </c>
      <c r="K8" s="19">
        <f>SUM(K3:K7)</f>
        <v>282</v>
      </c>
    </row>
    <row r="9" spans="2:14" x14ac:dyDescent="0.25">
      <c r="B9" s="31" t="s">
        <v>133</v>
      </c>
    </row>
    <row r="13" spans="2:14" x14ac:dyDescent="0.25">
      <c r="D13" s="28"/>
    </row>
    <row r="14" spans="2:14" x14ac:dyDescent="0.25">
      <c r="D14" s="29">
        <v>43321</v>
      </c>
    </row>
    <row r="15" spans="2:14" x14ac:dyDescent="0.25">
      <c r="D15" s="29">
        <v>43322</v>
      </c>
    </row>
    <row r="16" spans="2:14" x14ac:dyDescent="0.25">
      <c r="D16" s="29"/>
    </row>
    <row r="17" spans="4:4" x14ac:dyDescent="0.25">
      <c r="D17" s="29">
        <v>43325</v>
      </c>
    </row>
    <row r="18" spans="4:4" x14ac:dyDescent="0.25">
      <c r="D18" s="29">
        <v>43326</v>
      </c>
    </row>
    <row r="19" spans="4:4" x14ac:dyDescent="0.25">
      <c r="D19" s="29">
        <v>43327</v>
      </c>
    </row>
    <row r="20" spans="4:4" x14ac:dyDescent="0.25">
      <c r="D20" s="29">
        <v>43328</v>
      </c>
    </row>
    <row r="21" spans="4:4" x14ac:dyDescent="0.25">
      <c r="D21" s="29">
        <v>43329</v>
      </c>
    </row>
    <row r="22" spans="4:4" x14ac:dyDescent="0.25">
      <c r="D22" s="29"/>
    </row>
    <row r="23" spans="4:4" x14ac:dyDescent="0.25">
      <c r="D23" s="29">
        <v>43332</v>
      </c>
    </row>
    <row r="24" spans="4:4" x14ac:dyDescent="0.25">
      <c r="D24" s="29">
        <v>43333</v>
      </c>
    </row>
    <row r="25" spans="4:4" x14ac:dyDescent="0.25">
      <c r="D25" s="29">
        <v>43334</v>
      </c>
    </row>
    <row r="26" spans="4:4" x14ac:dyDescent="0.25">
      <c r="D26" s="29">
        <v>43335</v>
      </c>
    </row>
    <row r="27" spans="4:4" x14ac:dyDescent="0.25">
      <c r="D27" s="29">
        <v>43336</v>
      </c>
    </row>
    <row r="28" spans="4:4" x14ac:dyDescent="0.25">
      <c r="D28" s="29"/>
    </row>
    <row r="29" spans="4:4" x14ac:dyDescent="0.25">
      <c r="D29" s="29">
        <v>43339</v>
      </c>
    </row>
    <row r="30" spans="4:4" x14ac:dyDescent="0.25">
      <c r="D30" s="29">
        <v>43340</v>
      </c>
    </row>
    <row r="31" spans="4:4" x14ac:dyDescent="0.25">
      <c r="D31" s="29">
        <v>43341</v>
      </c>
    </row>
    <row r="32" spans="4:4" x14ac:dyDescent="0.25">
      <c r="D32" s="29">
        <v>43342</v>
      </c>
    </row>
    <row r="33" spans="4:4" x14ac:dyDescent="0.25">
      <c r="D33" s="29">
        <v>43343</v>
      </c>
    </row>
    <row r="34" spans="4:4" x14ac:dyDescent="0.25">
      <c r="D34" s="29"/>
    </row>
    <row r="35" spans="4:4" x14ac:dyDescent="0.25">
      <c r="D35" s="29">
        <v>43346</v>
      </c>
    </row>
    <row r="36" spans="4:4" x14ac:dyDescent="0.25">
      <c r="D36" s="29">
        <v>43347</v>
      </c>
    </row>
    <row r="37" spans="4:4" x14ac:dyDescent="0.25">
      <c r="D37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2257-339C-4AD0-97DC-83EDD98E4A07}">
  <dimension ref="A5:K190"/>
  <sheetViews>
    <sheetView topLeftCell="A38" workbookViewId="0">
      <selection activeCell="F68" sqref="F68"/>
    </sheetView>
  </sheetViews>
  <sheetFormatPr defaultColWidth="19" defaultRowHeight="15" x14ac:dyDescent="0.25"/>
  <cols>
    <col min="2" max="8" width="18.85546875" customWidth="1"/>
  </cols>
  <sheetData>
    <row r="5" spans="1:8" x14ac:dyDescent="0.25">
      <c r="B5" s="2">
        <v>43283</v>
      </c>
      <c r="C5" s="2">
        <f>B5+1</f>
        <v>43284</v>
      </c>
      <c r="D5" s="2">
        <f t="shared" ref="D5:H5" si="0">C5+1</f>
        <v>43285</v>
      </c>
      <c r="E5" s="2">
        <f t="shared" si="0"/>
        <v>43286</v>
      </c>
      <c r="F5" s="3">
        <f t="shared" si="0"/>
        <v>43287</v>
      </c>
      <c r="G5" s="2">
        <f t="shared" si="0"/>
        <v>43288</v>
      </c>
      <c r="H5" s="2">
        <f t="shared" si="0"/>
        <v>43289</v>
      </c>
    </row>
    <row r="8" spans="1:8" x14ac:dyDescent="0.25">
      <c r="A8" t="s">
        <v>51</v>
      </c>
    </row>
    <row r="9" spans="1:8" x14ac:dyDescent="0.25">
      <c r="A9" t="s">
        <v>52</v>
      </c>
      <c r="F9" t="s">
        <v>53</v>
      </c>
      <c r="G9" t="s">
        <v>54</v>
      </c>
      <c r="H9" t="s">
        <v>54</v>
      </c>
    </row>
    <row r="11" spans="1:8" x14ac:dyDescent="0.25">
      <c r="B11" s="2">
        <f>B5+7</f>
        <v>43290</v>
      </c>
      <c r="C11" s="2">
        <f t="shared" ref="C11:H11" si="1">C5+7</f>
        <v>43291</v>
      </c>
      <c r="D11" s="2">
        <f t="shared" si="1"/>
        <v>43292</v>
      </c>
      <c r="E11" s="2">
        <f t="shared" si="1"/>
        <v>43293</v>
      </c>
      <c r="F11" s="2">
        <f t="shared" si="1"/>
        <v>43294</v>
      </c>
      <c r="G11" s="2">
        <f t="shared" si="1"/>
        <v>43295</v>
      </c>
      <c r="H11" s="2">
        <f t="shared" si="1"/>
        <v>43296</v>
      </c>
    </row>
    <row r="12" spans="1:8" x14ac:dyDescent="0.25">
      <c r="A12">
        <f>A6</f>
        <v>0</v>
      </c>
    </row>
    <row r="13" spans="1:8" x14ac:dyDescent="0.25">
      <c r="A13">
        <f>A7</f>
        <v>0</v>
      </c>
      <c r="E13" s="5" t="s">
        <v>50</v>
      </c>
      <c r="F13" s="5" t="s">
        <v>50</v>
      </c>
      <c r="G13" s="5" t="s">
        <v>50</v>
      </c>
      <c r="H13" s="5" t="s">
        <v>50</v>
      </c>
    </row>
    <row r="14" spans="1:8" x14ac:dyDescent="0.25">
      <c r="A14" t="str">
        <f>A8</f>
        <v>Current</v>
      </c>
      <c r="B14" t="s">
        <v>53</v>
      </c>
      <c r="C14" t="s">
        <v>54</v>
      </c>
      <c r="D14" t="s">
        <v>53</v>
      </c>
      <c r="E14" t="s">
        <v>54</v>
      </c>
      <c r="F14" t="s">
        <v>53</v>
      </c>
      <c r="G14" t="s">
        <v>54</v>
      </c>
      <c r="H14" t="s">
        <v>53</v>
      </c>
    </row>
    <row r="15" spans="1:8" x14ac:dyDescent="0.25">
      <c r="A15" t="str">
        <f>A9</f>
        <v>Going forward</v>
      </c>
    </row>
    <row r="16" spans="1:8" x14ac:dyDescent="0.25">
      <c r="A16">
        <f>A10</f>
        <v>0</v>
      </c>
    </row>
    <row r="17" spans="1:8" x14ac:dyDescent="0.25">
      <c r="B17" s="2">
        <f>B11+7</f>
        <v>43297</v>
      </c>
      <c r="C17" s="2">
        <f t="shared" ref="C17:H17" si="2">C11+7</f>
        <v>43298</v>
      </c>
      <c r="D17" s="2">
        <f t="shared" si="2"/>
        <v>43299</v>
      </c>
      <c r="E17" s="2">
        <f t="shared" si="2"/>
        <v>43300</v>
      </c>
      <c r="F17" s="2">
        <f t="shared" si="2"/>
        <v>43301</v>
      </c>
      <c r="G17" s="2">
        <f t="shared" si="2"/>
        <v>43302</v>
      </c>
      <c r="H17" s="2">
        <f t="shared" si="2"/>
        <v>43303</v>
      </c>
    </row>
    <row r="18" spans="1:8" x14ac:dyDescent="0.25">
      <c r="A18">
        <f>A12</f>
        <v>0</v>
      </c>
    </row>
    <row r="19" spans="1:8" x14ac:dyDescent="0.25">
      <c r="A19">
        <f>A13</f>
        <v>0</v>
      </c>
      <c r="B19" s="5" t="s">
        <v>50</v>
      </c>
    </row>
    <row r="20" spans="1:8" x14ac:dyDescent="0.25">
      <c r="A20" t="str">
        <f>A14</f>
        <v>Current</v>
      </c>
      <c r="B20" t="s">
        <v>53</v>
      </c>
      <c r="C20" t="s">
        <v>54</v>
      </c>
      <c r="D20" t="s">
        <v>53</v>
      </c>
      <c r="E20" t="s">
        <v>54</v>
      </c>
      <c r="F20" t="s">
        <v>53</v>
      </c>
      <c r="G20" t="s">
        <v>54</v>
      </c>
      <c r="H20" t="s">
        <v>54</v>
      </c>
    </row>
    <row r="21" spans="1:8" x14ac:dyDescent="0.25">
      <c r="A21" t="str">
        <f>A15</f>
        <v>Going forward</v>
      </c>
    </row>
    <row r="22" spans="1:8" x14ac:dyDescent="0.25">
      <c r="A22">
        <f>A16</f>
        <v>0</v>
      </c>
    </row>
    <row r="23" spans="1:8" x14ac:dyDescent="0.25">
      <c r="B23" s="2">
        <f>B17+7</f>
        <v>43304</v>
      </c>
      <c r="C23" s="2">
        <f t="shared" ref="C23:H23" si="3">C17+7</f>
        <v>43305</v>
      </c>
      <c r="D23" s="2">
        <f t="shared" si="3"/>
        <v>43306</v>
      </c>
      <c r="E23" s="2">
        <f t="shared" si="3"/>
        <v>43307</v>
      </c>
      <c r="F23" s="2">
        <f t="shared" si="3"/>
        <v>43308</v>
      </c>
      <c r="G23" s="2">
        <f t="shared" si="3"/>
        <v>43309</v>
      </c>
      <c r="H23" s="2">
        <f t="shared" si="3"/>
        <v>43310</v>
      </c>
    </row>
    <row r="24" spans="1:8" x14ac:dyDescent="0.25">
      <c r="A24">
        <f>A18</f>
        <v>0</v>
      </c>
    </row>
    <row r="25" spans="1:8" x14ac:dyDescent="0.25">
      <c r="A25">
        <f>A19</f>
        <v>0</v>
      </c>
    </row>
    <row r="26" spans="1:8" x14ac:dyDescent="0.25">
      <c r="A26" t="str">
        <f>A20</f>
        <v>Current</v>
      </c>
      <c r="B26" t="s">
        <v>53</v>
      </c>
      <c r="C26" t="s">
        <v>54</v>
      </c>
      <c r="D26" t="s">
        <v>53</v>
      </c>
      <c r="E26" t="s">
        <v>54</v>
      </c>
      <c r="F26" t="s">
        <v>53</v>
      </c>
      <c r="G26" t="s">
        <v>54</v>
      </c>
      <c r="H26" t="s">
        <v>54</v>
      </c>
    </row>
    <row r="27" spans="1:8" x14ac:dyDescent="0.25">
      <c r="A27" t="str">
        <f>A21</f>
        <v>Going forward</v>
      </c>
    </row>
    <row r="28" spans="1:8" x14ac:dyDescent="0.25">
      <c r="A28">
        <f>A22</f>
        <v>0</v>
      </c>
    </row>
    <row r="29" spans="1:8" x14ac:dyDescent="0.25">
      <c r="B29" s="2">
        <f>B23+7</f>
        <v>43311</v>
      </c>
      <c r="C29" s="2">
        <f t="shared" ref="C29:H29" si="4">C23+7</f>
        <v>43312</v>
      </c>
      <c r="D29" s="2">
        <f t="shared" si="4"/>
        <v>43313</v>
      </c>
      <c r="E29" s="2">
        <f t="shared" si="4"/>
        <v>43314</v>
      </c>
      <c r="F29" s="2">
        <f t="shared" si="4"/>
        <v>43315</v>
      </c>
      <c r="G29" s="2">
        <f t="shared" si="4"/>
        <v>43316</v>
      </c>
      <c r="H29" s="2">
        <f t="shared" si="4"/>
        <v>43317</v>
      </c>
    </row>
    <row r="30" spans="1:8" x14ac:dyDescent="0.25">
      <c r="A30">
        <f>A24</f>
        <v>0</v>
      </c>
      <c r="D30" s="4" t="s">
        <v>49</v>
      </c>
      <c r="E30" s="4" t="s">
        <v>49</v>
      </c>
      <c r="F30" s="4" t="s">
        <v>49</v>
      </c>
      <c r="G30" s="4" t="s">
        <v>49</v>
      </c>
      <c r="H30" s="4" t="s">
        <v>49</v>
      </c>
    </row>
    <row r="31" spans="1:8" x14ac:dyDescent="0.25">
      <c r="A31" t="s">
        <v>57</v>
      </c>
    </row>
    <row r="32" spans="1:8" x14ac:dyDescent="0.25">
      <c r="A32" t="str">
        <f>A26</f>
        <v>Current</v>
      </c>
    </row>
    <row r="33" spans="1:11" x14ac:dyDescent="0.25">
      <c r="A33" t="str">
        <f>A27</f>
        <v>Going forward</v>
      </c>
      <c r="B33" t="s">
        <v>54</v>
      </c>
      <c r="C33" t="s">
        <v>53</v>
      </c>
    </row>
    <row r="34" spans="1:11" x14ac:dyDescent="0.25">
      <c r="A34">
        <f>A28</f>
        <v>0</v>
      </c>
    </row>
    <row r="35" spans="1:11" x14ac:dyDescent="0.25">
      <c r="A35" s="6"/>
      <c r="B35" s="7">
        <f>B29+7</f>
        <v>43318</v>
      </c>
      <c r="C35" s="7">
        <f t="shared" ref="C35:H35" si="5">C29+7</f>
        <v>43319</v>
      </c>
      <c r="D35" s="7">
        <f t="shared" si="5"/>
        <v>43320</v>
      </c>
      <c r="E35" s="7">
        <f t="shared" si="5"/>
        <v>43321</v>
      </c>
      <c r="F35" s="7">
        <f t="shared" si="5"/>
        <v>43322</v>
      </c>
      <c r="G35" s="7">
        <f t="shared" si="5"/>
        <v>43323</v>
      </c>
      <c r="H35" s="7">
        <f t="shared" si="5"/>
        <v>43324</v>
      </c>
      <c r="I35" s="6"/>
      <c r="J35" s="6" t="s">
        <v>55</v>
      </c>
      <c r="K35" s="6" t="s">
        <v>56</v>
      </c>
    </row>
    <row r="36" spans="1:11" x14ac:dyDescent="0.25">
      <c r="A36" s="6">
        <f>A30</f>
        <v>0</v>
      </c>
      <c r="B36" s="8" t="s">
        <v>49</v>
      </c>
      <c r="C36" s="8" t="s">
        <v>49</v>
      </c>
      <c r="D36" s="8" t="s">
        <v>49</v>
      </c>
      <c r="E36" s="6"/>
      <c r="F36" s="6"/>
      <c r="G36" s="6"/>
      <c r="H36" s="6"/>
      <c r="I36" s="6"/>
      <c r="J36" s="6"/>
      <c r="K36" s="6"/>
    </row>
    <row r="37" spans="1:11" x14ac:dyDescent="0.25">
      <c r="A37" s="6" t="str">
        <f>A31</f>
        <v>Leonie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 t="str">
        <f>A32</f>
        <v>Current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 t="str">
        <f>A33</f>
        <v>Going forward</v>
      </c>
      <c r="B39" s="6"/>
      <c r="C39" s="6"/>
      <c r="D39" s="6" t="s">
        <v>54</v>
      </c>
      <c r="E39" s="6" t="s">
        <v>53</v>
      </c>
      <c r="F39" s="6" t="s">
        <v>54</v>
      </c>
      <c r="G39" s="6" t="s">
        <v>54</v>
      </c>
      <c r="H39" s="6" t="s">
        <v>54</v>
      </c>
      <c r="I39" s="6"/>
      <c r="J39" s="6"/>
      <c r="K39" s="6"/>
    </row>
    <row r="40" spans="1:11" x14ac:dyDescent="0.25">
      <c r="A40">
        <f>A34</f>
        <v>0</v>
      </c>
    </row>
    <row r="41" spans="1:11" x14ac:dyDescent="0.25">
      <c r="B41" s="2">
        <f>B35+7</f>
        <v>43325</v>
      </c>
      <c r="C41" s="2">
        <f t="shared" ref="C41:H41" si="6">C35+7</f>
        <v>43326</v>
      </c>
      <c r="D41" s="2">
        <f t="shared" si="6"/>
        <v>43327</v>
      </c>
      <c r="E41" s="2">
        <f t="shared" si="6"/>
        <v>43328</v>
      </c>
      <c r="F41" s="2">
        <f t="shared" si="6"/>
        <v>43329</v>
      </c>
      <c r="G41" s="2">
        <f t="shared" si="6"/>
        <v>43330</v>
      </c>
      <c r="H41" s="2">
        <f t="shared" si="6"/>
        <v>43331</v>
      </c>
    </row>
    <row r="42" spans="1:11" x14ac:dyDescent="0.25">
      <c r="A42">
        <f>A36</f>
        <v>0</v>
      </c>
    </row>
    <row r="43" spans="1:11" x14ac:dyDescent="0.25">
      <c r="A43" t="str">
        <f>A37</f>
        <v>Leonie</v>
      </c>
    </row>
    <row r="44" spans="1:11" x14ac:dyDescent="0.25">
      <c r="A44" t="str">
        <f>A38</f>
        <v>Current</v>
      </c>
    </row>
    <row r="45" spans="1:11" x14ac:dyDescent="0.25">
      <c r="A45" t="str">
        <f>A39</f>
        <v>Going forward</v>
      </c>
      <c r="B45" t="str">
        <f>IF(H39="Natalie","James","Natalie")</f>
        <v>James</v>
      </c>
      <c r="C45" t="str">
        <f>B45</f>
        <v>James</v>
      </c>
      <c r="D45" t="str">
        <f>IF(C45="Natalie","James","Natalie")</f>
        <v>Natalie</v>
      </c>
      <c r="E45" t="str">
        <f>D45</f>
        <v>Natalie</v>
      </c>
      <c r="F45" t="str">
        <f>IF(F39="Natalie","James","Natalie")</f>
        <v>James</v>
      </c>
      <c r="G45" t="str">
        <f t="shared" ref="G45:H45" si="7">IF(G39="Natalie","James","Natalie")</f>
        <v>James</v>
      </c>
      <c r="H45" t="str">
        <f t="shared" si="7"/>
        <v>James</v>
      </c>
      <c r="J45">
        <f>COUNTIF(B45:H45,"James")</f>
        <v>5</v>
      </c>
      <c r="K45">
        <f>COUNTIF(B45:H45,"Natalie")</f>
        <v>2</v>
      </c>
    </row>
    <row r="46" spans="1:11" x14ac:dyDescent="0.25">
      <c r="A46">
        <f>A40</f>
        <v>0</v>
      </c>
    </row>
    <row r="47" spans="1:11" x14ac:dyDescent="0.25">
      <c r="B47" s="2">
        <f>B41+7</f>
        <v>43332</v>
      </c>
      <c r="C47" s="2">
        <f t="shared" ref="C47:H47" si="8">C41+7</f>
        <v>43333</v>
      </c>
      <c r="D47" s="2">
        <f t="shared" si="8"/>
        <v>43334</v>
      </c>
      <c r="E47" s="2">
        <f t="shared" si="8"/>
        <v>43335</v>
      </c>
      <c r="F47" s="2">
        <f t="shared" si="8"/>
        <v>43336</v>
      </c>
      <c r="G47" s="2">
        <f t="shared" si="8"/>
        <v>43337</v>
      </c>
      <c r="H47" s="2">
        <f t="shared" si="8"/>
        <v>43338</v>
      </c>
    </row>
    <row r="48" spans="1:11" x14ac:dyDescent="0.25">
      <c r="A48">
        <f>A42</f>
        <v>0</v>
      </c>
    </row>
    <row r="49" spans="1:11" x14ac:dyDescent="0.25">
      <c r="A49" t="str">
        <f>A43</f>
        <v>Leonie</v>
      </c>
    </row>
    <row r="50" spans="1:11" x14ac:dyDescent="0.25">
      <c r="A50" t="str">
        <f>A44</f>
        <v>Current</v>
      </c>
    </row>
    <row r="51" spans="1:11" x14ac:dyDescent="0.25">
      <c r="A51" t="str">
        <f>A45</f>
        <v>Going forward</v>
      </c>
      <c r="B51" t="str">
        <f>IF(H45="Natalie","James","Natalie")</f>
        <v>Natalie</v>
      </c>
      <c r="C51" t="str">
        <f>B51</f>
        <v>Natalie</v>
      </c>
      <c r="D51" t="str">
        <f>IF(C51="Natalie","James","Natalie")</f>
        <v>James</v>
      </c>
      <c r="E51" t="str">
        <f>D51</f>
        <v>James</v>
      </c>
      <c r="F51" t="str">
        <f>IF(F45="Natalie","James","Natalie")</f>
        <v>Natalie</v>
      </c>
      <c r="G51" t="str">
        <f t="shared" ref="G51:H51" si="9">IF(G45="Natalie","James","Natalie")</f>
        <v>Natalie</v>
      </c>
      <c r="H51" t="str">
        <f t="shared" si="9"/>
        <v>Natalie</v>
      </c>
      <c r="J51">
        <f>COUNTIF(B51:H51,"James")</f>
        <v>2</v>
      </c>
      <c r="K51">
        <f>COUNTIF(B51:H51,"Natalie")</f>
        <v>5</v>
      </c>
    </row>
    <row r="52" spans="1:11" x14ac:dyDescent="0.25">
      <c r="A52">
        <f>A46</f>
        <v>0</v>
      </c>
    </row>
    <row r="53" spans="1:11" x14ac:dyDescent="0.25">
      <c r="B53" s="2">
        <f>B47+7</f>
        <v>43339</v>
      </c>
      <c r="C53" s="2">
        <f t="shared" ref="C53:H53" si="10">C47+7</f>
        <v>43340</v>
      </c>
      <c r="D53" s="2">
        <f t="shared" si="10"/>
        <v>43341</v>
      </c>
      <c r="E53" s="2">
        <f t="shared" si="10"/>
        <v>43342</v>
      </c>
      <c r="F53" s="2">
        <f t="shared" si="10"/>
        <v>43343</v>
      </c>
      <c r="G53" s="2">
        <f t="shared" si="10"/>
        <v>43344</v>
      </c>
      <c r="H53" s="2">
        <f t="shared" si="10"/>
        <v>43345</v>
      </c>
    </row>
    <row r="54" spans="1:11" x14ac:dyDescent="0.25">
      <c r="A54">
        <f>A48</f>
        <v>0</v>
      </c>
    </row>
    <row r="55" spans="1:11" x14ac:dyDescent="0.25">
      <c r="A55" t="str">
        <f>A49</f>
        <v>Leonie</v>
      </c>
    </row>
    <row r="56" spans="1:11" x14ac:dyDescent="0.25">
      <c r="A56" t="str">
        <f>A50</f>
        <v>Current</v>
      </c>
    </row>
    <row r="57" spans="1:11" x14ac:dyDescent="0.25">
      <c r="A57" t="str">
        <f>A51</f>
        <v>Going forward</v>
      </c>
      <c r="B57" t="str">
        <f>IF(H51="Natalie","James","Natalie")</f>
        <v>James</v>
      </c>
      <c r="C57" t="str">
        <f>B57</f>
        <v>James</v>
      </c>
      <c r="D57" t="str">
        <f>IF(C57="Natalie","James","Natalie")</f>
        <v>Natalie</v>
      </c>
      <c r="E57" t="str">
        <f>D57</f>
        <v>Natalie</v>
      </c>
      <c r="F57" t="str">
        <f>IF(F51="Natalie","James","Natalie")</f>
        <v>James</v>
      </c>
      <c r="G57" t="str">
        <f t="shared" ref="G57:H57" si="11">IF(G51="Natalie","James","Natalie")</f>
        <v>James</v>
      </c>
      <c r="H57" t="str">
        <f t="shared" si="11"/>
        <v>James</v>
      </c>
      <c r="J57">
        <f>COUNTIF(B57:H57,"James")</f>
        <v>5</v>
      </c>
      <c r="K57">
        <f>COUNTIF(B57:H57,"Natalie")</f>
        <v>2</v>
      </c>
    </row>
    <row r="58" spans="1:11" x14ac:dyDescent="0.25">
      <c r="A58">
        <f>A52</f>
        <v>0</v>
      </c>
    </row>
    <row r="59" spans="1:11" x14ac:dyDescent="0.25">
      <c r="B59" s="2">
        <f>B53+7</f>
        <v>43346</v>
      </c>
      <c r="C59" s="2">
        <f t="shared" ref="C59:H59" si="12">C53+7</f>
        <v>43347</v>
      </c>
      <c r="D59" s="2">
        <f t="shared" si="12"/>
        <v>43348</v>
      </c>
      <c r="E59" s="2">
        <f t="shared" si="12"/>
        <v>43349</v>
      </c>
      <c r="F59" s="2">
        <f t="shared" si="12"/>
        <v>43350</v>
      </c>
      <c r="G59" s="2">
        <f t="shared" si="12"/>
        <v>43351</v>
      </c>
      <c r="H59" s="2">
        <f t="shared" si="12"/>
        <v>43352</v>
      </c>
    </row>
    <row r="60" spans="1:11" x14ac:dyDescent="0.25">
      <c r="A60">
        <f>A54</f>
        <v>0</v>
      </c>
    </row>
    <row r="61" spans="1:11" x14ac:dyDescent="0.25">
      <c r="A61" t="str">
        <f>A55</f>
        <v>Leonie</v>
      </c>
    </row>
    <row r="62" spans="1:11" x14ac:dyDescent="0.25">
      <c r="A62" t="str">
        <f>A56</f>
        <v>Current</v>
      </c>
    </row>
    <row r="63" spans="1:11" x14ac:dyDescent="0.25">
      <c r="A63" t="str">
        <f>A57</f>
        <v>Going forward</v>
      </c>
      <c r="B63" t="str">
        <f>IF(H57="Natalie","James","Natalie")</f>
        <v>Natalie</v>
      </c>
      <c r="C63" t="str">
        <f>B63</f>
        <v>Natalie</v>
      </c>
      <c r="D63" t="str">
        <f>IF(C63="Natalie","James","Natalie")</f>
        <v>James</v>
      </c>
      <c r="E63" t="str">
        <f>D63</f>
        <v>James</v>
      </c>
      <c r="F63" t="str">
        <f>IF(F57="Natalie","James","Natalie")</f>
        <v>Natalie</v>
      </c>
      <c r="G63" t="str">
        <f t="shared" ref="G63:H63" si="13">IF(G57="Natalie","James","Natalie")</f>
        <v>Natalie</v>
      </c>
      <c r="H63" t="str">
        <f t="shared" si="13"/>
        <v>Natalie</v>
      </c>
      <c r="J63">
        <f>COUNTIF(B63:H63,"James")</f>
        <v>2</v>
      </c>
      <c r="K63">
        <f>COUNTIF(B63:H63,"Natalie")</f>
        <v>5</v>
      </c>
    </row>
    <row r="64" spans="1:11" x14ac:dyDescent="0.25">
      <c r="A64">
        <f>A58</f>
        <v>0</v>
      </c>
    </row>
    <row r="65" spans="1:8" x14ac:dyDescent="0.25">
      <c r="B65" s="2">
        <f>B59+7</f>
        <v>43353</v>
      </c>
      <c r="C65" s="2">
        <f t="shared" ref="C65:H65" si="14">C59+7</f>
        <v>43354</v>
      </c>
      <c r="D65" s="2">
        <f t="shared" si="14"/>
        <v>43355</v>
      </c>
      <c r="E65" s="2">
        <f t="shared" si="14"/>
        <v>43356</v>
      </c>
      <c r="F65" s="2">
        <f t="shared" si="14"/>
        <v>43357</v>
      </c>
      <c r="G65" s="2">
        <f t="shared" si="14"/>
        <v>43358</v>
      </c>
      <c r="H65" s="2">
        <f t="shared" si="14"/>
        <v>43359</v>
      </c>
    </row>
    <row r="66" spans="1:8" x14ac:dyDescent="0.25">
      <c r="A66">
        <f>A60</f>
        <v>0</v>
      </c>
      <c r="F66" s="4" t="s">
        <v>49</v>
      </c>
      <c r="G66" s="4" t="s">
        <v>49</v>
      </c>
      <c r="H66" s="4" t="s">
        <v>49</v>
      </c>
    </row>
    <row r="67" spans="1:8" x14ac:dyDescent="0.25">
      <c r="A67" t="str">
        <f>A61</f>
        <v>Leonie</v>
      </c>
    </row>
    <row r="68" spans="1:8" x14ac:dyDescent="0.25">
      <c r="A68" t="str">
        <f>A62</f>
        <v>Current</v>
      </c>
    </row>
    <row r="69" spans="1:8" x14ac:dyDescent="0.25">
      <c r="A69" t="str">
        <f>A63</f>
        <v>Going forward</v>
      </c>
      <c r="B69" t="str">
        <f>IF(H63="Natalie","James","Natalie")</f>
        <v>James</v>
      </c>
      <c r="C69" t="str">
        <f>B69</f>
        <v>James</v>
      </c>
      <c r="D69" t="str">
        <f>IF(C69="Natalie","James","Natalie")</f>
        <v>Natalie</v>
      </c>
      <c r="E69" t="str">
        <f>D69</f>
        <v>Natalie</v>
      </c>
      <c r="F69" t="str">
        <f>IF(F63="Natalie","James","Natalie")</f>
        <v>James</v>
      </c>
      <c r="G69" t="str">
        <f t="shared" ref="G69:H69" si="15">IF(G63="Natalie","James","Natalie")</f>
        <v>James</v>
      </c>
      <c r="H69" t="str">
        <f t="shared" si="15"/>
        <v>James</v>
      </c>
    </row>
    <row r="70" spans="1:8" x14ac:dyDescent="0.25">
      <c r="A70">
        <f>A64</f>
        <v>0</v>
      </c>
    </row>
    <row r="71" spans="1:8" x14ac:dyDescent="0.25">
      <c r="B71" s="2">
        <f>B65+7</f>
        <v>43360</v>
      </c>
      <c r="C71" s="2">
        <f t="shared" ref="C71:H71" si="16">C65+7</f>
        <v>43361</v>
      </c>
      <c r="D71" s="2">
        <f t="shared" si="16"/>
        <v>43362</v>
      </c>
      <c r="E71" s="2">
        <f t="shared" si="16"/>
        <v>43363</v>
      </c>
      <c r="F71" s="2">
        <f t="shared" si="16"/>
        <v>43364</v>
      </c>
      <c r="G71" s="2">
        <f t="shared" si="16"/>
        <v>43365</v>
      </c>
      <c r="H71" s="2">
        <f t="shared" si="16"/>
        <v>43366</v>
      </c>
    </row>
    <row r="72" spans="1:8" x14ac:dyDescent="0.25">
      <c r="A72">
        <f>A66</f>
        <v>0</v>
      </c>
      <c r="B72" s="4" t="s">
        <v>49</v>
      </c>
    </row>
    <row r="73" spans="1:8" x14ac:dyDescent="0.25">
      <c r="A73" t="str">
        <f>A67</f>
        <v>Leonie</v>
      </c>
    </row>
    <row r="74" spans="1:8" x14ac:dyDescent="0.25">
      <c r="A74" t="str">
        <f>A68</f>
        <v>Current</v>
      </c>
    </row>
    <row r="75" spans="1:8" x14ac:dyDescent="0.25">
      <c r="A75" t="str">
        <f>A69</f>
        <v>Going forward</v>
      </c>
      <c r="B75" t="str">
        <f>IF(H69="Natalie","James","Natalie")</f>
        <v>Natalie</v>
      </c>
      <c r="C75" t="str">
        <f>B75</f>
        <v>Natalie</v>
      </c>
      <c r="D75" t="str">
        <f>IF(C75="Natalie","James","Natalie")</f>
        <v>James</v>
      </c>
      <c r="E75" t="str">
        <f>D75</f>
        <v>James</v>
      </c>
      <c r="F75" t="str">
        <f>IF(F69="Natalie","James","Natalie")</f>
        <v>Natalie</v>
      </c>
      <c r="G75" t="str">
        <f t="shared" ref="G75:H75" si="17">IF(G69="Natalie","James","Natalie")</f>
        <v>Natalie</v>
      </c>
      <c r="H75" t="str">
        <f t="shared" si="17"/>
        <v>Natalie</v>
      </c>
    </row>
    <row r="76" spans="1:8" x14ac:dyDescent="0.25">
      <c r="A76">
        <f>A70</f>
        <v>0</v>
      </c>
    </row>
    <row r="77" spans="1:8" x14ac:dyDescent="0.25">
      <c r="B77" s="2">
        <f>B71+7</f>
        <v>43367</v>
      </c>
      <c r="C77" s="2">
        <f t="shared" ref="C77:H77" si="18">C71+7</f>
        <v>43368</v>
      </c>
      <c r="D77" s="2">
        <f t="shared" si="18"/>
        <v>43369</v>
      </c>
      <c r="E77" s="2">
        <f t="shared" si="18"/>
        <v>43370</v>
      </c>
      <c r="F77" s="2">
        <f t="shared" si="18"/>
        <v>43371</v>
      </c>
      <c r="G77" s="2">
        <f t="shared" si="18"/>
        <v>43372</v>
      </c>
      <c r="H77" s="2">
        <f t="shared" si="18"/>
        <v>43373</v>
      </c>
    </row>
    <row r="78" spans="1:8" x14ac:dyDescent="0.25">
      <c r="A78">
        <f>A72</f>
        <v>0</v>
      </c>
    </row>
    <row r="79" spans="1:8" x14ac:dyDescent="0.25">
      <c r="A79" t="str">
        <f>A73</f>
        <v>Leonie</v>
      </c>
    </row>
    <row r="80" spans="1:8" x14ac:dyDescent="0.25">
      <c r="A80" t="str">
        <f>A74</f>
        <v>Current</v>
      </c>
    </row>
    <row r="81" spans="1:8" x14ac:dyDescent="0.25">
      <c r="A81" t="str">
        <f>A75</f>
        <v>Going forward</v>
      </c>
      <c r="B81" t="str">
        <f>IF(H75="Natalie","James","Natalie")</f>
        <v>James</v>
      </c>
      <c r="C81" t="str">
        <f>B81</f>
        <v>James</v>
      </c>
      <c r="D81" t="str">
        <f>IF(C81="Natalie","James","Natalie")</f>
        <v>Natalie</v>
      </c>
      <c r="E81" t="str">
        <f>D81</f>
        <v>Natalie</v>
      </c>
      <c r="F81" t="str">
        <f>IF(F75="Natalie","James","Natalie")</f>
        <v>James</v>
      </c>
      <c r="G81" t="str">
        <f t="shared" ref="G81:H81" si="19">IF(G75="Natalie","James","Natalie")</f>
        <v>James</v>
      </c>
      <c r="H81" t="str">
        <f t="shared" si="19"/>
        <v>James</v>
      </c>
    </row>
    <row r="82" spans="1:8" x14ac:dyDescent="0.25">
      <c r="A82">
        <f>A76</f>
        <v>0</v>
      </c>
    </row>
    <row r="83" spans="1:8" x14ac:dyDescent="0.25">
      <c r="B83" s="2">
        <f>B77+7</f>
        <v>43374</v>
      </c>
      <c r="C83" s="2">
        <f t="shared" ref="C83:H83" si="20">C77+7</f>
        <v>43375</v>
      </c>
      <c r="D83" s="2">
        <f t="shared" si="20"/>
        <v>43376</v>
      </c>
      <c r="E83" s="2">
        <f t="shared" si="20"/>
        <v>43377</v>
      </c>
      <c r="F83" s="2">
        <f t="shared" si="20"/>
        <v>43378</v>
      </c>
      <c r="G83" s="2">
        <f t="shared" si="20"/>
        <v>43379</v>
      </c>
      <c r="H83" s="2">
        <f t="shared" si="20"/>
        <v>43380</v>
      </c>
    </row>
    <row r="84" spans="1:8" x14ac:dyDescent="0.25">
      <c r="A84">
        <f>A78</f>
        <v>0</v>
      </c>
    </row>
    <row r="85" spans="1:8" x14ac:dyDescent="0.25">
      <c r="A85" t="str">
        <f>A79</f>
        <v>Leonie</v>
      </c>
    </row>
    <row r="86" spans="1:8" x14ac:dyDescent="0.25">
      <c r="A86" t="str">
        <f>A80</f>
        <v>Current</v>
      </c>
    </row>
    <row r="87" spans="1:8" x14ac:dyDescent="0.25">
      <c r="A87" t="str">
        <f>A81</f>
        <v>Going forward</v>
      </c>
      <c r="B87" t="str">
        <f>IF(H81="Natalie","James","Natalie")</f>
        <v>Natalie</v>
      </c>
      <c r="C87" t="str">
        <f>B87</f>
        <v>Natalie</v>
      </c>
      <c r="D87" t="str">
        <f>IF(C87="Natalie","James","Natalie")</f>
        <v>James</v>
      </c>
      <c r="E87" t="str">
        <f>D87</f>
        <v>James</v>
      </c>
      <c r="F87" t="str">
        <f>IF(F81="Natalie","James","Natalie")</f>
        <v>Natalie</v>
      </c>
      <c r="G87" t="str">
        <f t="shared" ref="G87:H87" si="21">IF(G81="Natalie","James","Natalie")</f>
        <v>Natalie</v>
      </c>
      <c r="H87" t="str">
        <f t="shared" si="21"/>
        <v>Natalie</v>
      </c>
    </row>
    <row r="88" spans="1:8" x14ac:dyDescent="0.25">
      <c r="A88">
        <f>A82</f>
        <v>0</v>
      </c>
    </row>
    <row r="89" spans="1:8" x14ac:dyDescent="0.25">
      <c r="B89" s="2">
        <f>B83+7</f>
        <v>43381</v>
      </c>
      <c r="C89" s="2">
        <f t="shared" ref="C89:H89" si="22">C83+7</f>
        <v>43382</v>
      </c>
      <c r="D89" s="2">
        <f t="shared" si="22"/>
        <v>43383</v>
      </c>
      <c r="E89" s="2">
        <f t="shared" si="22"/>
        <v>43384</v>
      </c>
      <c r="F89" s="2">
        <f t="shared" si="22"/>
        <v>43385</v>
      </c>
      <c r="G89" s="2">
        <f t="shared" si="22"/>
        <v>43386</v>
      </c>
      <c r="H89" s="2">
        <f t="shared" si="22"/>
        <v>43387</v>
      </c>
    </row>
    <row r="90" spans="1:8" x14ac:dyDescent="0.25">
      <c r="A90">
        <f>A84</f>
        <v>0</v>
      </c>
    </row>
    <row r="91" spans="1:8" x14ac:dyDescent="0.25">
      <c r="A91" t="str">
        <f>A85</f>
        <v>Leonie</v>
      </c>
    </row>
    <row r="92" spans="1:8" x14ac:dyDescent="0.25">
      <c r="A92" t="str">
        <f>A86</f>
        <v>Current</v>
      </c>
    </row>
    <row r="93" spans="1:8" x14ac:dyDescent="0.25">
      <c r="A93" t="str">
        <f>A87</f>
        <v>Going forward</v>
      </c>
      <c r="B93" t="str">
        <f>IF(H87="Natalie","James","Natalie")</f>
        <v>James</v>
      </c>
      <c r="C93" t="str">
        <f>B93</f>
        <v>James</v>
      </c>
      <c r="D93" t="str">
        <f>IF(C93="Natalie","James","Natalie")</f>
        <v>Natalie</v>
      </c>
      <c r="E93" t="str">
        <f>D93</f>
        <v>Natalie</v>
      </c>
      <c r="F93" t="str">
        <f>IF(F87="Natalie","James","Natalie")</f>
        <v>James</v>
      </c>
      <c r="G93" t="str">
        <f t="shared" ref="G93:H93" si="23">IF(G87="Natalie","James","Natalie")</f>
        <v>James</v>
      </c>
      <c r="H93" t="str">
        <f t="shared" si="23"/>
        <v>James</v>
      </c>
    </row>
    <row r="94" spans="1:8" x14ac:dyDescent="0.25">
      <c r="A94">
        <f>A88</f>
        <v>0</v>
      </c>
    </row>
    <row r="95" spans="1:8" x14ac:dyDescent="0.25">
      <c r="B95" s="2">
        <f>B89+7</f>
        <v>43388</v>
      </c>
      <c r="C95" s="2">
        <f t="shared" ref="C95:H95" si="24">C89+7</f>
        <v>43389</v>
      </c>
      <c r="D95" s="2">
        <f t="shared" si="24"/>
        <v>43390</v>
      </c>
      <c r="E95" s="2">
        <f t="shared" si="24"/>
        <v>43391</v>
      </c>
      <c r="F95" s="2">
        <f t="shared" si="24"/>
        <v>43392</v>
      </c>
      <c r="G95" s="2">
        <f t="shared" si="24"/>
        <v>43393</v>
      </c>
      <c r="H95" s="2">
        <f t="shared" si="24"/>
        <v>43394</v>
      </c>
    </row>
    <row r="96" spans="1:8" x14ac:dyDescent="0.25">
      <c r="A96">
        <f>A90</f>
        <v>0</v>
      </c>
    </row>
    <row r="97" spans="1:8" x14ac:dyDescent="0.25">
      <c r="A97" t="str">
        <f>A91</f>
        <v>Leonie</v>
      </c>
    </row>
    <row r="98" spans="1:8" x14ac:dyDescent="0.25">
      <c r="A98" t="str">
        <f>A92</f>
        <v>Current</v>
      </c>
    </row>
    <row r="99" spans="1:8" x14ac:dyDescent="0.25">
      <c r="A99" t="str">
        <f>A93</f>
        <v>Going forward</v>
      </c>
      <c r="B99" t="str">
        <f>IF(H93="Natalie","James","Natalie")</f>
        <v>Natalie</v>
      </c>
      <c r="C99" t="str">
        <f>B99</f>
        <v>Natalie</v>
      </c>
      <c r="D99" t="str">
        <f>IF(C99="Natalie","James","Natalie")</f>
        <v>James</v>
      </c>
      <c r="E99" t="str">
        <f>D99</f>
        <v>James</v>
      </c>
      <c r="F99" t="str">
        <f>IF(F93="Natalie","James","Natalie")</f>
        <v>Natalie</v>
      </c>
      <c r="G99" t="str">
        <f t="shared" ref="G99:H99" si="25">IF(G93="Natalie","James","Natalie")</f>
        <v>Natalie</v>
      </c>
      <c r="H99" t="str">
        <f t="shared" si="25"/>
        <v>Natalie</v>
      </c>
    </row>
    <row r="100" spans="1:8" x14ac:dyDescent="0.25">
      <c r="A100">
        <f>A94</f>
        <v>0</v>
      </c>
    </row>
    <row r="101" spans="1:8" x14ac:dyDescent="0.25">
      <c r="B101" s="2">
        <f>B95+7</f>
        <v>43395</v>
      </c>
      <c r="C101" s="2">
        <f t="shared" ref="C101:H101" si="26">C95+7</f>
        <v>43396</v>
      </c>
      <c r="D101" s="2">
        <f t="shared" si="26"/>
        <v>43397</v>
      </c>
      <c r="E101" s="2">
        <f t="shared" si="26"/>
        <v>43398</v>
      </c>
      <c r="F101" s="2">
        <f t="shared" si="26"/>
        <v>43399</v>
      </c>
      <c r="G101" s="2">
        <f t="shared" si="26"/>
        <v>43400</v>
      </c>
      <c r="H101" s="2">
        <f t="shared" si="26"/>
        <v>43401</v>
      </c>
    </row>
    <row r="102" spans="1:8" x14ac:dyDescent="0.25">
      <c r="A102">
        <f>A96</f>
        <v>0</v>
      </c>
    </row>
    <row r="103" spans="1:8" x14ac:dyDescent="0.25">
      <c r="A103" t="str">
        <f>A97</f>
        <v>Leonie</v>
      </c>
    </row>
    <row r="104" spans="1:8" x14ac:dyDescent="0.25">
      <c r="A104" t="str">
        <f>A98</f>
        <v>Current</v>
      </c>
    </row>
    <row r="105" spans="1:8" x14ac:dyDescent="0.25">
      <c r="A105" t="str">
        <f>A99</f>
        <v>Going forward</v>
      </c>
      <c r="B105" t="str">
        <f>IF(H99="Natalie","James","Natalie")</f>
        <v>James</v>
      </c>
      <c r="C105" t="str">
        <f>B105</f>
        <v>James</v>
      </c>
      <c r="D105" t="str">
        <f>IF(C105="Natalie","James","Natalie")</f>
        <v>Natalie</v>
      </c>
      <c r="E105" t="str">
        <f>D105</f>
        <v>Natalie</v>
      </c>
      <c r="F105" t="str">
        <f>IF(F99="Natalie","James","Natalie")</f>
        <v>James</v>
      </c>
      <c r="G105" t="str">
        <f t="shared" ref="G105:H105" si="27">IF(G99="Natalie","James","Natalie")</f>
        <v>James</v>
      </c>
      <c r="H105" t="str">
        <f t="shared" si="27"/>
        <v>James</v>
      </c>
    </row>
    <row r="106" spans="1:8" x14ac:dyDescent="0.25">
      <c r="A106">
        <f>A100</f>
        <v>0</v>
      </c>
    </row>
    <row r="107" spans="1:8" x14ac:dyDescent="0.25">
      <c r="B107" s="2">
        <f>B101+7</f>
        <v>43402</v>
      </c>
      <c r="C107" s="2">
        <f t="shared" ref="C107:H107" si="28">C101+7</f>
        <v>43403</v>
      </c>
      <c r="D107" s="2">
        <f t="shared" si="28"/>
        <v>43404</v>
      </c>
      <c r="E107" s="2">
        <f t="shared" si="28"/>
        <v>43405</v>
      </c>
      <c r="F107" s="2">
        <f t="shared" si="28"/>
        <v>43406</v>
      </c>
      <c r="G107" s="2">
        <f t="shared" si="28"/>
        <v>43407</v>
      </c>
      <c r="H107" s="2">
        <f t="shared" si="28"/>
        <v>43408</v>
      </c>
    </row>
    <row r="108" spans="1:8" x14ac:dyDescent="0.25">
      <c r="A108">
        <f>A102</f>
        <v>0</v>
      </c>
    </row>
    <row r="109" spans="1:8" x14ac:dyDescent="0.25">
      <c r="A109" t="str">
        <f>A103</f>
        <v>Leonie</v>
      </c>
    </row>
    <row r="110" spans="1:8" x14ac:dyDescent="0.25">
      <c r="A110" t="str">
        <f>A104</f>
        <v>Current</v>
      </c>
    </row>
    <row r="111" spans="1:8" x14ac:dyDescent="0.25">
      <c r="A111" t="str">
        <f>A105</f>
        <v>Going forward</v>
      </c>
      <c r="B111" t="str">
        <f>IF(H105="Natalie","James","Natalie")</f>
        <v>Natalie</v>
      </c>
      <c r="C111" t="str">
        <f>B111</f>
        <v>Natalie</v>
      </c>
      <c r="D111" t="str">
        <f>IF(C111="Natalie","James","Natalie")</f>
        <v>James</v>
      </c>
      <c r="E111" t="str">
        <f>D111</f>
        <v>James</v>
      </c>
      <c r="F111" t="str">
        <f>IF(F105="Natalie","James","Natalie")</f>
        <v>Natalie</v>
      </c>
      <c r="G111" t="str">
        <f t="shared" ref="G111:H111" si="29">IF(G105="Natalie","James","Natalie")</f>
        <v>Natalie</v>
      </c>
      <c r="H111" t="str">
        <f t="shared" si="29"/>
        <v>Natalie</v>
      </c>
    </row>
    <row r="112" spans="1:8" x14ac:dyDescent="0.25">
      <c r="A112">
        <f>A106</f>
        <v>0</v>
      </c>
    </row>
    <row r="113" spans="1:8" x14ac:dyDescent="0.25">
      <c r="B113" s="2">
        <f>B107+7</f>
        <v>43409</v>
      </c>
      <c r="C113" s="2">
        <f t="shared" ref="C113:H113" si="30">C107+7</f>
        <v>43410</v>
      </c>
      <c r="D113" s="2">
        <f t="shared" si="30"/>
        <v>43411</v>
      </c>
      <c r="E113" s="2">
        <f t="shared" si="30"/>
        <v>43412</v>
      </c>
      <c r="F113" s="2">
        <f t="shared" si="30"/>
        <v>43413</v>
      </c>
      <c r="G113" s="2">
        <f t="shared" si="30"/>
        <v>43414</v>
      </c>
      <c r="H113" s="2">
        <f t="shared" si="30"/>
        <v>43415</v>
      </c>
    </row>
    <row r="114" spans="1:8" x14ac:dyDescent="0.25">
      <c r="A114">
        <f>A108</f>
        <v>0</v>
      </c>
    </row>
    <row r="115" spans="1:8" x14ac:dyDescent="0.25">
      <c r="A115" t="str">
        <f>A109</f>
        <v>Leonie</v>
      </c>
    </row>
    <row r="116" spans="1:8" x14ac:dyDescent="0.25">
      <c r="A116" t="str">
        <f>A110</f>
        <v>Current</v>
      </c>
    </row>
    <row r="117" spans="1:8" x14ac:dyDescent="0.25">
      <c r="A117" t="str">
        <f>A111</f>
        <v>Going forward</v>
      </c>
      <c r="B117" t="str">
        <f>IF(H111="Natalie","James","Natalie")</f>
        <v>James</v>
      </c>
      <c r="C117" t="str">
        <f>B117</f>
        <v>James</v>
      </c>
      <c r="D117" t="str">
        <f>IF(C117="Natalie","James","Natalie")</f>
        <v>Natalie</v>
      </c>
      <c r="E117" t="str">
        <f>D117</f>
        <v>Natalie</v>
      </c>
      <c r="F117" t="str">
        <f>IF(F111="Natalie","James","Natalie")</f>
        <v>James</v>
      </c>
      <c r="G117" t="str">
        <f t="shared" ref="G117:H117" si="31">IF(G111="Natalie","James","Natalie")</f>
        <v>James</v>
      </c>
      <c r="H117" t="str">
        <f t="shared" si="31"/>
        <v>James</v>
      </c>
    </row>
    <row r="118" spans="1:8" x14ac:dyDescent="0.25">
      <c r="A118">
        <f>A112</f>
        <v>0</v>
      </c>
    </row>
    <row r="119" spans="1:8" x14ac:dyDescent="0.25">
      <c r="B119" s="2">
        <f>B113+7</f>
        <v>43416</v>
      </c>
      <c r="C119" s="2">
        <f t="shared" ref="C119:H119" si="32">C113+7</f>
        <v>43417</v>
      </c>
      <c r="D119" s="2">
        <f t="shared" si="32"/>
        <v>43418</v>
      </c>
      <c r="E119" s="2">
        <f t="shared" si="32"/>
        <v>43419</v>
      </c>
      <c r="F119" s="2">
        <f t="shared" si="32"/>
        <v>43420</v>
      </c>
      <c r="G119" s="2">
        <f t="shared" si="32"/>
        <v>43421</v>
      </c>
      <c r="H119" s="2">
        <f t="shared" si="32"/>
        <v>43422</v>
      </c>
    </row>
    <row r="120" spans="1:8" x14ac:dyDescent="0.25">
      <c r="A120">
        <f>A114</f>
        <v>0</v>
      </c>
    </row>
    <row r="121" spans="1:8" x14ac:dyDescent="0.25">
      <c r="A121" t="str">
        <f>A115</f>
        <v>Leonie</v>
      </c>
    </row>
    <row r="122" spans="1:8" x14ac:dyDescent="0.25">
      <c r="A122" t="str">
        <f>A116</f>
        <v>Current</v>
      </c>
    </row>
    <row r="123" spans="1:8" x14ac:dyDescent="0.25">
      <c r="A123" t="str">
        <f>A117</f>
        <v>Going forward</v>
      </c>
      <c r="B123" t="str">
        <f>IF(H117="Natalie","James","Natalie")</f>
        <v>Natalie</v>
      </c>
      <c r="C123" t="str">
        <f>B123</f>
        <v>Natalie</v>
      </c>
      <c r="D123" t="str">
        <f>IF(C123="Natalie","James","Natalie")</f>
        <v>James</v>
      </c>
      <c r="E123" t="str">
        <f>D123</f>
        <v>James</v>
      </c>
      <c r="F123" t="str">
        <f>IF(F117="Natalie","James","Natalie")</f>
        <v>Natalie</v>
      </c>
      <c r="G123" t="str">
        <f t="shared" ref="G123:H123" si="33">IF(G117="Natalie","James","Natalie")</f>
        <v>Natalie</v>
      </c>
      <c r="H123" t="str">
        <f t="shared" si="33"/>
        <v>Natalie</v>
      </c>
    </row>
    <row r="124" spans="1:8" x14ac:dyDescent="0.25">
      <c r="A124">
        <f>A118</f>
        <v>0</v>
      </c>
    </row>
    <row r="125" spans="1:8" x14ac:dyDescent="0.25">
      <c r="B125" s="2">
        <f>B119+7</f>
        <v>43423</v>
      </c>
      <c r="C125" s="2">
        <f t="shared" ref="C125:H125" si="34">C119+7</f>
        <v>43424</v>
      </c>
      <c r="D125" s="2">
        <f t="shared" si="34"/>
        <v>43425</v>
      </c>
      <c r="E125" s="2">
        <f t="shared" si="34"/>
        <v>43426</v>
      </c>
      <c r="F125" s="2">
        <f t="shared" si="34"/>
        <v>43427</v>
      </c>
      <c r="G125" s="2">
        <f t="shared" si="34"/>
        <v>43428</v>
      </c>
      <c r="H125" s="2">
        <f t="shared" si="34"/>
        <v>43429</v>
      </c>
    </row>
    <row r="126" spans="1:8" x14ac:dyDescent="0.25">
      <c r="A126">
        <f>A120</f>
        <v>0</v>
      </c>
    </row>
    <row r="127" spans="1:8" x14ac:dyDescent="0.25">
      <c r="A127" t="str">
        <f>A121</f>
        <v>Leonie</v>
      </c>
    </row>
    <row r="128" spans="1:8" x14ac:dyDescent="0.25">
      <c r="A128" t="str">
        <f>A122</f>
        <v>Current</v>
      </c>
    </row>
    <row r="129" spans="1:8" x14ac:dyDescent="0.25">
      <c r="A129" t="str">
        <f>A123</f>
        <v>Going forward</v>
      </c>
      <c r="B129" t="str">
        <f>IF(H123="Natalie","James","Natalie")</f>
        <v>James</v>
      </c>
      <c r="C129" t="str">
        <f>B129</f>
        <v>James</v>
      </c>
      <c r="D129" t="str">
        <f>IF(C129="Natalie","James","Natalie")</f>
        <v>Natalie</v>
      </c>
      <c r="E129" t="str">
        <f>D129</f>
        <v>Natalie</v>
      </c>
      <c r="F129" t="str">
        <f>IF(F123="Natalie","James","Natalie")</f>
        <v>James</v>
      </c>
      <c r="G129" t="str">
        <f t="shared" ref="G129:H129" si="35">IF(G123="Natalie","James","Natalie")</f>
        <v>James</v>
      </c>
      <c r="H129" t="str">
        <f t="shared" si="35"/>
        <v>James</v>
      </c>
    </row>
    <row r="130" spans="1:8" x14ac:dyDescent="0.25">
      <c r="A130">
        <f>A124</f>
        <v>0</v>
      </c>
    </row>
    <row r="131" spans="1:8" x14ac:dyDescent="0.25">
      <c r="B131" s="2">
        <f>B125+7</f>
        <v>43430</v>
      </c>
      <c r="C131" s="2">
        <f t="shared" ref="C131:H131" si="36">C125+7</f>
        <v>43431</v>
      </c>
      <c r="D131" s="2">
        <f t="shared" si="36"/>
        <v>43432</v>
      </c>
      <c r="E131" s="2">
        <f t="shared" si="36"/>
        <v>43433</v>
      </c>
      <c r="F131" s="2">
        <f t="shared" si="36"/>
        <v>43434</v>
      </c>
      <c r="G131" s="2">
        <f t="shared" si="36"/>
        <v>43435</v>
      </c>
      <c r="H131" s="2">
        <f t="shared" si="36"/>
        <v>43436</v>
      </c>
    </row>
    <row r="132" spans="1:8" x14ac:dyDescent="0.25">
      <c r="A132">
        <f>A126</f>
        <v>0</v>
      </c>
    </row>
    <row r="133" spans="1:8" x14ac:dyDescent="0.25">
      <c r="A133" t="str">
        <f>A127</f>
        <v>Leonie</v>
      </c>
    </row>
    <row r="134" spans="1:8" x14ac:dyDescent="0.25">
      <c r="A134" t="str">
        <f>A128</f>
        <v>Current</v>
      </c>
    </row>
    <row r="135" spans="1:8" x14ac:dyDescent="0.25">
      <c r="A135" t="str">
        <f>A129</f>
        <v>Going forward</v>
      </c>
      <c r="B135" t="str">
        <f>IF(H129="Natalie","James","Natalie")</f>
        <v>Natalie</v>
      </c>
      <c r="C135" t="str">
        <f>B135</f>
        <v>Natalie</v>
      </c>
      <c r="D135" t="str">
        <f>IF(C135="Natalie","James","Natalie")</f>
        <v>James</v>
      </c>
      <c r="E135" t="str">
        <f>D135</f>
        <v>James</v>
      </c>
      <c r="F135" t="str">
        <f>IF(F129="Natalie","James","Natalie")</f>
        <v>Natalie</v>
      </c>
      <c r="G135" t="str">
        <f t="shared" ref="G135:H135" si="37">IF(G129="Natalie","James","Natalie")</f>
        <v>Natalie</v>
      </c>
      <c r="H135" t="str">
        <f t="shared" si="37"/>
        <v>Natalie</v>
      </c>
    </row>
    <row r="136" spans="1:8" x14ac:dyDescent="0.25">
      <c r="A136">
        <f>A130</f>
        <v>0</v>
      </c>
    </row>
    <row r="137" spans="1:8" x14ac:dyDescent="0.25">
      <c r="B137" s="2">
        <f>B131+7</f>
        <v>43437</v>
      </c>
      <c r="C137" s="2">
        <f t="shared" ref="C137:H137" si="38">C131+7</f>
        <v>43438</v>
      </c>
      <c r="D137" s="2">
        <f t="shared" si="38"/>
        <v>43439</v>
      </c>
      <c r="E137" s="2">
        <f t="shared" si="38"/>
        <v>43440</v>
      </c>
      <c r="F137" s="2">
        <f t="shared" si="38"/>
        <v>43441</v>
      </c>
      <c r="G137" s="2">
        <f t="shared" si="38"/>
        <v>43442</v>
      </c>
      <c r="H137" s="2">
        <f t="shared" si="38"/>
        <v>43443</v>
      </c>
    </row>
    <row r="138" spans="1:8" x14ac:dyDescent="0.25">
      <c r="A138">
        <f>A132</f>
        <v>0</v>
      </c>
    </row>
    <row r="139" spans="1:8" x14ac:dyDescent="0.25">
      <c r="A139" t="str">
        <f>A133</f>
        <v>Leonie</v>
      </c>
    </row>
    <row r="140" spans="1:8" x14ac:dyDescent="0.25">
      <c r="A140" t="str">
        <f>A134</f>
        <v>Current</v>
      </c>
    </row>
    <row r="141" spans="1:8" x14ac:dyDescent="0.25">
      <c r="A141" t="str">
        <f>A135</f>
        <v>Going forward</v>
      </c>
      <c r="B141" t="str">
        <f>IF(H135="Natalie","James","Natalie")</f>
        <v>James</v>
      </c>
      <c r="C141" t="str">
        <f>B141</f>
        <v>James</v>
      </c>
      <c r="D141" t="str">
        <f>IF(C141="Natalie","James","Natalie")</f>
        <v>Natalie</v>
      </c>
      <c r="E141" t="str">
        <f>D141</f>
        <v>Natalie</v>
      </c>
      <c r="F141" t="str">
        <f>IF(F135="Natalie","James","Natalie")</f>
        <v>James</v>
      </c>
      <c r="G141" t="str">
        <f t="shared" ref="G141:H141" si="39">IF(G135="Natalie","James","Natalie")</f>
        <v>James</v>
      </c>
      <c r="H141" t="str">
        <f t="shared" si="39"/>
        <v>James</v>
      </c>
    </row>
    <row r="142" spans="1:8" x14ac:dyDescent="0.25">
      <c r="A142">
        <f>A136</f>
        <v>0</v>
      </c>
    </row>
    <row r="143" spans="1:8" x14ac:dyDescent="0.25">
      <c r="B143" s="2">
        <f>B137+7</f>
        <v>43444</v>
      </c>
      <c r="C143" s="2">
        <f t="shared" ref="C143:H143" si="40">C137+7</f>
        <v>43445</v>
      </c>
      <c r="D143" s="2">
        <f t="shared" si="40"/>
        <v>43446</v>
      </c>
      <c r="E143" s="2">
        <f t="shared" si="40"/>
        <v>43447</v>
      </c>
      <c r="F143" s="2">
        <f t="shared" si="40"/>
        <v>43448</v>
      </c>
      <c r="G143" s="2">
        <f t="shared" si="40"/>
        <v>43449</v>
      </c>
      <c r="H143" s="2">
        <f t="shared" si="40"/>
        <v>43450</v>
      </c>
    </row>
    <row r="144" spans="1:8" x14ac:dyDescent="0.25">
      <c r="A144">
        <f>A138</f>
        <v>0</v>
      </c>
    </row>
    <row r="145" spans="1:8" x14ac:dyDescent="0.25">
      <c r="A145" t="str">
        <f>A139</f>
        <v>Leonie</v>
      </c>
    </row>
    <row r="146" spans="1:8" x14ac:dyDescent="0.25">
      <c r="A146" t="str">
        <f>A140</f>
        <v>Current</v>
      </c>
    </row>
    <row r="147" spans="1:8" x14ac:dyDescent="0.25">
      <c r="A147" t="str">
        <f>A141</f>
        <v>Going forward</v>
      </c>
      <c r="B147" t="str">
        <f>IF(H141="Natalie","James","Natalie")</f>
        <v>Natalie</v>
      </c>
      <c r="C147" t="str">
        <f>B147</f>
        <v>Natalie</v>
      </c>
      <c r="D147" t="str">
        <f>IF(C147="Natalie","James","Natalie")</f>
        <v>James</v>
      </c>
      <c r="E147" t="str">
        <f>D147</f>
        <v>James</v>
      </c>
      <c r="F147" t="str">
        <f>IF(F141="Natalie","James","Natalie")</f>
        <v>Natalie</v>
      </c>
      <c r="G147" t="str">
        <f t="shared" ref="G147:H147" si="41">IF(G141="Natalie","James","Natalie")</f>
        <v>Natalie</v>
      </c>
      <c r="H147" t="str">
        <f t="shared" si="41"/>
        <v>Natalie</v>
      </c>
    </row>
    <row r="148" spans="1:8" x14ac:dyDescent="0.25">
      <c r="A148">
        <f>A142</f>
        <v>0</v>
      </c>
    </row>
    <row r="149" spans="1:8" x14ac:dyDescent="0.25">
      <c r="B149" s="2">
        <f>B143+7</f>
        <v>43451</v>
      </c>
      <c r="C149" s="2">
        <f t="shared" ref="C149:H149" si="42">C143+7</f>
        <v>43452</v>
      </c>
      <c r="D149" s="2">
        <f t="shared" si="42"/>
        <v>43453</v>
      </c>
      <c r="E149" s="2">
        <f t="shared" si="42"/>
        <v>43454</v>
      </c>
      <c r="F149" s="2">
        <f t="shared" si="42"/>
        <v>43455</v>
      </c>
      <c r="G149" s="2">
        <f t="shared" si="42"/>
        <v>43456</v>
      </c>
      <c r="H149" s="2">
        <f t="shared" si="42"/>
        <v>43457</v>
      </c>
    </row>
    <row r="150" spans="1:8" x14ac:dyDescent="0.25">
      <c r="A150">
        <f>A144</f>
        <v>0</v>
      </c>
    </row>
    <row r="151" spans="1:8" x14ac:dyDescent="0.25">
      <c r="A151" t="str">
        <f>A145</f>
        <v>Leonie</v>
      </c>
    </row>
    <row r="152" spans="1:8" x14ac:dyDescent="0.25">
      <c r="A152" t="str">
        <f>A146</f>
        <v>Current</v>
      </c>
    </row>
    <row r="153" spans="1:8" x14ac:dyDescent="0.25">
      <c r="A153" t="str">
        <f>A147</f>
        <v>Going forward</v>
      </c>
      <c r="B153" t="str">
        <f>IF(H147="Natalie","James","Natalie")</f>
        <v>James</v>
      </c>
      <c r="C153" t="str">
        <f>B153</f>
        <v>James</v>
      </c>
      <c r="D153" t="str">
        <f>IF(C153="Natalie","James","Natalie")</f>
        <v>Natalie</v>
      </c>
      <c r="E153" t="str">
        <f>D153</f>
        <v>Natalie</v>
      </c>
      <c r="F153" t="str">
        <f>IF(F147="Natalie","James","Natalie")</f>
        <v>James</v>
      </c>
      <c r="G153" t="str">
        <f t="shared" ref="G153:H153" si="43">IF(G147="Natalie","James","Natalie")</f>
        <v>James</v>
      </c>
      <c r="H153" t="str">
        <f t="shared" si="43"/>
        <v>James</v>
      </c>
    </row>
    <row r="154" spans="1:8" x14ac:dyDescent="0.25">
      <c r="A154">
        <f>A148</f>
        <v>0</v>
      </c>
    </row>
    <row r="155" spans="1:8" x14ac:dyDescent="0.25">
      <c r="B155" s="2">
        <f>B149+7</f>
        <v>43458</v>
      </c>
      <c r="C155" s="2">
        <f t="shared" ref="C155:H155" si="44">C149+7</f>
        <v>43459</v>
      </c>
      <c r="D155" s="2">
        <f t="shared" si="44"/>
        <v>43460</v>
      </c>
      <c r="E155" s="2">
        <f t="shared" si="44"/>
        <v>43461</v>
      </c>
      <c r="F155" s="2">
        <f t="shared" si="44"/>
        <v>43462</v>
      </c>
      <c r="G155" s="2">
        <f t="shared" si="44"/>
        <v>43463</v>
      </c>
      <c r="H155" s="2">
        <f t="shared" si="44"/>
        <v>43464</v>
      </c>
    </row>
    <row r="156" spans="1:8" x14ac:dyDescent="0.25">
      <c r="A156">
        <f>A150</f>
        <v>0</v>
      </c>
    </row>
    <row r="157" spans="1:8" x14ac:dyDescent="0.25">
      <c r="A157" t="str">
        <f>A151</f>
        <v>Leonie</v>
      </c>
    </row>
    <row r="158" spans="1:8" x14ac:dyDescent="0.25">
      <c r="A158" t="str">
        <f>A152</f>
        <v>Current</v>
      </c>
    </row>
    <row r="159" spans="1:8" x14ac:dyDescent="0.25">
      <c r="A159" t="str">
        <f>A153</f>
        <v>Going forward</v>
      </c>
      <c r="B159" t="str">
        <f>IF(H153="Natalie","James","Natalie")</f>
        <v>Natalie</v>
      </c>
      <c r="C159" t="str">
        <f>B159</f>
        <v>Natalie</v>
      </c>
      <c r="D159" t="str">
        <f>IF(C159="Natalie","James","Natalie")</f>
        <v>James</v>
      </c>
      <c r="E159" t="str">
        <f>D159</f>
        <v>James</v>
      </c>
      <c r="F159" t="str">
        <f>IF(F153="Natalie","James","Natalie")</f>
        <v>Natalie</v>
      </c>
      <c r="G159" t="str">
        <f t="shared" ref="G159:H159" si="45">IF(G153="Natalie","James","Natalie")</f>
        <v>Natalie</v>
      </c>
      <c r="H159" t="str">
        <f t="shared" si="45"/>
        <v>Natalie</v>
      </c>
    </row>
    <row r="160" spans="1:8" x14ac:dyDescent="0.25">
      <c r="A160">
        <f>A154</f>
        <v>0</v>
      </c>
    </row>
    <row r="161" spans="1:8" x14ac:dyDescent="0.25">
      <c r="B161" s="2">
        <f>B155+7</f>
        <v>43465</v>
      </c>
      <c r="C161" s="2">
        <f t="shared" ref="C161:H161" si="46">C155+7</f>
        <v>43466</v>
      </c>
      <c r="D161" s="2">
        <f t="shared" si="46"/>
        <v>43467</v>
      </c>
      <c r="E161" s="2">
        <f t="shared" si="46"/>
        <v>43468</v>
      </c>
      <c r="F161" s="2">
        <f t="shared" si="46"/>
        <v>43469</v>
      </c>
      <c r="G161" s="2">
        <f t="shared" si="46"/>
        <v>43470</v>
      </c>
      <c r="H161" s="2">
        <f t="shared" si="46"/>
        <v>43471</v>
      </c>
    </row>
    <row r="162" spans="1:8" x14ac:dyDescent="0.25">
      <c r="A162">
        <f>A156</f>
        <v>0</v>
      </c>
    </row>
    <row r="163" spans="1:8" x14ac:dyDescent="0.25">
      <c r="A163" t="str">
        <f>A157</f>
        <v>Leonie</v>
      </c>
    </row>
    <row r="164" spans="1:8" x14ac:dyDescent="0.25">
      <c r="A164" t="str">
        <f>A158</f>
        <v>Current</v>
      </c>
    </row>
    <row r="165" spans="1:8" x14ac:dyDescent="0.25">
      <c r="A165" t="str">
        <f>A159</f>
        <v>Going forward</v>
      </c>
      <c r="B165" t="str">
        <f>IF(H159="Natalie","James","Natalie")</f>
        <v>James</v>
      </c>
      <c r="C165" t="str">
        <f>B165</f>
        <v>James</v>
      </c>
      <c r="D165" t="str">
        <f>IF(C165="Natalie","James","Natalie")</f>
        <v>Natalie</v>
      </c>
      <c r="E165" t="str">
        <f>D165</f>
        <v>Natalie</v>
      </c>
      <c r="F165" t="str">
        <f>IF(F159="Natalie","James","Natalie")</f>
        <v>James</v>
      </c>
      <c r="G165" t="str">
        <f t="shared" ref="G165:H165" si="47">IF(G159="Natalie","James","Natalie")</f>
        <v>James</v>
      </c>
      <c r="H165" t="str">
        <f t="shared" si="47"/>
        <v>James</v>
      </c>
    </row>
    <row r="166" spans="1:8" x14ac:dyDescent="0.25">
      <c r="A166">
        <f>A160</f>
        <v>0</v>
      </c>
    </row>
    <row r="167" spans="1:8" x14ac:dyDescent="0.25">
      <c r="B167" s="2">
        <f>B161+7</f>
        <v>43472</v>
      </c>
      <c r="C167" s="2">
        <f t="shared" ref="C167:H167" si="48">C161+7</f>
        <v>43473</v>
      </c>
      <c r="D167" s="2">
        <f t="shared" si="48"/>
        <v>43474</v>
      </c>
      <c r="E167" s="2">
        <f t="shared" si="48"/>
        <v>43475</v>
      </c>
      <c r="F167" s="2">
        <f t="shared" si="48"/>
        <v>43476</v>
      </c>
      <c r="G167" s="2">
        <f t="shared" si="48"/>
        <v>43477</v>
      </c>
      <c r="H167" s="2">
        <f t="shared" si="48"/>
        <v>43478</v>
      </c>
    </row>
    <row r="168" spans="1:8" x14ac:dyDescent="0.25">
      <c r="A168">
        <f>A162</f>
        <v>0</v>
      </c>
    </row>
    <row r="169" spans="1:8" x14ac:dyDescent="0.25">
      <c r="A169" t="str">
        <f>A163</f>
        <v>Leonie</v>
      </c>
    </row>
    <row r="170" spans="1:8" x14ac:dyDescent="0.25">
      <c r="A170" t="str">
        <f>A164</f>
        <v>Current</v>
      </c>
    </row>
    <row r="171" spans="1:8" x14ac:dyDescent="0.25">
      <c r="A171" t="str">
        <f>A165</f>
        <v>Going forward</v>
      </c>
      <c r="B171" t="str">
        <f>IF(H165="Natalie","James","Natalie")</f>
        <v>Natalie</v>
      </c>
      <c r="C171" t="str">
        <f>B171</f>
        <v>Natalie</v>
      </c>
      <c r="D171" t="str">
        <f>IF(C171="Natalie","James","Natalie")</f>
        <v>James</v>
      </c>
      <c r="E171" t="str">
        <f>D171</f>
        <v>James</v>
      </c>
      <c r="F171" t="str">
        <f>IF(F165="Natalie","James","Natalie")</f>
        <v>Natalie</v>
      </c>
      <c r="G171" t="str">
        <f t="shared" ref="G171:H171" si="49">IF(G165="Natalie","James","Natalie")</f>
        <v>Natalie</v>
      </c>
      <c r="H171" t="str">
        <f t="shared" si="49"/>
        <v>Natalie</v>
      </c>
    </row>
    <row r="172" spans="1:8" x14ac:dyDescent="0.25">
      <c r="A172">
        <f>A166</f>
        <v>0</v>
      </c>
    </row>
    <row r="173" spans="1:8" x14ac:dyDescent="0.25">
      <c r="B173" s="2">
        <f>B167+7</f>
        <v>43479</v>
      </c>
      <c r="C173" s="2">
        <f t="shared" ref="C173:H173" si="50">C167+7</f>
        <v>43480</v>
      </c>
      <c r="D173" s="2">
        <f t="shared" si="50"/>
        <v>43481</v>
      </c>
      <c r="E173" s="2">
        <f t="shared" si="50"/>
        <v>43482</v>
      </c>
      <c r="F173" s="2">
        <f t="shared" si="50"/>
        <v>43483</v>
      </c>
      <c r="G173" s="2">
        <f t="shared" si="50"/>
        <v>43484</v>
      </c>
      <c r="H173" s="2">
        <f t="shared" si="50"/>
        <v>43485</v>
      </c>
    </row>
    <row r="174" spans="1:8" x14ac:dyDescent="0.25">
      <c r="A174">
        <f>A168</f>
        <v>0</v>
      </c>
    </row>
    <row r="175" spans="1:8" x14ac:dyDescent="0.25">
      <c r="A175" t="str">
        <f>A169</f>
        <v>Leonie</v>
      </c>
    </row>
    <row r="176" spans="1:8" x14ac:dyDescent="0.25">
      <c r="A176" t="str">
        <f>A170</f>
        <v>Current</v>
      </c>
    </row>
    <row r="177" spans="1:8" x14ac:dyDescent="0.25">
      <c r="A177" t="str">
        <f>A171</f>
        <v>Going forward</v>
      </c>
      <c r="B177" t="str">
        <f>IF(H171="Natalie","James","Natalie")</f>
        <v>James</v>
      </c>
      <c r="C177" t="str">
        <f>B177</f>
        <v>James</v>
      </c>
      <c r="D177" t="str">
        <f>IF(C177="Natalie","James","Natalie")</f>
        <v>Natalie</v>
      </c>
      <c r="E177" t="str">
        <f>D177</f>
        <v>Natalie</v>
      </c>
      <c r="F177" t="str">
        <f>IF(F171="Natalie","James","Natalie")</f>
        <v>James</v>
      </c>
      <c r="G177" t="str">
        <f t="shared" ref="G177:H177" si="51">IF(G171="Natalie","James","Natalie")</f>
        <v>James</v>
      </c>
      <c r="H177" t="str">
        <f t="shared" si="51"/>
        <v>James</v>
      </c>
    </row>
    <row r="178" spans="1:8" x14ac:dyDescent="0.25">
      <c r="A178">
        <f>A172</f>
        <v>0</v>
      </c>
    </row>
    <row r="179" spans="1:8" x14ac:dyDescent="0.25">
      <c r="B179" s="2">
        <f>B173+7</f>
        <v>43486</v>
      </c>
      <c r="C179" s="2">
        <f t="shared" ref="C179:H179" si="52">C173+7</f>
        <v>43487</v>
      </c>
      <c r="D179" s="2">
        <f t="shared" si="52"/>
        <v>43488</v>
      </c>
      <c r="E179" s="2">
        <f t="shared" si="52"/>
        <v>43489</v>
      </c>
      <c r="F179" s="2">
        <f t="shared" si="52"/>
        <v>43490</v>
      </c>
      <c r="G179" s="2">
        <f t="shared" si="52"/>
        <v>43491</v>
      </c>
      <c r="H179" s="2">
        <f t="shared" si="52"/>
        <v>43492</v>
      </c>
    </row>
    <row r="180" spans="1:8" x14ac:dyDescent="0.25">
      <c r="A180">
        <f>A174</f>
        <v>0</v>
      </c>
    </row>
    <row r="181" spans="1:8" x14ac:dyDescent="0.25">
      <c r="A181" t="str">
        <f>A175</f>
        <v>Leonie</v>
      </c>
    </row>
    <row r="182" spans="1:8" x14ac:dyDescent="0.25">
      <c r="A182" t="str">
        <f>A176</f>
        <v>Current</v>
      </c>
    </row>
    <row r="183" spans="1:8" x14ac:dyDescent="0.25">
      <c r="A183" t="str">
        <f>A177</f>
        <v>Going forward</v>
      </c>
      <c r="B183" t="str">
        <f>IF(H177="Natalie","James","Natalie")</f>
        <v>Natalie</v>
      </c>
      <c r="C183" t="str">
        <f>B183</f>
        <v>Natalie</v>
      </c>
      <c r="D183" t="str">
        <f>IF(C183="Natalie","James","Natalie")</f>
        <v>James</v>
      </c>
      <c r="E183" t="str">
        <f>D183</f>
        <v>James</v>
      </c>
      <c r="F183" t="str">
        <f>IF(F177="Natalie","James","Natalie")</f>
        <v>Natalie</v>
      </c>
      <c r="G183" t="str">
        <f t="shared" ref="G183:H183" si="53">IF(G177="Natalie","James","Natalie")</f>
        <v>Natalie</v>
      </c>
      <c r="H183" t="str">
        <f t="shared" si="53"/>
        <v>Natalie</v>
      </c>
    </row>
    <row r="184" spans="1:8" x14ac:dyDescent="0.25">
      <c r="A184">
        <f>A178</f>
        <v>0</v>
      </c>
    </row>
    <row r="185" spans="1:8" x14ac:dyDescent="0.25">
      <c r="B185" s="2">
        <f>B179+7</f>
        <v>43493</v>
      </c>
      <c r="C185" s="2">
        <f t="shared" ref="C185:H185" si="54">C179+7</f>
        <v>43494</v>
      </c>
      <c r="D185" s="2">
        <f t="shared" si="54"/>
        <v>43495</v>
      </c>
      <c r="E185" s="2">
        <f t="shared" si="54"/>
        <v>43496</v>
      </c>
      <c r="F185" s="2">
        <f t="shared" si="54"/>
        <v>43497</v>
      </c>
      <c r="G185" s="2">
        <f t="shared" si="54"/>
        <v>43498</v>
      </c>
      <c r="H185" s="2">
        <f t="shared" si="54"/>
        <v>43499</v>
      </c>
    </row>
    <row r="186" spans="1:8" x14ac:dyDescent="0.25">
      <c r="A186">
        <f>A180</f>
        <v>0</v>
      </c>
    </row>
    <row r="187" spans="1:8" x14ac:dyDescent="0.25">
      <c r="A187" t="str">
        <f>A181</f>
        <v>Leonie</v>
      </c>
    </row>
    <row r="188" spans="1:8" x14ac:dyDescent="0.25">
      <c r="A188" t="str">
        <f>A182</f>
        <v>Current</v>
      </c>
    </row>
    <row r="189" spans="1:8" x14ac:dyDescent="0.25">
      <c r="A189" t="str">
        <f>A183</f>
        <v>Going forward</v>
      </c>
      <c r="B189" t="str">
        <f>IF(H183="Natalie","James","Natalie")</f>
        <v>James</v>
      </c>
      <c r="C189" t="str">
        <f>B189</f>
        <v>James</v>
      </c>
      <c r="D189" t="str">
        <f>IF(C189="Natalie","James","Natalie")</f>
        <v>Natalie</v>
      </c>
      <c r="E189" t="str">
        <f>D189</f>
        <v>Natalie</v>
      </c>
      <c r="F189" t="str">
        <f>IF(F183="Natalie","James","Natalie")</f>
        <v>James</v>
      </c>
      <c r="G189" t="str">
        <f t="shared" ref="G189:H189" si="55">IF(G183="Natalie","James","Natalie")</f>
        <v>James</v>
      </c>
      <c r="H189" t="str">
        <f t="shared" si="55"/>
        <v>James</v>
      </c>
    </row>
    <row r="190" spans="1:8" x14ac:dyDescent="0.25">
      <c r="A190">
        <f>A184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B7F8-23C7-4E47-A868-A237D1048D25}">
  <dimension ref="A5:K166"/>
  <sheetViews>
    <sheetView topLeftCell="A10" workbookViewId="0">
      <selection activeCell="G19" sqref="G19"/>
    </sheetView>
  </sheetViews>
  <sheetFormatPr defaultColWidth="19" defaultRowHeight="15" x14ac:dyDescent="0.25"/>
  <cols>
    <col min="2" max="8" width="18.85546875" customWidth="1"/>
  </cols>
  <sheetData>
    <row r="5" spans="1:8" x14ac:dyDescent="0.25">
      <c r="B5" s="24">
        <v>43283</v>
      </c>
      <c r="C5" s="24">
        <f>B5+1</f>
        <v>43284</v>
      </c>
      <c r="D5" s="24">
        <f t="shared" ref="D5:H5" si="0">C5+1</f>
        <v>43285</v>
      </c>
      <c r="E5" s="24">
        <f t="shared" si="0"/>
        <v>43286</v>
      </c>
      <c r="F5" s="25">
        <f t="shared" si="0"/>
        <v>43287</v>
      </c>
      <c r="G5" s="24">
        <f t="shared" si="0"/>
        <v>43288</v>
      </c>
      <c r="H5" s="24">
        <f t="shared" si="0"/>
        <v>43289</v>
      </c>
    </row>
    <row r="8" spans="1:8" x14ac:dyDescent="0.25">
      <c r="A8" t="s">
        <v>51</v>
      </c>
    </row>
    <row r="9" spans="1:8" x14ac:dyDescent="0.25">
      <c r="A9" t="s">
        <v>52</v>
      </c>
      <c r="F9" t="s">
        <v>53</v>
      </c>
      <c r="G9" t="s">
        <v>54</v>
      </c>
      <c r="H9" t="s">
        <v>54</v>
      </c>
    </row>
    <row r="11" spans="1:8" x14ac:dyDescent="0.25">
      <c r="B11" s="22">
        <f>B5+7</f>
        <v>43290</v>
      </c>
      <c r="C11" s="22">
        <f t="shared" ref="C11:H11" si="1">C5+7</f>
        <v>43291</v>
      </c>
      <c r="D11" s="22">
        <f t="shared" si="1"/>
        <v>43292</v>
      </c>
      <c r="E11" s="23">
        <f t="shared" si="1"/>
        <v>43293</v>
      </c>
      <c r="F11" s="22">
        <f t="shared" si="1"/>
        <v>43294</v>
      </c>
      <c r="G11" s="22">
        <f t="shared" si="1"/>
        <v>43295</v>
      </c>
      <c r="H11" s="22">
        <f t="shared" si="1"/>
        <v>43296</v>
      </c>
    </row>
    <row r="12" spans="1:8" x14ac:dyDescent="0.25">
      <c r="A12">
        <f>A6</f>
        <v>0</v>
      </c>
    </row>
    <row r="13" spans="1:8" x14ac:dyDescent="0.25">
      <c r="A13" t="str">
        <f>A19</f>
        <v>Leonie</v>
      </c>
      <c r="E13" s="5" t="s">
        <v>50</v>
      </c>
      <c r="F13" s="5" t="s">
        <v>50</v>
      </c>
      <c r="G13" s="5" t="s">
        <v>50</v>
      </c>
      <c r="H13" s="5" t="s">
        <v>50</v>
      </c>
    </row>
    <row r="14" spans="1:8" x14ac:dyDescent="0.25">
      <c r="A14" t="str">
        <f>A8</f>
        <v>Current</v>
      </c>
      <c r="B14" t="s">
        <v>53</v>
      </c>
      <c r="C14" t="s">
        <v>54</v>
      </c>
      <c r="D14" t="s">
        <v>53</v>
      </c>
      <c r="E14" t="s">
        <v>54</v>
      </c>
      <c r="F14" t="s">
        <v>53</v>
      </c>
      <c r="G14" t="s">
        <v>54</v>
      </c>
      <c r="H14" t="s">
        <v>53</v>
      </c>
    </row>
    <row r="15" spans="1:8" x14ac:dyDescent="0.25">
      <c r="A15" t="str">
        <f>A9</f>
        <v>Going forward</v>
      </c>
    </row>
    <row r="16" spans="1:8" x14ac:dyDescent="0.25">
      <c r="A16">
        <f>A10</f>
        <v>0</v>
      </c>
    </row>
    <row r="17" spans="1:8" x14ac:dyDescent="0.25">
      <c r="B17" s="24">
        <f>B11+7</f>
        <v>43297</v>
      </c>
      <c r="C17" s="24">
        <f t="shared" ref="C17:H17" si="2">C11+7</f>
        <v>43298</v>
      </c>
      <c r="D17" s="24">
        <f t="shared" si="2"/>
        <v>43299</v>
      </c>
      <c r="E17" s="24">
        <f t="shared" si="2"/>
        <v>43300</v>
      </c>
      <c r="F17" s="24">
        <f t="shared" si="2"/>
        <v>43301</v>
      </c>
      <c r="G17" s="24">
        <f t="shared" si="2"/>
        <v>43302</v>
      </c>
      <c r="H17" s="24">
        <f t="shared" si="2"/>
        <v>43303</v>
      </c>
    </row>
    <row r="18" spans="1:8" x14ac:dyDescent="0.25">
      <c r="A18">
        <f>A12</f>
        <v>0</v>
      </c>
    </row>
    <row r="19" spans="1:8" x14ac:dyDescent="0.25">
      <c r="A19" t="str">
        <f>A25</f>
        <v>Leonie</v>
      </c>
      <c r="B19" s="5" t="s">
        <v>50</v>
      </c>
      <c r="C19" t="str">
        <f>C31</f>
        <v>Child Free</v>
      </c>
      <c r="F19">
        <f>F31</f>
        <v>0</v>
      </c>
      <c r="G19">
        <f t="shared" ref="G19:H19" si="3">G31</f>
        <v>0</v>
      </c>
      <c r="H19">
        <f t="shared" si="3"/>
        <v>0</v>
      </c>
    </row>
    <row r="20" spans="1:8" x14ac:dyDescent="0.25">
      <c r="A20" t="str">
        <f>A14</f>
        <v>Current</v>
      </c>
      <c r="B20" t="s">
        <v>53</v>
      </c>
      <c r="C20" t="s">
        <v>54</v>
      </c>
      <c r="D20" t="s">
        <v>53</v>
      </c>
      <c r="E20" t="s">
        <v>54</v>
      </c>
      <c r="F20" t="s">
        <v>53</v>
      </c>
      <c r="G20" t="s">
        <v>54</v>
      </c>
      <c r="H20" t="s">
        <v>54</v>
      </c>
    </row>
    <row r="21" spans="1:8" x14ac:dyDescent="0.25">
      <c r="A21" t="str">
        <f>A15</f>
        <v>Going forward</v>
      </c>
    </row>
    <row r="22" spans="1:8" x14ac:dyDescent="0.25">
      <c r="A22">
        <f>A16</f>
        <v>0</v>
      </c>
    </row>
    <row r="23" spans="1:8" x14ac:dyDescent="0.25">
      <c r="B23" s="22">
        <f>B17+7</f>
        <v>43304</v>
      </c>
      <c r="C23" s="22">
        <f t="shared" ref="C23:H23" si="4">C17+7</f>
        <v>43305</v>
      </c>
      <c r="D23" s="22">
        <f t="shared" si="4"/>
        <v>43306</v>
      </c>
      <c r="E23" s="22">
        <f t="shared" si="4"/>
        <v>43307</v>
      </c>
      <c r="F23" s="22">
        <f t="shared" si="4"/>
        <v>43308</v>
      </c>
      <c r="G23" s="22">
        <f t="shared" si="4"/>
        <v>43309</v>
      </c>
      <c r="H23" s="22">
        <f t="shared" si="4"/>
        <v>43310</v>
      </c>
    </row>
    <row r="24" spans="1:8" x14ac:dyDescent="0.25">
      <c r="A24">
        <f>A18</f>
        <v>0</v>
      </c>
    </row>
    <row r="25" spans="1:8" x14ac:dyDescent="0.25">
      <c r="A25" t="str">
        <f>A31</f>
        <v>Leonie</v>
      </c>
      <c r="C25" t="str">
        <f>C37</f>
        <v>Child Free</v>
      </c>
      <c r="F25" t="str">
        <f>F37</f>
        <v>Child Free</v>
      </c>
      <c r="G25" t="str">
        <f t="shared" ref="G25:H25" si="5">G37</f>
        <v>Child Free</v>
      </c>
      <c r="H25" t="str">
        <f t="shared" si="5"/>
        <v>Child Free</v>
      </c>
    </row>
    <row r="26" spans="1:8" x14ac:dyDescent="0.25">
      <c r="A26" t="str">
        <f>A20</f>
        <v>Current</v>
      </c>
      <c r="B26" t="s">
        <v>53</v>
      </c>
      <c r="C26" t="s">
        <v>54</v>
      </c>
      <c r="D26" t="s">
        <v>53</v>
      </c>
      <c r="E26" t="s">
        <v>54</v>
      </c>
      <c r="F26" t="s">
        <v>53</v>
      </c>
      <c r="G26" t="s">
        <v>54</v>
      </c>
      <c r="H26" t="s">
        <v>54</v>
      </c>
    </row>
    <row r="27" spans="1:8" x14ac:dyDescent="0.25">
      <c r="A27" t="str">
        <f>A21</f>
        <v>Going forward</v>
      </c>
    </row>
    <row r="28" spans="1:8" x14ac:dyDescent="0.25">
      <c r="A28">
        <f>A22</f>
        <v>0</v>
      </c>
    </row>
    <row r="29" spans="1:8" x14ac:dyDescent="0.25">
      <c r="B29" s="24">
        <f>B23+7</f>
        <v>43311</v>
      </c>
      <c r="C29" s="24">
        <f t="shared" ref="C29:H29" si="6">C23+7</f>
        <v>43312</v>
      </c>
      <c r="D29" s="24">
        <f t="shared" si="6"/>
        <v>43313</v>
      </c>
      <c r="E29" s="24">
        <f t="shared" si="6"/>
        <v>43314</v>
      </c>
      <c r="F29" s="24">
        <f t="shared" si="6"/>
        <v>43315</v>
      </c>
      <c r="G29" s="24">
        <f t="shared" si="6"/>
        <v>43316</v>
      </c>
      <c r="H29" s="24">
        <f t="shared" si="6"/>
        <v>43317</v>
      </c>
    </row>
    <row r="30" spans="1:8" x14ac:dyDescent="0.25">
      <c r="A30">
        <f>A24</f>
        <v>0</v>
      </c>
      <c r="D30" s="4" t="s">
        <v>49</v>
      </c>
      <c r="E30" s="4" t="s">
        <v>49</v>
      </c>
      <c r="F30" s="4" t="s">
        <v>49</v>
      </c>
      <c r="G30" s="4" t="s">
        <v>49</v>
      </c>
      <c r="H30" s="4" t="s">
        <v>49</v>
      </c>
    </row>
    <row r="31" spans="1:8" x14ac:dyDescent="0.25">
      <c r="A31" t="str">
        <f>A37</f>
        <v>Leonie</v>
      </c>
      <c r="C31" t="str">
        <f>C43</f>
        <v>Child Free</v>
      </c>
      <c r="F31">
        <f>F43</f>
        <v>0</v>
      </c>
      <c r="G31">
        <f t="shared" ref="G31:H31" si="7">G43</f>
        <v>0</v>
      </c>
      <c r="H31">
        <f t="shared" si="7"/>
        <v>0</v>
      </c>
    </row>
    <row r="32" spans="1:8" x14ac:dyDescent="0.25">
      <c r="A32" t="str">
        <f>A26</f>
        <v>Current</v>
      </c>
    </row>
    <row r="33" spans="1:11" x14ac:dyDescent="0.25">
      <c r="A33" t="str">
        <f>A27</f>
        <v>Going forward</v>
      </c>
      <c r="B33" t="s">
        <v>54</v>
      </c>
      <c r="C33" t="s">
        <v>53</v>
      </c>
    </row>
    <row r="34" spans="1:11" x14ac:dyDescent="0.25">
      <c r="A34">
        <f>A28</f>
        <v>0</v>
      </c>
    </row>
    <row r="35" spans="1:11" x14ac:dyDescent="0.25">
      <c r="A35" s="6"/>
      <c r="B35" s="21">
        <f>B29+7</f>
        <v>43318</v>
      </c>
      <c r="C35" s="21">
        <f t="shared" ref="C35:H35" si="8">C29+7</f>
        <v>43319</v>
      </c>
      <c r="D35" s="21">
        <f t="shared" si="8"/>
        <v>43320</v>
      </c>
      <c r="E35" s="21">
        <f t="shared" si="8"/>
        <v>43321</v>
      </c>
      <c r="F35" s="21">
        <f t="shared" si="8"/>
        <v>43322</v>
      </c>
      <c r="G35" s="21">
        <f t="shared" si="8"/>
        <v>43323</v>
      </c>
      <c r="H35" s="21">
        <f t="shared" si="8"/>
        <v>43324</v>
      </c>
      <c r="I35" s="6"/>
      <c r="J35" s="6" t="s">
        <v>55</v>
      </c>
      <c r="K35" s="6" t="s">
        <v>56</v>
      </c>
    </row>
    <row r="36" spans="1:11" x14ac:dyDescent="0.25">
      <c r="A36" s="6">
        <f>A30</f>
        <v>0</v>
      </c>
      <c r="B36" s="8" t="s">
        <v>49</v>
      </c>
      <c r="C36" s="8" t="s">
        <v>49</v>
      </c>
      <c r="D36" s="8" t="s">
        <v>49</v>
      </c>
      <c r="E36" s="6"/>
      <c r="F36" s="6"/>
      <c r="G36" s="6"/>
      <c r="H36" s="6"/>
      <c r="I36" s="6"/>
      <c r="J36" s="6"/>
      <c r="K36" s="6"/>
    </row>
    <row r="37" spans="1:11" x14ac:dyDescent="0.25">
      <c r="A37" s="6" t="s">
        <v>57</v>
      </c>
      <c r="B37" s="6"/>
      <c r="C37" s="6" t="s">
        <v>130</v>
      </c>
      <c r="D37" s="6"/>
      <c r="E37" s="6"/>
      <c r="F37" s="6" t="s">
        <v>130</v>
      </c>
      <c r="G37" s="6" t="s">
        <v>130</v>
      </c>
      <c r="H37" s="6" t="s">
        <v>130</v>
      </c>
      <c r="I37" s="6"/>
      <c r="J37" s="6"/>
      <c r="K37" s="6"/>
    </row>
    <row r="38" spans="1:11" x14ac:dyDescent="0.25">
      <c r="A38" s="6" t="str">
        <f>A32</f>
        <v>Current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 t="str">
        <f>A33</f>
        <v>Going forward</v>
      </c>
      <c r="B39" s="6"/>
      <c r="C39" s="6"/>
      <c r="D39" s="6" t="s">
        <v>54</v>
      </c>
      <c r="E39" s="6" t="s">
        <v>53</v>
      </c>
      <c r="F39" s="6" t="s">
        <v>54</v>
      </c>
      <c r="G39" s="6" t="s">
        <v>54</v>
      </c>
      <c r="H39" s="6" t="s">
        <v>54</v>
      </c>
      <c r="I39" s="6"/>
      <c r="J39" s="6"/>
      <c r="K39" s="6"/>
    </row>
    <row r="40" spans="1:11" x14ac:dyDescent="0.25">
      <c r="A40" s="6">
        <f>A34</f>
        <v>0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20">
        <f>B35+7</f>
        <v>43325</v>
      </c>
      <c r="C41" s="20">
        <f t="shared" ref="C41:H41" si="9">C35+7</f>
        <v>43326</v>
      </c>
      <c r="D41" s="20">
        <f t="shared" si="9"/>
        <v>43327</v>
      </c>
      <c r="E41" s="20">
        <f t="shared" si="9"/>
        <v>43328</v>
      </c>
      <c r="F41" s="20">
        <f t="shared" si="9"/>
        <v>43329</v>
      </c>
      <c r="G41" s="20">
        <f t="shared" si="9"/>
        <v>43330</v>
      </c>
      <c r="H41" s="20">
        <f t="shared" si="9"/>
        <v>43331</v>
      </c>
    </row>
    <row r="42" spans="1:11" x14ac:dyDescent="0.25">
      <c r="A42" s="6">
        <f>A36</f>
        <v>0</v>
      </c>
      <c r="B42" s="6"/>
      <c r="C42" s="6"/>
      <c r="D42" s="6"/>
      <c r="E42" s="6"/>
      <c r="F42" s="6"/>
      <c r="G42" s="6"/>
      <c r="H42" s="6"/>
    </row>
    <row r="43" spans="1:11" x14ac:dyDescent="0.25">
      <c r="A43" s="6" t="str">
        <f>A37</f>
        <v>Leonie</v>
      </c>
      <c r="B43" s="6"/>
      <c r="C43" s="6" t="s">
        <v>130</v>
      </c>
      <c r="D43" s="6"/>
      <c r="E43" s="6"/>
      <c r="F43" s="6"/>
      <c r="G43" s="6"/>
      <c r="H43" s="6"/>
    </row>
    <row r="44" spans="1:11" x14ac:dyDescent="0.25">
      <c r="A44" s="6" t="str">
        <f>A38</f>
        <v>Current</v>
      </c>
      <c r="B44" s="6"/>
      <c r="C44" s="6"/>
      <c r="D44" s="6"/>
      <c r="E44" s="6"/>
      <c r="F44" s="6"/>
      <c r="G44" s="6"/>
      <c r="H44" s="6"/>
    </row>
    <row r="45" spans="1:11" x14ac:dyDescent="0.25">
      <c r="A45" s="6" t="str">
        <f>A39</f>
        <v>Going forward</v>
      </c>
      <c r="B45" s="6" t="str">
        <f>IF(H39="Natalie","James","Natalie")</f>
        <v>James</v>
      </c>
      <c r="C45" s="6" t="s">
        <v>53</v>
      </c>
      <c r="D45" s="6" t="s">
        <v>54</v>
      </c>
      <c r="E45" s="6" t="str">
        <f>H39</f>
        <v>Natalie</v>
      </c>
      <c r="F45" s="6" t="str">
        <f>IF(F39="Natalie","James","Natalie")</f>
        <v>James</v>
      </c>
      <c r="G45" s="6" t="str">
        <f t="shared" ref="G45:H45" si="10">IF(G39="Natalie","James","Natalie")</f>
        <v>James</v>
      </c>
      <c r="H45" s="6" t="str">
        <f t="shared" si="10"/>
        <v>James</v>
      </c>
      <c r="J45">
        <f>COUNTIF(B45:H45,"James")</f>
        <v>5</v>
      </c>
      <c r="K45">
        <f>COUNTIF(B45:H45,"Natalie")</f>
        <v>2</v>
      </c>
    </row>
    <row r="46" spans="1:11" x14ac:dyDescent="0.25">
      <c r="A46" s="6">
        <f>A40</f>
        <v>0</v>
      </c>
      <c r="B46" s="6"/>
      <c r="C46" s="6"/>
      <c r="D46" s="6"/>
      <c r="E46" s="6"/>
      <c r="F46" s="6"/>
      <c r="G46" s="6"/>
      <c r="H46" s="6"/>
    </row>
    <row r="47" spans="1:11" x14ac:dyDescent="0.25">
      <c r="B47" s="21">
        <f>B41+7</f>
        <v>43332</v>
      </c>
      <c r="C47" s="21">
        <f t="shared" ref="C47:H47" si="11">C41+7</f>
        <v>43333</v>
      </c>
      <c r="D47" s="21">
        <f t="shared" si="11"/>
        <v>43334</v>
      </c>
      <c r="E47" s="21">
        <f t="shared" si="11"/>
        <v>43335</v>
      </c>
      <c r="F47" s="21">
        <f t="shared" si="11"/>
        <v>43336</v>
      </c>
      <c r="G47" s="21">
        <f t="shared" si="11"/>
        <v>43337</v>
      </c>
      <c r="H47" s="21">
        <f t="shared" si="11"/>
        <v>43338</v>
      </c>
    </row>
    <row r="48" spans="1:11" x14ac:dyDescent="0.25">
      <c r="A48">
        <f>A42</f>
        <v>0</v>
      </c>
      <c r="F48">
        <f>F36</f>
        <v>0</v>
      </c>
      <c r="G48">
        <f t="shared" ref="G48:H48" si="12">G36</f>
        <v>0</v>
      </c>
      <c r="H48">
        <f t="shared" si="12"/>
        <v>0</v>
      </c>
    </row>
    <row r="49" spans="1:11" x14ac:dyDescent="0.25">
      <c r="A49" t="str">
        <f>A43</f>
        <v>Leonie</v>
      </c>
      <c r="B49">
        <f t="shared" ref="B49" si="13">B37</f>
        <v>0</v>
      </c>
      <c r="C49" t="str">
        <f>C37</f>
        <v>Child Free</v>
      </c>
      <c r="D49">
        <f t="shared" ref="D49:H49" si="14">D37</f>
        <v>0</v>
      </c>
      <c r="E49">
        <f t="shared" si="14"/>
        <v>0</v>
      </c>
      <c r="F49" t="str">
        <f t="shared" si="14"/>
        <v>Child Free</v>
      </c>
      <c r="G49" t="str">
        <f t="shared" si="14"/>
        <v>Child Free</v>
      </c>
      <c r="H49" t="str">
        <f t="shared" si="14"/>
        <v>Child Free</v>
      </c>
    </row>
    <row r="50" spans="1:11" x14ac:dyDescent="0.25">
      <c r="A50" t="str">
        <f>A44</f>
        <v>Current</v>
      </c>
    </row>
    <row r="51" spans="1:11" x14ac:dyDescent="0.25">
      <c r="A51" t="str">
        <f>A45</f>
        <v>Going forward</v>
      </c>
      <c r="B51" t="str">
        <f>IF(H45="Natalie","James","Natalie")</f>
        <v>Natalie</v>
      </c>
      <c r="C51" t="s">
        <v>53</v>
      </c>
      <c r="D51" t="s">
        <v>54</v>
      </c>
      <c r="E51" t="str">
        <f>H45</f>
        <v>James</v>
      </c>
      <c r="F51" t="str">
        <f>IF(F45="Natalie","James","Natalie")</f>
        <v>Natalie</v>
      </c>
      <c r="G51" t="str">
        <f t="shared" ref="G51:H51" si="15">IF(G45="Natalie","James","Natalie")</f>
        <v>Natalie</v>
      </c>
      <c r="H51" t="str">
        <f t="shared" si="15"/>
        <v>Natalie</v>
      </c>
      <c r="J51">
        <f>COUNTIF(B51:H51,"James")</f>
        <v>2</v>
      </c>
      <c r="K51">
        <f>COUNTIF(B51:H51,"Natalie")</f>
        <v>5</v>
      </c>
    </row>
    <row r="52" spans="1:11" x14ac:dyDescent="0.25">
      <c r="A52">
        <f>A46</f>
        <v>0</v>
      </c>
    </row>
    <row r="53" spans="1:11" x14ac:dyDescent="0.25">
      <c r="B53" s="24">
        <f>B47+7</f>
        <v>43339</v>
      </c>
      <c r="C53" s="24">
        <f t="shared" ref="C53:H53" si="16">C47+7</f>
        <v>43340</v>
      </c>
      <c r="D53" s="24">
        <f t="shared" si="16"/>
        <v>43341</v>
      </c>
      <c r="E53" s="24">
        <f t="shared" si="16"/>
        <v>43342</v>
      </c>
      <c r="F53" s="24">
        <f t="shared" si="16"/>
        <v>43343</v>
      </c>
      <c r="G53" s="24">
        <f t="shared" si="16"/>
        <v>43344</v>
      </c>
      <c r="H53" s="24">
        <f t="shared" si="16"/>
        <v>43345</v>
      </c>
    </row>
    <row r="54" spans="1:11" x14ac:dyDescent="0.25">
      <c r="A54">
        <f>A48</f>
        <v>0</v>
      </c>
    </row>
    <row r="55" spans="1:11" x14ac:dyDescent="0.25">
      <c r="A55" t="str">
        <f>A49</f>
        <v>Leonie</v>
      </c>
      <c r="B55">
        <f t="shared" ref="B55" si="17">B43</f>
        <v>0</v>
      </c>
      <c r="C55" t="str">
        <f>C43</f>
        <v>Child Free</v>
      </c>
      <c r="D55">
        <f t="shared" ref="D55:H55" si="18">D43</f>
        <v>0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</row>
    <row r="56" spans="1:11" x14ac:dyDescent="0.25">
      <c r="A56" t="str">
        <f>A50</f>
        <v>Current</v>
      </c>
    </row>
    <row r="57" spans="1:11" x14ac:dyDescent="0.25">
      <c r="A57" t="str">
        <f>A51</f>
        <v>Going forward</v>
      </c>
      <c r="B57" t="str">
        <f>IF(H51="Natalie","James","Natalie")</f>
        <v>James</v>
      </c>
      <c r="C57" t="s">
        <v>53</v>
      </c>
      <c r="D57" t="s">
        <v>54</v>
      </c>
      <c r="E57" t="str">
        <f>H51</f>
        <v>Natalie</v>
      </c>
      <c r="F57" t="str">
        <f>IF(F51="Natalie","James","Natalie")</f>
        <v>James</v>
      </c>
      <c r="G57" t="str">
        <f t="shared" ref="G57:H57" si="19">IF(G51="Natalie","James","Natalie")</f>
        <v>James</v>
      </c>
      <c r="H57" t="str">
        <f t="shared" si="19"/>
        <v>James</v>
      </c>
      <c r="J57">
        <f>COUNTIF(B57:H57,"James")</f>
        <v>5</v>
      </c>
      <c r="K57">
        <f>COUNTIF(B57:H57,"Natalie")</f>
        <v>2</v>
      </c>
    </row>
    <row r="58" spans="1:11" x14ac:dyDescent="0.25">
      <c r="A58">
        <f>A52</f>
        <v>0</v>
      </c>
    </row>
    <row r="59" spans="1:11" x14ac:dyDescent="0.25">
      <c r="B59" s="22">
        <f>B53+7</f>
        <v>43346</v>
      </c>
      <c r="C59" s="22">
        <f t="shared" ref="C59:H59" si="20">C53+7</f>
        <v>43347</v>
      </c>
      <c r="D59" s="22">
        <f t="shared" si="20"/>
        <v>43348</v>
      </c>
      <c r="E59" s="22">
        <f t="shared" si="20"/>
        <v>43349</v>
      </c>
      <c r="F59" s="22">
        <f t="shared" si="20"/>
        <v>43350</v>
      </c>
      <c r="G59" s="22">
        <f t="shared" si="20"/>
        <v>43351</v>
      </c>
      <c r="H59" s="22">
        <f t="shared" si="20"/>
        <v>43352</v>
      </c>
    </row>
    <row r="60" spans="1:11" x14ac:dyDescent="0.25">
      <c r="A60">
        <f>A54</f>
        <v>0</v>
      </c>
    </row>
    <row r="61" spans="1:11" x14ac:dyDescent="0.25">
      <c r="A61" t="str">
        <f>A55</f>
        <v>Leonie</v>
      </c>
      <c r="B61">
        <f t="shared" ref="B61" si="21">B49</f>
        <v>0</v>
      </c>
      <c r="C61" t="str">
        <f>C49</f>
        <v>Child Free</v>
      </c>
      <c r="D61">
        <f t="shared" ref="D61:H61" si="22">D49</f>
        <v>0</v>
      </c>
      <c r="E61">
        <f t="shared" si="22"/>
        <v>0</v>
      </c>
      <c r="F61" t="str">
        <f t="shared" si="22"/>
        <v>Child Free</v>
      </c>
      <c r="G61" t="str">
        <f t="shared" si="22"/>
        <v>Child Free</v>
      </c>
      <c r="H61" t="str">
        <f t="shared" si="22"/>
        <v>Child Free</v>
      </c>
    </row>
    <row r="62" spans="1:11" x14ac:dyDescent="0.25">
      <c r="A62" t="str">
        <f>A56</f>
        <v>Current</v>
      </c>
    </row>
    <row r="63" spans="1:11" x14ac:dyDescent="0.25">
      <c r="A63" t="str">
        <f>A57</f>
        <v>Going forward</v>
      </c>
      <c r="B63" t="str">
        <f>IF(H57="Natalie","James","Natalie")</f>
        <v>Natalie</v>
      </c>
      <c r="C63" t="s">
        <v>53</v>
      </c>
      <c r="D63" t="s">
        <v>54</v>
      </c>
      <c r="E63" t="str">
        <f>H57</f>
        <v>James</v>
      </c>
      <c r="F63" t="str">
        <f>IF(F57="Natalie","James","Natalie")</f>
        <v>Natalie</v>
      </c>
      <c r="G63" t="str">
        <f t="shared" ref="G63:H63" si="23">IF(G57="Natalie","James","Natalie")</f>
        <v>Natalie</v>
      </c>
      <c r="H63" t="str">
        <f t="shared" si="23"/>
        <v>Natalie</v>
      </c>
      <c r="J63">
        <f>COUNTIF(B63:H63,"James")</f>
        <v>2</v>
      </c>
      <c r="K63">
        <f>COUNTIF(B63:H63,"Natalie")</f>
        <v>5</v>
      </c>
    </row>
    <row r="64" spans="1:11" x14ac:dyDescent="0.25">
      <c r="A64">
        <f>A58</f>
        <v>0</v>
      </c>
    </row>
    <row r="65" spans="1:8" x14ac:dyDescent="0.25">
      <c r="B65" s="24">
        <f>B59+7</f>
        <v>43353</v>
      </c>
      <c r="C65" s="24">
        <f t="shared" ref="C65:H65" si="24">C59+7</f>
        <v>43354</v>
      </c>
      <c r="D65" s="24">
        <f t="shared" si="24"/>
        <v>43355</v>
      </c>
      <c r="E65" s="24">
        <f t="shared" si="24"/>
        <v>43356</v>
      </c>
      <c r="F65" s="24">
        <f t="shared" si="24"/>
        <v>43357</v>
      </c>
      <c r="G65" s="24">
        <f t="shared" si="24"/>
        <v>43358</v>
      </c>
      <c r="H65" s="24">
        <f t="shared" si="24"/>
        <v>43359</v>
      </c>
    </row>
    <row r="66" spans="1:8" x14ac:dyDescent="0.25">
      <c r="A66">
        <f>A60</f>
        <v>0</v>
      </c>
    </row>
    <row r="67" spans="1:8" x14ac:dyDescent="0.25">
      <c r="A67" t="str">
        <f>A61</f>
        <v>Leonie</v>
      </c>
      <c r="B67">
        <f t="shared" ref="B67" si="25">B55</f>
        <v>0</v>
      </c>
      <c r="C67" t="str">
        <f>C55</f>
        <v>Child Free</v>
      </c>
      <c r="D67">
        <f t="shared" ref="D67:H67" si="26">D55</f>
        <v>0</v>
      </c>
      <c r="E67">
        <f t="shared" si="26"/>
        <v>0</v>
      </c>
      <c r="F67">
        <f t="shared" si="26"/>
        <v>0</v>
      </c>
      <c r="G67">
        <f t="shared" si="26"/>
        <v>0</v>
      </c>
      <c r="H67">
        <f t="shared" si="26"/>
        <v>0</v>
      </c>
    </row>
    <row r="68" spans="1:8" x14ac:dyDescent="0.25">
      <c r="A68" t="str">
        <f>A62</f>
        <v>Current</v>
      </c>
    </row>
    <row r="69" spans="1:8" x14ac:dyDescent="0.25">
      <c r="A69" t="str">
        <f>A63</f>
        <v>Going forward</v>
      </c>
      <c r="B69" t="str">
        <f>IF(H63="Natalie","James","Natalie")</f>
        <v>James</v>
      </c>
      <c r="C69" t="s">
        <v>53</v>
      </c>
      <c r="D69" t="s">
        <v>54</v>
      </c>
      <c r="E69" t="str">
        <f>H63</f>
        <v>Natalie</v>
      </c>
      <c r="F69" t="str">
        <f>IF(F63="Natalie","James","Natalie")</f>
        <v>James</v>
      </c>
      <c r="G69" t="str">
        <f t="shared" ref="G69:H69" si="27">IF(G63="Natalie","James","Natalie")</f>
        <v>James</v>
      </c>
      <c r="H69" t="str">
        <f t="shared" si="27"/>
        <v>James</v>
      </c>
    </row>
    <row r="70" spans="1:8" x14ac:dyDescent="0.25">
      <c r="A70">
        <f>A64</f>
        <v>0</v>
      </c>
    </row>
    <row r="71" spans="1:8" x14ac:dyDescent="0.25">
      <c r="B71" s="22">
        <f>B65+7</f>
        <v>43360</v>
      </c>
      <c r="C71" s="22">
        <f t="shared" ref="C71:H71" si="28">C65+7</f>
        <v>43361</v>
      </c>
      <c r="D71" s="22">
        <f t="shared" si="28"/>
        <v>43362</v>
      </c>
      <c r="E71" s="22">
        <f t="shared" si="28"/>
        <v>43363</v>
      </c>
      <c r="F71" s="22">
        <f t="shared" si="28"/>
        <v>43364</v>
      </c>
      <c r="G71" s="22">
        <f t="shared" si="28"/>
        <v>43365</v>
      </c>
      <c r="H71" s="22">
        <f t="shared" si="28"/>
        <v>43366</v>
      </c>
    </row>
    <row r="72" spans="1:8" x14ac:dyDescent="0.25">
      <c r="A72">
        <f>A66</f>
        <v>0</v>
      </c>
    </row>
    <row r="73" spans="1:8" x14ac:dyDescent="0.25">
      <c r="A73" t="str">
        <f>A67</f>
        <v>Leonie</v>
      </c>
      <c r="B73">
        <f t="shared" ref="B73" si="29">B61</f>
        <v>0</v>
      </c>
      <c r="C73" t="str">
        <f>C61</f>
        <v>Child Free</v>
      </c>
      <c r="D73">
        <f t="shared" ref="D73:H73" si="30">D61</f>
        <v>0</v>
      </c>
      <c r="E73">
        <f t="shared" si="30"/>
        <v>0</v>
      </c>
      <c r="F73" t="str">
        <f t="shared" si="30"/>
        <v>Child Free</v>
      </c>
      <c r="G73" t="str">
        <f t="shared" si="30"/>
        <v>Child Free</v>
      </c>
      <c r="H73" t="str">
        <f t="shared" si="30"/>
        <v>Child Free</v>
      </c>
    </row>
    <row r="74" spans="1:8" x14ac:dyDescent="0.25">
      <c r="A74" t="str">
        <f>A68</f>
        <v>Current</v>
      </c>
    </row>
    <row r="75" spans="1:8" x14ac:dyDescent="0.25">
      <c r="A75" t="str">
        <f>A69</f>
        <v>Going forward</v>
      </c>
      <c r="B75" t="str">
        <f>IF(H69="Natalie","James","Natalie")</f>
        <v>Natalie</v>
      </c>
      <c r="C75" t="s">
        <v>53</v>
      </c>
      <c r="D75" t="s">
        <v>54</v>
      </c>
      <c r="E75" t="str">
        <f>H69</f>
        <v>James</v>
      </c>
      <c r="F75" t="str">
        <f>IF(F69="Natalie","James","Natalie")</f>
        <v>Natalie</v>
      </c>
      <c r="G75" t="str">
        <f t="shared" ref="G75:H75" si="31">IF(G69="Natalie","James","Natalie")</f>
        <v>Natalie</v>
      </c>
      <c r="H75" t="str">
        <f t="shared" si="31"/>
        <v>Natalie</v>
      </c>
    </row>
    <row r="76" spans="1:8" x14ac:dyDescent="0.25">
      <c r="A76">
        <f>A70</f>
        <v>0</v>
      </c>
    </row>
    <row r="77" spans="1:8" x14ac:dyDescent="0.25">
      <c r="B77" s="24">
        <f>B71+7</f>
        <v>43367</v>
      </c>
      <c r="C77" s="24">
        <f t="shared" ref="C77:H77" si="32">C71+7</f>
        <v>43368</v>
      </c>
      <c r="D77" s="24">
        <f t="shared" si="32"/>
        <v>43369</v>
      </c>
      <c r="E77" s="24">
        <f t="shared" si="32"/>
        <v>43370</v>
      </c>
      <c r="F77" s="24">
        <f t="shared" si="32"/>
        <v>43371</v>
      </c>
      <c r="G77" s="24">
        <f t="shared" si="32"/>
        <v>43372</v>
      </c>
      <c r="H77" s="24">
        <f t="shared" si="32"/>
        <v>43373</v>
      </c>
    </row>
    <row r="78" spans="1:8" x14ac:dyDescent="0.25">
      <c r="A78">
        <f>A72</f>
        <v>0</v>
      </c>
    </row>
    <row r="79" spans="1:8" x14ac:dyDescent="0.25">
      <c r="A79" t="str">
        <f>A73</f>
        <v>Leonie</v>
      </c>
      <c r="B79">
        <f t="shared" ref="B79" si="33">B67</f>
        <v>0</v>
      </c>
      <c r="C79" t="str">
        <f>C67</f>
        <v>Child Free</v>
      </c>
      <c r="D79">
        <f t="shared" ref="D79:H79" si="34">D67</f>
        <v>0</v>
      </c>
      <c r="E79">
        <f t="shared" si="34"/>
        <v>0</v>
      </c>
      <c r="F79">
        <f t="shared" si="34"/>
        <v>0</v>
      </c>
      <c r="G79">
        <f t="shared" si="34"/>
        <v>0</v>
      </c>
      <c r="H79">
        <f t="shared" si="34"/>
        <v>0</v>
      </c>
    </row>
    <row r="80" spans="1:8" x14ac:dyDescent="0.25">
      <c r="A80" t="str">
        <f>A74</f>
        <v>Current</v>
      </c>
    </row>
    <row r="81" spans="1:8" x14ac:dyDescent="0.25">
      <c r="A81" t="str">
        <f>A75</f>
        <v>Going forward</v>
      </c>
      <c r="B81" t="str">
        <f>IF(H75="Natalie","James","Natalie")</f>
        <v>James</v>
      </c>
      <c r="C81" t="s">
        <v>53</v>
      </c>
      <c r="D81" t="s">
        <v>54</v>
      </c>
      <c r="E81" t="str">
        <f>H75</f>
        <v>Natalie</v>
      </c>
      <c r="F81" t="str">
        <f>IF(F75="Natalie","James","Natalie")</f>
        <v>James</v>
      </c>
      <c r="G81" t="str">
        <f t="shared" ref="G81:H81" si="35">IF(G75="Natalie","James","Natalie")</f>
        <v>James</v>
      </c>
      <c r="H81" t="str">
        <f t="shared" si="35"/>
        <v>James</v>
      </c>
    </row>
    <row r="82" spans="1:8" x14ac:dyDescent="0.25">
      <c r="A82">
        <f>A76</f>
        <v>0</v>
      </c>
    </row>
    <row r="83" spans="1:8" x14ac:dyDescent="0.25">
      <c r="B83" s="22">
        <f>B77+7</f>
        <v>43374</v>
      </c>
      <c r="C83" s="22">
        <f t="shared" ref="C83:H83" si="36">C77+7</f>
        <v>43375</v>
      </c>
      <c r="D83" s="22">
        <f t="shared" si="36"/>
        <v>43376</v>
      </c>
      <c r="E83" s="22">
        <f t="shared" si="36"/>
        <v>43377</v>
      </c>
      <c r="F83" s="22">
        <f t="shared" si="36"/>
        <v>43378</v>
      </c>
      <c r="G83" s="22">
        <f t="shared" si="36"/>
        <v>43379</v>
      </c>
      <c r="H83" s="22">
        <f t="shared" si="36"/>
        <v>43380</v>
      </c>
    </row>
    <row r="84" spans="1:8" x14ac:dyDescent="0.25">
      <c r="A84">
        <f>A78</f>
        <v>0</v>
      </c>
    </row>
    <row r="85" spans="1:8" x14ac:dyDescent="0.25">
      <c r="A85" t="str">
        <f>A79</f>
        <v>Leonie</v>
      </c>
      <c r="B85">
        <f t="shared" ref="B85" si="37">B73</f>
        <v>0</v>
      </c>
      <c r="C85" t="str">
        <f>C73</f>
        <v>Child Free</v>
      </c>
      <c r="D85">
        <f t="shared" ref="D85:H85" si="38">D73</f>
        <v>0</v>
      </c>
      <c r="E85">
        <f t="shared" si="38"/>
        <v>0</v>
      </c>
      <c r="F85" t="str">
        <f t="shared" si="38"/>
        <v>Child Free</v>
      </c>
      <c r="G85" t="str">
        <f t="shared" si="38"/>
        <v>Child Free</v>
      </c>
      <c r="H85" t="str">
        <f t="shared" si="38"/>
        <v>Child Free</v>
      </c>
    </row>
    <row r="86" spans="1:8" x14ac:dyDescent="0.25">
      <c r="A86" t="str">
        <f>A80</f>
        <v>Current</v>
      </c>
    </row>
    <row r="87" spans="1:8" x14ac:dyDescent="0.25">
      <c r="A87" t="str">
        <f>A81</f>
        <v>Going forward</v>
      </c>
      <c r="B87" t="str">
        <f>IF(H81="Natalie","James","Natalie")</f>
        <v>Natalie</v>
      </c>
      <c r="C87" t="s">
        <v>53</v>
      </c>
      <c r="D87" t="s">
        <v>54</v>
      </c>
      <c r="E87" t="str">
        <f>H81</f>
        <v>James</v>
      </c>
      <c r="F87" t="str">
        <f>IF(F81="Natalie","James","Natalie")</f>
        <v>Natalie</v>
      </c>
      <c r="G87" t="str">
        <f t="shared" ref="G87:H87" si="39">IF(G81="Natalie","James","Natalie")</f>
        <v>Natalie</v>
      </c>
      <c r="H87" t="str">
        <f t="shared" si="39"/>
        <v>Natalie</v>
      </c>
    </row>
    <row r="88" spans="1:8" x14ac:dyDescent="0.25">
      <c r="A88">
        <f>A82</f>
        <v>0</v>
      </c>
    </row>
    <row r="89" spans="1:8" x14ac:dyDescent="0.25">
      <c r="B89" s="24">
        <f>B83+7</f>
        <v>43381</v>
      </c>
      <c r="C89" s="24">
        <f t="shared" ref="C89:H89" si="40">C83+7</f>
        <v>43382</v>
      </c>
      <c r="D89" s="24">
        <f t="shared" si="40"/>
        <v>43383</v>
      </c>
      <c r="E89" s="24">
        <f t="shared" si="40"/>
        <v>43384</v>
      </c>
      <c r="F89" s="24">
        <f t="shared" si="40"/>
        <v>43385</v>
      </c>
      <c r="G89" s="24">
        <f t="shared" si="40"/>
        <v>43386</v>
      </c>
      <c r="H89" s="24">
        <f t="shared" si="40"/>
        <v>43387</v>
      </c>
    </row>
    <row r="90" spans="1:8" x14ac:dyDescent="0.25">
      <c r="A90">
        <f>A84</f>
        <v>0</v>
      </c>
    </row>
    <row r="91" spans="1:8" x14ac:dyDescent="0.25">
      <c r="A91" t="str">
        <f>A85</f>
        <v>Leonie</v>
      </c>
      <c r="B91">
        <f t="shared" ref="B91" si="41">B79</f>
        <v>0</v>
      </c>
      <c r="C91" t="str">
        <f>C79</f>
        <v>Child Free</v>
      </c>
      <c r="D91">
        <f t="shared" ref="D91:H91" si="42">D79</f>
        <v>0</v>
      </c>
      <c r="E91">
        <f t="shared" si="42"/>
        <v>0</v>
      </c>
      <c r="F91">
        <f t="shared" si="42"/>
        <v>0</v>
      </c>
      <c r="G91">
        <f t="shared" si="42"/>
        <v>0</v>
      </c>
      <c r="H91">
        <f t="shared" si="42"/>
        <v>0</v>
      </c>
    </row>
    <row r="92" spans="1:8" x14ac:dyDescent="0.25">
      <c r="A92" t="str">
        <f>A86</f>
        <v>Current</v>
      </c>
    </row>
    <row r="93" spans="1:8" x14ac:dyDescent="0.25">
      <c r="A93" t="str">
        <f>A87</f>
        <v>Going forward</v>
      </c>
      <c r="B93" t="str">
        <f>IF(H87="Natalie","James","Natalie")</f>
        <v>James</v>
      </c>
      <c r="C93" t="s">
        <v>53</v>
      </c>
      <c r="D93" t="s">
        <v>54</v>
      </c>
      <c r="E93" t="str">
        <f>H87</f>
        <v>Natalie</v>
      </c>
      <c r="F93" t="str">
        <f>IF(F87="Natalie","James","Natalie")</f>
        <v>James</v>
      </c>
      <c r="G93" t="str">
        <f t="shared" ref="G93:H93" si="43">IF(G87="Natalie","James","Natalie")</f>
        <v>James</v>
      </c>
      <c r="H93" t="str">
        <f t="shared" si="43"/>
        <v>James</v>
      </c>
    </row>
    <row r="94" spans="1:8" x14ac:dyDescent="0.25">
      <c r="A94">
        <f>A88</f>
        <v>0</v>
      </c>
    </row>
    <row r="95" spans="1:8" x14ac:dyDescent="0.25">
      <c r="B95" s="22">
        <f>B89+7</f>
        <v>43388</v>
      </c>
      <c r="C95" s="22">
        <f t="shared" ref="C95:H95" si="44">C89+7</f>
        <v>43389</v>
      </c>
      <c r="D95" s="22">
        <f t="shared" si="44"/>
        <v>43390</v>
      </c>
      <c r="E95" s="22">
        <f t="shared" si="44"/>
        <v>43391</v>
      </c>
      <c r="F95" s="22">
        <f t="shared" si="44"/>
        <v>43392</v>
      </c>
      <c r="G95" s="22">
        <f t="shared" si="44"/>
        <v>43393</v>
      </c>
      <c r="H95" s="22">
        <f t="shared" si="44"/>
        <v>43394</v>
      </c>
    </row>
    <row r="96" spans="1:8" x14ac:dyDescent="0.25">
      <c r="A96">
        <f>A90</f>
        <v>0</v>
      </c>
    </row>
    <row r="97" spans="1:8" x14ac:dyDescent="0.25">
      <c r="A97" t="str">
        <f>A91</f>
        <v>Leonie</v>
      </c>
      <c r="B97">
        <f t="shared" ref="B97" si="45">B85</f>
        <v>0</v>
      </c>
      <c r="C97" t="str">
        <f>C85</f>
        <v>Child Free</v>
      </c>
      <c r="D97">
        <f t="shared" ref="D97:H97" si="46">D85</f>
        <v>0</v>
      </c>
      <c r="E97">
        <f t="shared" si="46"/>
        <v>0</v>
      </c>
      <c r="F97" t="str">
        <f t="shared" si="46"/>
        <v>Child Free</v>
      </c>
      <c r="G97" t="str">
        <f t="shared" si="46"/>
        <v>Child Free</v>
      </c>
      <c r="H97" t="str">
        <f t="shared" si="46"/>
        <v>Child Free</v>
      </c>
    </row>
    <row r="98" spans="1:8" x14ac:dyDescent="0.25">
      <c r="A98" t="str">
        <f>A92</f>
        <v>Current</v>
      </c>
    </row>
    <row r="99" spans="1:8" x14ac:dyDescent="0.25">
      <c r="A99" t="str">
        <f>A93</f>
        <v>Going forward</v>
      </c>
      <c r="B99" t="str">
        <f>IF(H93="Natalie","James","Natalie")</f>
        <v>Natalie</v>
      </c>
      <c r="C99" t="s">
        <v>53</v>
      </c>
      <c r="D99" t="s">
        <v>54</v>
      </c>
      <c r="E99" t="str">
        <f>H93</f>
        <v>James</v>
      </c>
      <c r="F99" t="str">
        <f>IF(F93="Natalie","James","Natalie")</f>
        <v>Natalie</v>
      </c>
      <c r="G99" t="str">
        <f t="shared" ref="G99:H99" si="47">IF(G93="Natalie","James","Natalie")</f>
        <v>Natalie</v>
      </c>
      <c r="H99" t="str">
        <f t="shared" si="47"/>
        <v>Natalie</v>
      </c>
    </row>
    <row r="100" spans="1:8" x14ac:dyDescent="0.25">
      <c r="A100">
        <f>A94</f>
        <v>0</v>
      </c>
    </row>
    <row r="101" spans="1:8" x14ac:dyDescent="0.25">
      <c r="B101" s="24">
        <f>B95+7</f>
        <v>43395</v>
      </c>
      <c r="C101" s="24">
        <f t="shared" ref="C101:H101" si="48">C95+7</f>
        <v>43396</v>
      </c>
      <c r="D101" s="24">
        <f t="shared" si="48"/>
        <v>43397</v>
      </c>
      <c r="E101" s="24">
        <f t="shared" si="48"/>
        <v>43398</v>
      </c>
      <c r="F101" s="24">
        <f t="shared" si="48"/>
        <v>43399</v>
      </c>
      <c r="G101" s="24">
        <f t="shared" si="48"/>
        <v>43400</v>
      </c>
      <c r="H101" s="24">
        <f t="shared" si="48"/>
        <v>43401</v>
      </c>
    </row>
    <row r="102" spans="1:8" x14ac:dyDescent="0.25">
      <c r="A102">
        <f>A96</f>
        <v>0</v>
      </c>
    </row>
    <row r="103" spans="1:8" x14ac:dyDescent="0.25">
      <c r="A103" t="str">
        <f>A97</f>
        <v>Leonie</v>
      </c>
      <c r="B103">
        <f t="shared" ref="B103" si="49">B91</f>
        <v>0</v>
      </c>
      <c r="C103" t="str">
        <f>C91</f>
        <v>Child Free</v>
      </c>
      <c r="D103">
        <f t="shared" ref="D103:H103" si="50">D91</f>
        <v>0</v>
      </c>
      <c r="E103">
        <f t="shared" si="50"/>
        <v>0</v>
      </c>
      <c r="F103">
        <f t="shared" si="50"/>
        <v>0</v>
      </c>
      <c r="G103">
        <f t="shared" si="50"/>
        <v>0</v>
      </c>
      <c r="H103">
        <f t="shared" si="50"/>
        <v>0</v>
      </c>
    </row>
    <row r="104" spans="1:8" x14ac:dyDescent="0.25">
      <c r="A104" t="str">
        <f>A98</f>
        <v>Current</v>
      </c>
    </row>
    <row r="105" spans="1:8" x14ac:dyDescent="0.25">
      <c r="A105" t="str">
        <f>A99</f>
        <v>Going forward</v>
      </c>
      <c r="B105" t="str">
        <f>IF(H99="Natalie","James","Natalie")</f>
        <v>James</v>
      </c>
      <c r="C105" t="s">
        <v>53</v>
      </c>
      <c r="D105" t="s">
        <v>54</v>
      </c>
      <c r="E105" t="str">
        <f>H99</f>
        <v>Natalie</v>
      </c>
      <c r="F105" t="str">
        <f>IF(F99="Natalie","James","Natalie")</f>
        <v>James</v>
      </c>
      <c r="G105" t="str">
        <f t="shared" ref="G105:H105" si="51">IF(G99="Natalie","James","Natalie")</f>
        <v>James</v>
      </c>
      <c r="H105" t="str">
        <f t="shared" si="51"/>
        <v>James</v>
      </c>
    </row>
    <row r="106" spans="1:8" x14ac:dyDescent="0.25">
      <c r="A106">
        <f>A100</f>
        <v>0</v>
      </c>
    </row>
    <row r="107" spans="1:8" x14ac:dyDescent="0.25">
      <c r="B107" s="22">
        <f>B101+7</f>
        <v>43402</v>
      </c>
      <c r="C107" s="22">
        <f t="shared" ref="C107:H107" si="52">C101+7</f>
        <v>43403</v>
      </c>
      <c r="D107" s="22">
        <f t="shared" si="52"/>
        <v>43404</v>
      </c>
      <c r="E107" s="22">
        <f t="shared" si="52"/>
        <v>43405</v>
      </c>
      <c r="F107" s="22">
        <f t="shared" si="52"/>
        <v>43406</v>
      </c>
      <c r="G107" s="22">
        <f t="shared" si="52"/>
        <v>43407</v>
      </c>
      <c r="H107" s="22">
        <f t="shared" si="52"/>
        <v>43408</v>
      </c>
    </row>
    <row r="108" spans="1:8" x14ac:dyDescent="0.25">
      <c r="A108">
        <f>A102</f>
        <v>0</v>
      </c>
    </row>
    <row r="109" spans="1:8" x14ac:dyDescent="0.25">
      <c r="A109" t="str">
        <f>A103</f>
        <v>Leonie</v>
      </c>
      <c r="B109">
        <f t="shared" ref="B109" si="53">B97</f>
        <v>0</v>
      </c>
      <c r="C109" t="str">
        <f>C97</f>
        <v>Child Free</v>
      </c>
      <c r="D109">
        <f t="shared" ref="D109:H109" si="54">D97</f>
        <v>0</v>
      </c>
      <c r="E109">
        <f t="shared" si="54"/>
        <v>0</v>
      </c>
      <c r="F109" t="str">
        <f t="shared" si="54"/>
        <v>Child Free</v>
      </c>
      <c r="G109" t="str">
        <f t="shared" si="54"/>
        <v>Child Free</v>
      </c>
      <c r="H109" t="str">
        <f t="shared" si="54"/>
        <v>Child Free</v>
      </c>
    </row>
    <row r="110" spans="1:8" x14ac:dyDescent="0.25">
      <c r="A110" t="str">
        <f>A104</f>
        <v>Current</v>
      </c>
    </row>
    <row r="111" spans="1:8" x14ac:dyDescent="0.25">
      <c r="A111" t="str">
        <f>A105</f>
        <v>Going forward</v>
      </c>
      <c r="B111" t="str">
        <f>IF(H105="Natalie","James","Natalie")</f>
        <v>Natalie</v>
      </c>
      <c r="C111" t="s">
        <v>53</v>
      </c>
      <c r="D111" t="s">
        <v>54</v>
      </c>
      <c r="E111" t="str">
        <f>H105</f>
        <v>James</v>
      </c>
      <c r="F111" t="str">
        <f>IF(F105="Natalie","James","Natalie")</f>
        <v>Natalie</v>
      </c>
      <c r="G111" t="str">
        <f t="shared" ref="G111:H111" si="55">IF(G105="Natalie","James","Natalie")</f>
        <v>Natalie</v>
      </c>
      <c r="H111" t="str">
        <f t="shared" si="55"/>
        <v>Natalie</v>
      </c>
    </row>
    <row r="112" spans="1:8" x14ac:dyDescent="0.25">
      <c r="A112">
        <f>A106</f>
        <v>0</v>
      </c>
    </row>
    <row r="113" spans="1:8" x14ac:dyDescent="0.25">
      <c r="B113" s="24">
        <f>B107+7</f>
        <v>43409</v>
      </c>
      <c r="C113" s="24">
        <f t="shared" ref="C113:H113" si="56">C107+7</f>
        <v>43410</v>
      </c>
      <c r="D113" s="24">
        <f t="shared" si="56"/>
        <v>43411</v>
      </c>
      <c r="E113" s="24">
        <f t="shared" si="56"/>
        <v>43412</v>
      </c>
      <c r="F113" s="24">
        <f t="shared" si="56"/>
        <v>43413</v>
      </c>
      <c r="G113" s="24">
        <f t="shared" si="56"/>
        <v>43414</v>
      </c>
      <c r="H113" s="24">
        <f t="shared" si="56"/>
        <v>43415</v>
      </c>
    </row>
    <row r="114" spans="1:8" x14ac:dyDescent="0.25">
      <c r="A114">
        <f>A108</f>
        <v>0</v>
      </c>
    </row>
    <row r="115" spans="1:8" x14ac:dyDescent="0.25">
      <c r="A115" t="str">
        <f>A109</f>
        <v>Leonie</v>
      </c>
      <c r="B115">
        <f t="shared" ref="B115" si="57">B103</f>
        <v>0</v>
      </c>
      <c r="C115" t="str">
        <f>C103</f>
        <v>Child Free</v>
      </c>
      <c r="D115">
        <f t="shared" ref="D115:H115" si="58">D103</f>
        <v>0</v>
      </c>
      <c r="E115">
        <f t="shared" si="58"/>
        <v>0</v>
      </c>
      <c r="F115">
        <f t="shared" si="58"/>
        <v>0</v>
      </c>
      <c r="G115">
        <f t="shared" si="58"/>
        <v>0</v>
      </c>
      <c r="H115">
        <f t="shared" si="58"/>
        <v>0</v>
      </c>
    </row>
    <row r="116" spans="1:8" x14ac:dyDescent="0.25">
      <c r="A116" t="str">
        <f>A110</f>
        <v>Current</v>
      </c>
    </row>
    <row r="117" spans="1:8" x14ac:dyDescent="0.25">
      <c r="A117" t="str">
        <f>A111</f>
        <v>Going forward</v>
      </c>
      <c r="B117" t="str">
        <f>IF(H111="Natalie","James","Natalie")</f>
        <v>James</v>
      </c>
      <c r="C117" t="s">
        <v>53</v>
      </c>
      <c r="D117" t="s">
        <v>54</v>
      </c>
      <c r="E117" t="str">
        <f>H111</f>
        <v>Natalie</v>
      </c>
      <c r="F117" t="str">
        <f>IF(F111="Natalie","James","Natalie")</f>
        <v>James</v>
      </c>
      <c r="G117" t="str">
        <f t="shared" ref="G117:H117" si="59">IF(G111="Natalie","James","Natalie")</f>
        <v>James</v>
      </c>
      <c r="H117" t="str">
        <f t="shared" si="59"/>
        <v>James</v>
      </c>
    </row>
    <row r="118" spans="1:8" x14ac:dyDescent="0.25">
      <c r="A118">
        <f>A112</f>
        <v>0</v>
      </c>
    </row>
    <row r="119" spans="1:8" x14ac:dyDescent="0.25">
      <c r="B119" s="22">
        <f>B113+7</f>
        <v>43416</v>
      </c>
      <c r="C119" s="22">
        <f t="shared" ref="C119:H119" si="60">C113+7</f>
        <v>43417</v>
      </c>
      <c r="D119" s="22">
        <f t="shared" si="60"/>
        <v>43418</v>
      </c>
      <c r="E119" s="22">
        <f t="shared" si="60"/>
        <v>43419</v>
      </c>
      <c r="F119" s="22">
        <f t="shared" si="60"/>
        <v>43420</v>
      </c>
      <c r="G119" s="22">
        <f t="shared" si="60"/>
        <v>43421</v>
      </c>
      <c r="H119" s="22">
        <f t="shared" si="60"/>
        <v>43422</v>
      </c>
    </row>
    <row r="120" spans="1:8" x14ac:dyDescent="0.25">
      <c r="A120">
        <f>A114</f>
        <v>0</v>
      </c>
    </row>
    <row r="121" spans="1:8" x14ac:dyDescent="0.25">
      <c r="A121" t="str">
        <f>A115</f>
        <v>Leonie</v>
      </c>
      <c r="B121">
        <f t="shared" ref="B121" si="61">B109</f>
        <v>0</v>
      </c>
      <c r="C121" t="str">
        <f>C109</f>
        <v>Child Free</v>
      </c>
      <c r="D121">
        <f t="shared" ref="D121:H121" si="62">D109</f>
        <v>0</v>
      </c>
      <c r="E121">
        <f t="shared" si="62"/>
        <v>0</v>
      </c>
      <c r="F121" t="str">
        <f t="shared" si="62"/>
        <v>Child Free</v>
      </c>
      <c r="G121" t="str">
        <f t="shared" si="62"/>
        <v>Child Free</v>
      </c>
      <c r="H121" t="str">
        <f t="shared" si="62"/>
        <v>Child Free</v>
      </c>
    </row>
    <row r="122" spans="1:8" x14ac:dyDescent="0.25">
      <c r="A122" t="str">
        <f>A116</f>
        <v>Current</v>
      </c>
    </row>
    <row r="123" spans="1:8" x14ac:dyDescent="0.25">
      <c r="A123" t="str">
        <f>A117</f>
        <v>Going forward</v>
      </c>
      <c r="B123" t="str">
        <f>IF(H117="Natalie","James","Natalie")</f>
        <v>Natalie</v>
      </c>
      <c r="C123" t="s">
        <v>53</v>
      </c>
      <c r="D123" t="s">
        <v>54</v>
      </c>
      <c r="E123" t="str">
        <f>H117</f>
        <v>James</v>
      </c>
      <c r="F123" t="str">
        <f>IF(F117="Natalie","James","Natalie")</f>
        <v>Natalie</v>
      </c>
      <c r="G123" t="str">
        <f t="shared" ref="G123:H123" si="63">IF(G117="Natalie","James","Natalie")</f>
        <v>Natalie</v>
      </c>
      <c r="H123" t="str">
        <f t="shared" si="63"/>
        <v>Natalie</v>
      </c>
    </row>
    <row r="124" spans="1:8" x14ac:dyDescent="0.25">
      <c r="A124">
        <f>A118</f>
        <v>0</v>
      </c>
    </row>
    <row r="125" spans="1:8" x14ac:dyDescent="0.25">
      <c r="B125" s="24">
        <f>B119+7</f>
        <v>43423</v>
      </c>
      <c r="C125" s="24">
        <f t="shared" ref="C125:H125" si="64">C119+7</f>
        <v>43424</v>
      </c>
      <c r="D125" s="24">
        <f t="shared" si="64"/>
        <v>43425</v>
      </c>
      <c r="E125" s="24">
        <f t="shared" si="64"/>
        <v>43426</v>
      </c>
      <c r="F125" s="24">
        <f t="shared" si="64"/>
        <v>43427</v>
      </c>
      <c r="G125" s="24">
        <f t="shared" si="64"/>
        <v>43428</v>
      </c>
      <c r="H125" s="24">
        <f t="shared" si="64"/>
        <v>43429</v>
      </c>
    </row>
    <row r="126" spans="1:8" x14ac:dyDescent="0.25">
      <c r="A126">
        <f>A120</f>
        <v>0</v>
      </c>
    </row>
    <row r="127" spans="1:8" x14ac:dyDescent="0.25">
      <c r="A127" t="str">
        <f>A121</f>
        <v>Leonie</v>
      </c>
      <c r="B127">
        <f t="shared" ref="B127" si="65">B115</f>
        <v>0</v>
      </c>
      <c r="C127" t="str">
        <f>C115</f>
        <v>Child Free</v>
      </c>
      <c r="D127">
        <f t="shared" ref="D127:H127" si="66">D115</f>
        <v>0</v>
      </c>
      <c r="E127">
        <f t="shared" si="66"/>
        <v>0</v>
      </c>
      <c r="F127">
        <f t="shared" si="66"/>
        <v>0</v>
      </c>
      <c r="G127">
        <f t="shared" si="66"/>
        <v>0</v>
      </c>
      <c r="H127">
        <f t="shared" si="66"/>
        <v>0</v>
      </c>
    </row>
    <row r="128" spans="1:8" x14ac:dyDescent="0.25">
      <c r="A128" t="str">
        <f>A122</f>
        <v>Current</v>
      </c>
    </row>
    <row r="129" spans="1:8" x14ac:dyDescent="0.25">
      <c r="A129" t="str">
        <f>A123</f>
        <v>Going forward</v>
      </c>
      <c r="B129" t="str">
        <f>IF(H123="Natalie","James","Natalie")</f>
        <v>James</v>
      </c>
      <c r="C129" t="s">
        <v>53</v>
      </c>
      <c r="D129" t="s">
        <v>54</v>
      </c>
      <c r="E129" t="str">
        <f>H123</f>
        <v>Natalie</v>
      </c>
      <c r="F129" t="str">
        <f>IF(F123="Natalie","James","Natalie")</f>
        <v>James</v>
      </c>
      <c r="G129" t="str">
        <f t="shared" ref="G129:H129" si="67">IF(G123="Natalie","James","Natalie")</f>
        <v>James</v>
      </c>
      <c r="H129" t="str">
        <f t="shared" si="67"/>
        <v>James</v>
      </c>
    </row>
    <row r="130" spans="1:8" x14ac:dyDescent="0.25">
      <c r="A130">
        <f>A124</f>
        <v>0</v>
      </c>
    </row>
    <row r="131" spans="1:8" x14ac:dyDescent="0.25">
      <c r="B131" s="22">
        <f>B125+7</f>
        <v>43430</v>
      </c>
      <c r="C131" s="22">
        <f t="shared" ref="C131:H131" si="68">C125+7</f>
        <v>43431</v>
      </c>
      <c r="D131" s="22">
        <f t="shared" si="68"/>
        <v>43432</v>
      </c>
      <c r="E131" s="22">
        <f t="shared" si="68"/>
        <v>43433</v>
      </c>
      <c r="F131" s="22">
        <f t="shared" si="68"/>
        <v>43434</v>
      </c>
      <c r="G131" s="22">
        <f t="shared" si="68"/>
        <v>43435</v>
      </c>
      <c r="H131" s="22">
        <f t="shared" si="68"/>
        <v>43436</v>
      </c>
    </row>
    <row r="132" spans="1:8" x14ac:dyDescent="0.25">
      <c r="A132">
        <f>A126</f>
        <v>0</v>
      </c>
    </row>
    <row r="133" spans="1:8" x14ac:dyDescent="0.25">
      <c r="A133" t="str">
        <f>A127</f>
        <v>Leonie</v>
      </c>
      <c r="B133">
        <f t="shared" ref="B133" si="69">B121</f>
        <v>0</v>
      </c>
      <c r="C133" t="str">
        <f>C121</f>
        <v>Child Free</v>
      </c>
      <c r="D133">
        <f t="shared" ref="D133:H133" si="70">D121</f>
        <v>0</v>
      </c>
      <c r="E133">
        <f t="shared" si="70"/>
        <v>0</v>
      </c>
      <c r="F133" t="str">
        <f t="shared" si="70"/>
        <v>Child Free</v>
      </c>
      <c r="G133" t="str">
        <f t="shared" si="70"/>
        <v>Child Free</v>
      </c>
      <c r="H133" t="str">
        <f t="shared" si="70"/>
        <v>Child Free</v>
      </c>
    </row>
    <row r="134" spans="1:8" x14ac:dyDescent="0.25">
      <c r="A134" t="str">
        <f>A128</f>
        <v>Current</v>
      </c>
    </row>
    <row r="135" spans="1:8" x14ac:dyDescent="0.25">
      <c r="A135" t="str">
        <f>A129</f>
        <v>Going forward</v>
      </c>
      <c r="B135" t="str">
        <f>IF(H129="Natalie","James","Natalie")</f>
        <v>Natalie</v>
      </c>
      <c r="C135" t="s">
        <v>53</v>
      </c>
      <c r="D135" t="s">
        <v>54</v>
      </c>
      <c r="E135" t="str">
        <f>H129</f>
        <v>James</v>
      </c>
      <c r="F135" t="str">
        <f>IF(F129="Natalie","James","Natalie")</f>
        <v>Natalie</v>
      </c>
      <c r="G135" t="str">
        <f t="shared" ref="G135:H135" si="71">IF(G129="Natalie","James","Natalie")</f>
        <v>Natalie</v>
      </c>
      <c r="H135" t="str">
        <f t="shared" si="71"/>
        <v>Natalie</v>
      </c>
    </row>
    <row r="136" spans="1:8" x14ac:dyDescent="0.25">
      <c r="A136">
        <f>A130</f>
        <v>0</v>
      </c>
    </row>
    <row r="137" spans="1:8" x14ac:dyDescent="0.25">
      <c r="B137" s="24">
        <f>B131+7</f>
        <v>43437</v>
      </c>
      <c r="C137" s="24">
        <f t="shared" ref="C137:H137" si="72">C131+7</f>
        <v>43438</v>
      </c>
      <c r="D137" s="24">
        <f t="shared" si="72"/>
        <v>43439</v>
      </c>
      <c r="E137" s="24">
        <f t="shared" si="72"/>
        <v>43440</v>
      </c>
      <c r="F137" s="24">
        <f t="shared" si="72"/>
        <v>43441</v>
      </c>
      <c r="G137" s="24">
        <f t="shared" si="72"/>
        <v>43442</v>
      </c>
      <c r="H137" s="24">
        <f t="shared" si="72"/>
        <v>43443</v>
      </c>
    </row>
    <row r="138" spans="1:8" x14ac:dyDescent="0.25">
      <c r="A138">
        <f>A132</f>
        <v>0</v>
      </c>
    </row>
    <row r="139" spans="1:8" x14ac:dyDescent="0.25">
      <c r="A139" t="str">
        <f>A133</f>
        <v>Leonie</v>
      </c>
      <c r="B139">
        <f t="shared" ref="B139" si="73">B127</f>
        <v>0</v>
      </c>
      <c r="C139" t="str">
        <f>C127</f>
        <v>Child Free</v>
      </c>
      <c r="D139">
        <f t="shared" ref="D139:H139" si="74">D127</f>
        <v>0</v>
      </c>
      <c r="E139">
        <f t="shared" si="74"/>
        <v>0</v>
      </c>
      <c r="F139">
        <f t="shared" si="74"/>
        <v>0</v>
      </c>
      <c r="G139">
        <f t="shared" si="74"/>
        <v>0</v>
      </c>
      <c r="H139">
        <f t="shared" si="74"/>
        <v>0</v>
      </c>
    </row>
    <row r="140" spans="1:8" x14ac:dyDescent="0.25">
      <c r="A140" t="str">
        <f>A134</f>
        <v>Current</v>
      </c>
    </row>
    <row r="141" spans="1:8" x14ac:dyDescent="0.25">
      <c r="A141" t="str">
        <f>A135</f>
        <v>Going forward</v>
      </c>
      <c r="B141" t="str">
        <f>IF(H135="Natalie","James","Natalie")</f>
        <v>James</v>
      </c>
      <c r="C141" t="s">
        <v>53</v>
      </c>
      <c r="D141" t="s">
        <v>54</v>
      </c>
      <c r="E141" t="str">
        <f>H135</f>
        <v>Natalie</v>
      </c>
      <c r="F141" t="str">
        <f>IF(F135="Natalie","James","Natalie")</f>
        <v>James</v>
      </c>
      <c r="G141" t="str">
        <f t="shared" ref="G141:H141" si="75">IF(G135="Natalie","James","Natalie")</f>
        <v>James</v>
      </c>
      <c r="H141" t="str">
        <f t="shared" si="75"/>
        <v>James</v>
      </c>
    </row>
    <row r="142" spans="1:8" x14ac:dyDescent="0.25">
      <c r="A142">
        <f>A136</f>
        <v>0</v>
      </c>
    </row>
    <row r="143" spans="1:8" x14ac:dyDescent="0.25">
      <c r="B143" s="22">
        <f>B137+7</f>
        <v>43444</v>
      </c>
      <c r="C143" s="22">
        <f t="shared" ref="C143:H143" si="76">C137+7</f>
        <v>43445</v>
      </c>
      <c r="D143" s="22">
        <f t="shared" si="76"/>
        <v>43446</v>
      </c>
      <c r="E143" s="22">
        <f t="shared" si="76"/>
        <v>43447</v>
      </c>
      <c r="F143" s="22">
        <f t="shared" si="76"/>
        <v>43448</v>
      </c>
      <c r="G143" s="22">
        <f t="shared" si="76"/>
        <v>43449</v>
      </c>
      <c r="H143" s="22">
        <f t="shared" si="76"/>
        <v>43450</v>
      </c>
    </row>
    <row r="144" spans="1:8" x14ac:dyDescent="0.25">
      <c r="A144">
        <f>A138</f>
        <v>0</v>
      </c>
    </row>
    <row r="145" spans="1:8" x14ac:dyDescent="0.25">
      <c r="A145" t="str">
        <f>A139</f>
        <v>Leonie</v>
      </c>
      <c r="B145">
        <f t="shared" ref="B145" si="77">B133</f>
        <v>0</v>
      </c>
      <c r="C145" t="str">
        <f>C133</f>
        <v>Child Free</v>
      </c>
      <c r="D145">
        <f t="shared" ref="D145:H145" si="78">D133</f>
        <v>0</v>
      </c>
      <c r="E145">
        <f t="shared" si="78"/>
        <v>0</v>
      </c>
      <c r="F145" t="str">
        <f t="shared" si="78"/>
        <v>Child Free</v>
      </c>
      <c r="G145" t="str">
        <f t="shared" si="78"/>
        <v>Child Free</v>
      </c>
      <c r="H145" t="str">
        <f t="shared" si="78"/>
        <v>Child Free</v>
      </c>
    </row>
    <row r="146" spans="1:8" x14ac:dyDescent="0.25">
      <c r="A146" t="str">
        <f>A140</f>
        <v>Current</v>
      </c>
    </row>
    <row r="147" spans="1:8" x14ac:dyDescent="0.25">
      <c r="A147" t="str">
        <f>A141</f>
        <v>Going forward</v>
      </c>
      <c r="B147" t="str">
        <f>IF(H141="Natalie","James","Natalie")</f>
        <v>Natalie</v>
      </c>
      <c r="C147" t="s">
        <v>53</v>
      </c>
      <c r="D147" t="s">
        <v>54</v>
      </c>
      <c r="E147" t="str">
        <f>H141</f>
        <v>James</v>
      </c>
      <c r="F147" t="str">
        <f>IF(F141="Natalie","James","Natalie")</f>
        <v>Natalie</v>
      </c>
      <c r="G147" t="str">
        <f t="shared" ref="G147:H147" si="79">IF(G141="Natalie","James","Natalie")</f>
        <v>Natalie</v>
      </c>
      <c r="H147" t="str">
        <f t="shared" si="79"/>
        <v>Natalie</v>
      </c>
    </row>
    <row r="148" spans="1:8" x14ac:dyDescent="0.25">
      <c r="A148">
        <f>A142</f>
        <v>0</v>
      </c>
    </row>
    <row r="149" spans="1:8" x14ac:dyDescent="0.25">
      <c r="B149" s="24">
        <f>B143+7</f>
        <v>43451</v>
      </c>
      <c r="C149" s="24">
        <f t="shared" ref="C149:H149" si="80">C143+7</f>
        <v>43452</v>
      </c>
      <c r="D149" s="24">
        <f t="shared" si="80"/>
        <v>43453</v>
      </c>
      <c r="E149" s="24">
        <f t="shared" si="80"/>
        <v>43454</v>
      </c>
      <c r="F149" s="24">
        <f t="shared" si="80"/>
        <v>43455</v>
      </c>
      <c r="G149" s="24">
        <f t="shared" si="80"/>
        <v>43456</v>
      </c>
      <c r="H149" s="24">
        <f t="shared" si="80"/>
        <v>43457</v>
      </c>
    </row>
    <row r="150" spans="1:8" x14ac:dyDescent="0.25">
      <c r="A150">
        <f>A144</f>
        <v>0</v>
      </c>
    </row>
    <row r="151" spans="1:8" x14ac:dyDescent="0.25">
      <c r="A151" t="str">
        <f>A145</f>
        <v>Leonie</v>
      </c>
      <c r="B151">
        <f t="shared" ref="B151" si="81">B139</f>
        <v>0</v>
      </c>
      <c r="C151" t="str">
        <f>C139</f>
        <v>Child Free</v>
      </c>
      <c r="D151">
        <f t="shared" ref="D151:H151" si="82">D139</f>
        <v>0</v>
      </c>
      <c r="E151">
        <f t="shared" si="82"/>
        <v>0</v>
      </c>
      <c r="F151">
        <f t="shared" si="82"/>
        <v>0</v>
      </c>
      <c r="G151">
        <f t="shared" si="82"/>
        <v>0</v>
      </c>
      <c r="H151">
        <f t="shared" si="82"/>
        <v>0</v>
      </c>
    </row>
    <row r="152" spans="1:8" x14ac:dyDescent="0.25">
      <c r="A152" t="str">
        <f>A146</f>
        <v>Current</v>
      </c>
    </row>
    <row r="153" spans="1:8" x14ac:dyDescent="0.25">
      <c r="A153" t="str">
        <f>A147</f>
        <v>Going forward</v>
      </c>
      <c r="B153" t="str">
        <f>IF(H147="Natalie","James","Natalie")</f>
        <v>James</v>
      </c>
      <c r="C153" t="s">
        <v>53</v>
      </c>
      <c r="D153" t="s">
        <v>54</v>
      </c>
      <c r="E153" t="str">
        <f>H147</f>
        <v>Natalie</v>
      </c>
      <c r="F153" t="str">
        <f>IF(F147="Natalie","James","Natalie")</f>
        <v>James</v>
      </c>
      <c r="G153" t="str">
        <f t="shared" ref="G153:H153" si="83">IF(G147="Natalie","James","Natalie")</f>
        <v>James</v>
      </c>
      <c r="H153" t="str">
        <f t="shared" si="83"/>
        <v>James</v>
      </c>
    </row>
    <row r="154" spans="1:8" x14ac:dyDescent="0.25">
      <c r="A154">
        <f>A148</f>
        <v>0</v>
      </c>
    </row>
    <row r="155" spans="1:8" x14ac:dyDescent="0.25">
      <c r="B155" s="22">
        <f>B149+7</f>
        <v>43458</v>
      </c>
      <c r="C155" s="22">
        <f t="shared" ref="C155:H155" si="84">C149+7</f>
        <v>43459</v>
      </c>
      <c r="D155" s="22">
        <f t="shared" si="84"/>
        <v>43460</v>
      </c>
      <c r="E155" s="22">
        <f t="shared" si="84"/>
        <v>43461</v>
      </c>
      <c r="F155" s="22">
        <f t="shared" si="84"/>
        <v>43462</v>
      </c>
      <c r="G155" s="22">
        <f t="shared" si="84"/>
        <v>43463</v>
      </c>
      <c r="H155" s="22">
        <f t="shared" si="84"/>
        <v>43464</v>
      </c>
    </row>
    <row r="156" spans="1:8" x14ac:dyDescent="0.25">
      <c r="A156">
        <f>A150</f>
        <v>0</v>
      </c>
    </row>
    <row r="157" spans="1:8" x14ac:dyDescent="0.25">
      <c r="A157" t="str">
        <f>A151</f>
        <v>Leonie</v>
      </c>
      <c r="B157">
        <f t="shared" ref="B157" si="85">B145</f>
        <v>0</v>
      </c>
      <c r="C157" t="str">
        <f>C145</f>
        <v>Child Free</v>
      </c>
      <c r="D157">
        <f t="shared" ref="D157:H157" si="86">D145</f>
        <v>0</v>
      </c>
      <c r="E157">
        <f t="shared" si="86"/>
        <v>0</v>
      </c>
      <c r="F157" t="str">
        <f t="shared" si="86"/>
        <v>Child Free</v>
      </c>
      <c r="G157" t="str">
        <f t="shared" si="86"/>
        <v>Child Free</v>
      </c>
      <c r="H157" t="str">
        <f t="shared" si="86"/>
        <v>Child Free</v>
      </c>
    </row>
    <row r="158" spans="1:8" x14ac:dyDescent="0.25">
      <c r="A158" t="str">
        <f>A152</f>
        <v>Current</v>
      </c>
    </row>
    <row r="159" spans="1:8" x14ac:dyDescent="0.25">
      <c r="A159" t="str">
        <f>A153</f>
        <v>Going forward</v>
      </c>
    </row>
    <row r="160" spans="1:8" x14ac:dyDescent="0.25">
      <c r="A160">
        <f>A154</f>
        <v>0</v>
      </c>
    </row>
    <row r="161" spans="1:8" x14ac:dyDescent="0.25">
      <c r="B161" s="24">
        <f>B155+7</f>
        <v>43465</v>
      </c>
      <c r="C161" s="24">
        <f t="shared" ref="C161:H161" si="87">C155+7</f>
        <v>43466</v>
      </c>
      <c r="D161" s="24">
        <f t="shared" si="87"/>
        <v>43467</v>
      </c>
      <c r="E161" s="24">
        <f t="shared" si="87"/>
        <v>43468</v>
      </c>
      <c r="F161" s="24">
        <f t="shared" si="87"/>
        <v>43469</v>
      </c>
      <c r="G161" s="24">
        <f t="shared" si="87"/>
        <v>43470</v>
      </c>
      <c r="H161" s="24">
        <f t="shared" si="87"/>
        <v>43471</v>
      </c>
    </row>
    <row r="162" spans="1:8" x14ac:dyDescent="0.25">
      <c r="A162">
        <f>A156</f>
        <v>0</v>
      </c>
    </row>
    <row r="163" spans="1:8" x14ac:dyDescent="0.25">
      <c r="A163" t="str">
        <f>A157</f>
        <v>Leonie</v>
      </c>
      <c r="B163">
        <f t="shared" ref="B163" si="88">B151</f>
        <v>0</v>
      </c>
    </row>
    <row r="164" spans="1:8" x14ac:dyDescent="0.25">
      <c r="A164" t="str">
        <f>A158</f>
        <v>Current</v>
      </c>
    </row>
    <row r="165" spans="1:8" x14ac:dyDescent="0.25">
      <c r="A165" t="str">
        <f>A159</f>
        <v>Going forward</v>
      </c>
      <c r="B165" t="str">
        <f>IF(H159="Natalie","James","Natalie")</f>
        <v>Natalie</v>
      </c>
    </row>
    <row r="166" spans="1:8" x14ac:dyDescent="0.25">
      <c r="A166">
        <f>A160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581C-8E13-474C-97A7-83B8F825F1F1}">
  <dimension ref="A3:K39"/>
  <sheetViews>
    <sheetView zoomScale="70" zoomScaleNormal="70" workbookViewId="0">
      <selection activeCell="K21" sqref="K21"/>
    </sheetView>
  </sheetViews>
  <sheetFormatPr defaultColWidth="19" defaultRowHeight="15" x14ac:dyDescent="0.25"/>
  <cols>
    <col min="2" max="3" width="18.85546875" customWidth="1"/>
    <col min="4" max="4" width="20.28515625" customWidth="1"/>
    <col min="5" max="8" width="18.85546875" customWidth="1"/>
  </cols>
  <sheetData>
    <row r="3" spans="1:11" x14ac:dyDescent="0.25">
      <c r="B3" s="33"/>
      <c r="C3" s="33"/>
      <c r="D3" s="33"/>
      <c r="E3" s="33"/>
      <c r="F3" s="33"/>
      <c r="G3" s="33"/>
      <c r="H3" s="33"/>
    </row>
    <row r="4" spans="1:11" x14ac:dyDescent="0.25">
      <c r="B4" s="25">
        <v>43311</v>
      </c>
      <c r="C4" s="25">
        <v>43312</v>
      </c>
      <c r="D4" s="25">
        <v>43313</v>
      </c>
      <c r="E4" s="25">
        <v>43314</v>
      </c>
      <c r="F4" s="25">
        <v>43315</v>
      </c>
      <c r="G4" s="25">
        <v>43316</v>
      </c>
      <c r="H4" s="25">
        <v>43317</v>
      </c>
    </row>
    <row r="5" spans="1:11" x14ac:dyDescent="0.25">
      <c r="B5" s="33"/>
      <c r="C5" s="33"/>
      <c r="D5" s="34" t="s">
        <v>49</v>
      </c>
      <c r="E5" s="34" t="s">
        <v>49</v>
      </c>
      <c r="F5" s="34" t="s">
        <v>49</v>
      </c>
      <c r="G5" s="34" t="s">
        <v>49</v>
      </c>
      <c r="H5" s="34" t="s">
        <v>49</v>
      </c>
    </row>
    <row r="6" spans="1:11" x14ac:dyDescent="0.25">
      <c r="A6" t="s">
        <v>197</v>
      </c>
      <c r="B6" s="33" t="s">
        <v>195</v>
      </c>
      <c r="C6" s="33" t="s">
        <v>195</v>
      </c>
      <c r="D6" s="33"/>
      <c r="E6" s="33"/>
      <c r="F6" s="33"/>
      <c r="G6" s="33"/>
      <c r="H6" s="33"/>
    </row>
    <row r="7" spans="1:11" x14ac:dyDescent="0.25">
      <c r="B7" s="33"/>
      <c r="C7" s="33"/>
      <c r="D7" s="33"/>
      <c r="E7" s="33"/>
      <c r="F7" s="33"/>
      <c r="G7" s="33"/>
      <c r="H7" s="33"/>
    </row>
    <row r="8" spans="1:11" x14ac:dyDescent="0.25">
      <c r="B8" s="33"/>
      <c r="C8" s="33"/>
      <c r="D8" s="33"/>
      <c r="E8" s="33"/>
      <c r="F8" s="33"/>
      <c r="G8" s="33"/>
      <c r="H8" s="33"/>
    </row>
    <row r="9" spans="1:11" x14ac:dyDescent="0.25">
      <c r="B9" s="33"/>
      <c r="C9" s="33"/>
      <c r="D9" s="33"/>
      <c r="E9" s="33"/>
      <c r="F9" s="33"/>
      <c r="G9" s="33"/>
      <c r="H9" s="33"/>
    </row>
    <row r="10" spans="1:11" x14ac:dyDescent="0.25">
      <c r="A10" s="6"/>
      <c r="B10" s="35">
        <f>B4+7</f>
        <v>43318</v>
      </c>
      <c r="C10" s="35">
        <f t="shared" ref="C10:H10" si="0">C4+7</f>
        <v>43319</v>
      </c>
      <c r="D10" s="35">
        <f t="shared" si="0"/>
        <v>43320</v>
      </c>
      <c r="E10" s="35">
        <f t="shared" si="0"/>
        <v>43321</v>
      </c>
      <c r="F10" s="35">
        <f t="shared" si="0"/>
        <v>43322</v>
      </c>
      <c r="G10" s="35">
        <f t="shared" si="0"/>
        <v>43323</v>
      </c>
      <c r="H10" s="35">
        <f t="shared" si="0"/>
        <v>43324</v>
      </c>
      <c r="I10" s="6"/>
      <c r="J10" s="6"/>
      <c r="K10" s="6"/>
    </row>
    <row r="11" spans="1:11" x14ac:dyDescent="0.25">
      <c r="A11" s="6"/>
      <c r="B11" s="34" t="s">
        <v>49</v>
      </c>
      <c r="C11" s="34" t="s">
        <v>49</v>
      </c>
      <c r="D11" s="34" t="s">
        <v>49</v>
      </c>
      <c r="E11" s="33"/>
      <c r="F11" s="33"/>
      <c r="G11" s="33"/>
      <c r="H11" s="33"/>
      <c r="I11" s="6"/>
      <c r="J11" s="6"/>
      <c r="K11" s="6"/>
    </row>
    <row r="12" spans="1:11" x14ac:dyDescent="0.25">
      <c r="A12" s="6"/>
      <c r="B12" s="33"/>
      <c r="C12" s="33"/>
      <c r="D12" s="33" t="s">
        <v>195</v>
      </c>
      <c r="E12" s="33" t="s">
        <v>195</v>
      </c>
      <c r="F12" s="33" t="s">
        <v>198</v>
      </c>
      <c r="G12" s="33" t="s">
        <v>195</v>
      </c>
      <c r="H12" s="33" t="s">
        <v>195</v>
      </c>
      <c r="I12" s="6"/>
      <c r="J12" s="6"/>
      <c r="K12" s="6"/>
    </row>
    <row r="13" spans="1:11" x14ac:dyDescent="0.25">
      <c r="A13" s="6" t="s">
        <v>199</v>
      </c>
      <c r="B13" s="33"/>
      <c r="C13" s="33"/>
      <c r="D13" s="33"/>
      <c r="E13" s="33" t="s">
        <v>200</v>
      </c>
      <c r="F13" s="33" t="s">
        <v>201</v>
      </c>
      <c r="G13" s="33"/>
      <c r="H13" s="33"/>
      <c r="I13" s="6"/>
      <c r="J13" s="6"/>
      <c r="K13" s="6"/>
    </row>
    <row r="14" spans="1:11" x14ac:dyDescent="0.25">
      <c r="A14" s="6"/>
      <c r="B14" s="33"/>
      <c r="C14" s="33"/>
      <c r="D14" s="33"/>
      <c r="E14" s="33"/>
      <c r="F14" s="33"/>
      <c r="G14" s="33"/>
      <c r="H14" s="33"/>
      <c r="I14" s="6"/>
      <c r="J14" s="6"/>
      <c r="K14" s="6"/>
    </row>
    <row r="15" spans="1:11" x14ac:dyDescent="0.25">
      <c r="A15" s="6"/>
      <c r="B15" s="33"/>
      <c r="C15" s="33"/>
      <c r="D15" s="33"/>
      <c r="E15" s="33"/>
      <c r="F15" s="33"/>
      <c r="G15" s="33"/>
      <c r="H15" s="33"/>
      <c r="I15" s="6"/>
      <c r="J15" s="6"/>
      <c r="K15" s="6"/>
    </row>
    <row r="16" spans="1:11" x14ac:dyDescent="0.25">
      <c r="A16" s="6"/>
      <c r="B16" s="25">
        <f>B10+7</f>
        <v>43325</v>
      </c>
      <c r="C16" s="25">
        <f t="shared" ref="C16:H16" si="1">C10+7</f>
        <v>43326</v>
      </c>
      <c r="D16" s="25">
        <f t="shared" si="1"/>
        <v>43327</v>
      </c>
      <c r="E16" s="25">
        <f t="shared" si="1"/>
        <v>43328</v>
      </c>
      <c r="F16" s="25">
        <f t="shared" si="1"/>
        <v>43329</v>
      </c>
      <c r="G16" s="25">
        <f t="shared" si="1"/>
        <v>43330</v>
      </c>
      <c r="H16" s="25">
        <f t="shared" si="1"/>
        <v>43331</v>
      </c>
    </row>
    <row r="17" spans="1:8" x14ac:dyDescent="0.25">
      <c r="A17" s="6"/>
      <c r="B17" s="33"/>
      <c r="C17" s="33"/>
      <c r="D17" s="33"/>
      <c r="E17" s="33"/>
      <c r="F17" s="33"/>
      <c r="G17" s="33"/>
      <c r="H17" s="33"/>
    </row>
    <row r="19" spans="1:8" x14ac:dyDescent="0.25">
      <c r="A19" s="6" t="s">
        <v>199</v>
      </c>
      <c r="B19" s="33" t="s">
        <v>200</v>
      </c>
      <c r="C19" s="33" t="s">
        <v>201</v>
      </c>
      <c r="D19" s="33" t="s">
        <v>202</v>
      </c>
      <c r="E19" s="33"/>
      <c r="F19" s="33" t="s">
        <v>201</v>
      </c>
      <c r="G19" s="33"/>
      <c r="H19" s="33"/>
    </row>
    <row r="20" spans="1:8" x14ac:dyDescent="0.25">
      <c r="A20" s="6"/>
      <c r="B20" s="33"/>
      <c r="C20" s="33"/>
      <c r="D20" s="33"/>
      <c r="E20" s="33"/>
      <c r="F20" s="33"/>
      <c r="G20" s="33"/>
      <c r="H20" s="33"/>
    </row>
    <row r="21" spans="1:8" x14ac:dyDescent="0.25">
      <c r="A21" s="6"/>
      <c r="B21" s="33"/>
      <c r="C21" s="33"/>
      <c r="D21" s="33"/>
      <c r="E21" s="33"/>
      <c r="F21" s="33"/>
      <c r="G21" s="33"/>
      <c r="H21" s="33"/>
    </row>
    <row r="22" spans="1:8" x14ac:dyDescent="0.25">
      <c r="B22" s="35">
        <f>B16+7</f>
        <v>43332</v>
      </c>
      <c r="C22" s="35">
        <f t="shared" ref="C22:H22" si="2">C16+7</f>
        <v>43333</v>
      </c>
      <c r="D22" s="35">
        <f t="shared" si="2"/>
        <v>43334</v>
      </c>
      <c r="E22" s="35">
        <f t="shared" si="2"/>
        <v>43335</v>
      </c>
      <c r="F22" s="35">
        <f t="shared" si="2"/>
        <v>43336</v>
      </c>
      <c r="G22" s="35">
        <f t="shared" si="2"/>
        <v>43337</v>
      </c>
      <c r="H22" s="35">
        <f t="shared" si="2"/>
        <v>43338</v>
      </c>
    </row>
    <row r="23" spans="1:8" x14ac:dyDescent="0.25">
      <c r="B23" s="33"/>
      <c r="C23" s="33"/>
      <c r="D23" s="33"/>
      <c r="E23" s="33"/>
      <c r="F23" s="33"/>
      <c r="G23" s="33"/>
      <c r="H23" s="33"/>
    </row>
    <row r="25" spans="1:8" x14ac:dyDescent="0.25">
      <c r="A25" s="6" t="s">
        <v>199</v>
      </c>
      <c r="B25" s="33" t="s">
        <v>202</v>
      </c>
      <c r="C25" s="33" t="s">
        <v>202</v>
      </c>
      <c r="D25" s="33" t="s">
        <v>202</v>
      </c>
      <c r="E25" s="33"/>
      <c r="F25" s="33" t="s">
        <v>202</v>
      </c>
      <c r="G25" s="33"/>
      <c r="H25" s="33"/>
    </row>
    <row r="26" spans="1:8" x14ac:dyDescent="0.25">
      <c r="B26" s="33"/>
      <c r="C26" s="33"/>
      <c r="D26" s="33"/>
      <c r="E26" s="33"/>
      <c r="F26" s="33"/>
      <c r="G26" s="33"/>
      <c r="H26" s="33"/>
    </row>
    <row r="27" spans="1:8" x14ac:dyDescent="0.25">
      <c r="B27" s="33"/>
      <c r="C27" s="33"/>
      <c r="D27" s="33"/>
      <c r="E27" s="33"/>
      <c r="F27" s="33"/>
      <c r="G27" s="33"/>
      <c r="H27" s="33"/>
    </row>
    <row r="28" spans="1:8" x14ac:dyDescent="0.25">
      <c r="B28" s="25">
        <f>B22+7</f>
        <v>43339</v>
      </c>
      <c r="C28" s="25">
        <f t="shared" ref="C28:H28" si="3">C22+7</f>
        <v>43340</v>
      </c>
      <c r="D28" s="25">
        <f t="shared" si="3"/>
        <v>43341</v>
      </c>
      <c r="E28" s="25">
        <f t="shared" si="3"/>
        <v>43342</v>
      </c>
      <c r="F28" s="25">
        <f t="shared" si="3"/>
        <v>43343</v>
      </c>
      <c r="G28" s="25">
        <f t="shared" si="3"/>
        <v>43344</v>
      </c>
      <c r="H28" s="25">
        <f t="shared" si="3"/>
        <v>43345</v>
      </c>
    </row>
    <row r="29" spans="1:8" x14ac:dyDescent="0.25">
      <c r="B29" s="33"/>
      <c r="C29" s="33"/>
      <c r="D29" s="33"/>
      <c r="E29" s="33"/>
      <c r="F29" s="33"/>
      <c r="G29" s="33"/>
      <c r="H29" s="33"/>
    </row>
    <row r="30" spans="1:8" x14ac:dyDescent="0.25">
      <c r="A30" s="6" t="s">
        <v>199</v>
      </c>
      <c r="B30" s="33" t="s">
        <v>202</v>
      </c>
      <c r="C30" s="33" t="s">
        <v>202</v>
      </c>
      <c r="D30" s="33" t="s">
        <v>202</v>
      </c>
      <c r="E30" s="33"/>
      <c r="F30" s="33" t="s">
        <v>202</v>
      </c>
      <c r="G30" s="33"/>
      <c r="H30" s="33"/>
    </row>
    <row r="31" spans="1:8" x14ac:dyDescent="0.25">
      <c r="B31" s="33"/>
      <c r="C31" s="33"/>
      <c r="D31" s="33"/>
      <c r="E31" s="33"/>
      <c r="F31" s="33"/>
      <c r="G31" s="33"/>
      <c r="H31" s="33"/>
    </row>
    <row r="32" spans="1:8" x14ac:dyDescent="0.25">
      <c r="B32" s="33"/>
      <c r="C32" s="33"/>
      <c r="D32" s="33"/>
      <c r="E32" s="33"/>
      <c r="F32" s="33"/>
      <c r="G32" s="33"/>
      <c r="H32" s="33"/>
    </row>
    <row r="33" spans="1:8" x14ac:dyDescent="0.25">
      <c r="B33" s="33"/>
      <c r="C33" s="33"/>
      <c r="D33" s="33"/>
      <c r="E33" s="33"/>
      <c r="F33" s="33"/>
      <c r="G33" s="33"/>
      <c r="H33" s="33"/>
    </row>
    <row r="34" spans="1:8" x14ac:dyDescent="0.25">
      <c r="B34" s="35">
        <f>B28+7</f>
        <v>43346</v>
      </c>
      <c r="C34" s="35">
        <f t="shared" ref="C34:H34" si="4">C28+7</f>
        <v>43347</v>
      </c>
      <c r="D34" s="35">
        <f t="shared" si="4"/>
        <v>43348</v>
      </c>
      <c r="E34" s="35">
        <f t="shared" si="4"/>
        <v>43349</v>
      </c>
      <c r="F34" s="35">
        <f t="shared" si="4"/>
        <v>43350</v>
      </c>
      <c r="G34" s="35">
        <f t="shared" si="4"/>
        <v>43351</v>
      </c>
      <c r="H34" s="35">
        <f t="shared" si="4"/>
        <v>43352</v>
      </c>
    </row>
    <row r="35" spans="1:8" x14ac:dyDescent="0.25">
      <c r="B35" s="33"/>
      <c r="C35" s="33"/>
      <c r="D35" s="33" t="s">
        <v>196</v>
      </c>
      <c r="E35" s="33"/>
      <c r="F35" s="33"/>
      <c r="G35" s="33"/>
      <c r="H35" s="33"/>
    </row>
    <row r="37" spans="1:8" x14ac:dyDescent="0.25">
      <c r="A37" s="6" t="s">
        <v>199</v>
      </c>
      <c r="B37" s="33" t="s">
        <v>202</v>
      </c>
      <c r="C37" s="33" t="s">
        <v>202</v>
      </c>
      <c r="D37" s="33"/>
      <c r="E37" s="33"/>
      <c r="F37" s="33"/>
      <c r="G37" s="33"/>
      <c r="H37" s="33"/>
    </row>
    <row r="38" spans="1:8" x14ac:dyDescent="0.25">
      <c r="B38" s="33"/>
      <c r="C38" s="33"/>
      <c r="D38" s="33"/>
      <c r="E38" s="33"/>
      <c r="F38" s="33"/>
      <c r="G38" s="33"/>
      <c r="H38" s="33"/>
    </row>
    <row r="39" spans="1:8" x14ac:dyDescent="0.25">
      <c r="B39" s="33"/>
      <c r="C39" s="33"/>
      <c r="D39" s="33"/>
      <c r="E39" s="33"/>
      <c r="F39" s="33"/>
      <c r="G39" s="33"/>
      <c r="H39" s="33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5"/>
  <sheetViews>
    <sheetView workbookViewId="0">
      <selection activeCell="B10" sqref="B10"/>
    </sheetView>
  </sheetViews>
  <sheetFormatPr defaultRowHeight="15" x14ac:dyDescent="0.25"/>
  <cols>
    <col min="2" max="2" width="47.7109375" bestFit="1" customWidth="1"/>
    <col min="3" max="3" width="17.7109375" bestFit="1" customWidth="1"/>
    <col min="4" max="4" width="19" customWidth="1"/>
    <col min="5" max="5" width="6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11</v>
      </c>
    </row>
    <row r="3" spans="2:5" x14ac:dyDescent="0.25">
      <c r="B3" t="s">
        <v>3</v>
      </c>
      <c r="C3" t="s">
        <v>4</v>
      </c>
      <c r="D3" t="s">
        <v>37</v>
      </c>
      <c r="E3" t="s">
        <v>38</v>
      </c>
    </row>
    <row r="4" spans="2:5" x14ac:dyDescent="0.25">
      <c r="B4" t="s">
        <v>20</v>
      </c>
      <c r="C4" t="s">
        <v>4</v>
      </c>
      <c r="D4" t="s">
        <v>36</v>
      </c>
    </row>
    <row r="5" spans="2:5" x14ac:dyDescent="0.25">
      <c r="B5" t="s">
        <v>34</v>
      </c>
      <c r="C5" t="s">
        <v>4</v>
      </c>
      <c r="D5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5"/>
  <sheetViews>
    <sheetView workbookViewId="0">
      <selection activeCell="E6" sqref="E6"/>
    </sheetView>
  </sheetViews>
  <sheetFormatPr defaultRowHeight="15" x14ac:dyDescent="0.25"/>
  <cols>
    <col min="2" max="2" width="11.85546875" bestFit="1" customWidth="1"/>
    <col min="3" max="3" width="3.28515625" bestFit="1" customWidth="1"/>
    <col min="4" max="4" width="11.85546875" customWidth="1"/>
    <col min="5" max="5" width="11.85546875" bestFit="1" customWidth="1"/>
  </cols>
  <sheetData>
    <row r="2" spans="2:5" x14ac:dyDescent="0.25">
      <c r="B2" t="s">
        <v>7</v>
      </c>
      <c r="C2" t="s">
        <v>6</v>
      </c>
      <c r="D2" t="s">
        <v>9</v>
      </c>
      <c r="E2" t="s">
        <v>8</v>
      </c>
    </row>
    <row r="3" spans="2:5" x14ac:dyDescent="0.25">
      <c r="B3" t="s">
        <v>5</v>
      </c>
      <c r="C3" t="s">
        <v>6</v>
      </c>
      <c r="D3" t="s">
        <v>9</v>
      </c>
      <c r="E3" t="s">
        <v>10</v>
      </c>
    </row>
    <row r="4" spans="2:5" x14ac:dyDescent="0.25">
      <c r="B4" t="s">
        <v>23</v>
      </c>
      <c r="C4" t="s">
        <v>6</v>
      </c>
      <c r="D4" t="s">
        <v>9</v>
      </c>
      <c r="E4" t="s">
        <v>24</v>
      </c>
    </row>
    <row r="5" spans="2:5" x14ac:dyDescent="0.25">
      <c r="B5" t="s">
        <v>22</v>
      </c>
      <c r="C5" t="s">
        <v>6</v>
      </c>
      <c r="D5" t="s">
        <v>9</v>
      </c>
      <c r="E5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21"/>
  <sheetViews>
    <sheetView tabSelected="1" topLeftCell="A220" workbookViewId="0">
      <selection activeCell="D242" sqref="D242"/>
    </sheetView>
  </sheetViews>
  <sheetFormatPr defaultRowHeight="15" x14ac:dyDescent="0.25"/>
  <cols>
    <col min="2" max="2" width="15.42578125" style="29" bestFit="1" customWidth="1"/>
    <col min="3" max="3" width="16.7109375" customWidth="1"/>
    <col min="15" max="15" width="20" customWidth="1"/>
  </cols>
  <sheetData>
    <row r="1" spans="1:5" x14ac:dyDescent="0.25">
      <c r="A1" t="s">
        <v>219</v>
      </c>
    </row>
    <row r="2" spans="1:5" x14ac:dyDescent="0.25">
      <c r="B2" s="36" t="s">
        <v>143</v>
      </c>
      <c r="C2" s="32">
        <f>COUNTA(C3:C150)</f>
        <v>21</v>
      </c>
      <c r="D2">
        <f>C2*525</f>
        <v>11025</v>
      </c>
      <c r="E2">
        <f>D2*1.2</f>
        <v>13230</v>
      </c>
    </row>
    <row r="4" spans="1:5" x14ac:dyDescent="0.25">
      <c r="A4" t="s">
        <v>290</v>
      </c>
      <c r="B4" s="29">
        <v>43272</v>
      </c>
      <c r="C4" t="s">
        <v>21</v>
      </c>
      <c r="D4" t="s">
        <v>26</v>
      </c>
    </row>
    <row r="5" spans="1:5" x14ac:dyDescent="0.25">
      <c r="D5" t="s">
        <v>27</v>
      </c>
    </row>
    <row r="6" spans="1:5" x14ac:dyDescent="0.25">
      <c r="D6" t="s">
        <v>28</v>
      </c>
    </row>
    <row r="7" spans="1:5" x14ac:dyDescent="0.25">
      <c r="D7" t="s">
        <v>29</v>
      </c>
    </row>
    <row r="8" spans="1:5" x14ac:dyDescent="0.25">
      <c r="D8" t="s">
        <v>30</v>
      </c>
    </row>
    <row r="10" spans="1:5" x14ac:dyDescent="0.25">
      <c r="A10" t="s">
        <v>291</v>
      </c>
      <c r="B10" s="29">
        <v>43279</v>
      </c>
      <c r="C10" t="s">
        <v>78</v>
      </c>
      <c r="D10" t="s">
        <v>31</v>
      </c>
    </row>
    <row r="11" spans="1:5" x14ac:dyDescent="0.25">
      <c r="D11" t="s">
        <v>32</v>
      </c>
    </row>
    <row r="12" spans="1:5" x14ac:dyDescent="0.25">
      <c r="D12" t="s">
        <v>33</v>
      </c>
    </row>
    <row r="14" spans="1:5" x14ac:dyDescent="0.25">
      <c r="B14" s="29">
        <v>43285</v>
      </c>
      <c r="C14" t="s">
        <v>78</v>
      </c>
      <c r="D14" t="s">
        <v>43</v>
      </c>
    </row>
    <row r="15" spans="1:5" x14ac:dyDescent="0.25">
      <c r="D15" t="s">
        <v>39</v>
      </c>
    </row>
    <row r="16" spans="1:5" x14ac:dyDescent="0.25">
      <c r="D16" t="s">
        <v>40</v>
      </c>
    </row>
    <row r="17" spans="2:5" x14ac:dyDescent="0.25">
      <c r="D17" t="s">
        <v>41</v>
      </c>
    </row>
    <row r="18" spans="2:5" x14ac:dyDescent="0.25">
      <c r="D18" t="s">
        <v>42</v>
      </c>
    </row>
    <row r="19" spans="2:5" x14ac:dyDescent="0.25">
      <c r="D19" t="s">
        <v>45</v>
      </c>
    </row>
    <row r="20" spans="2:5" x14ac:dyDescent="0.25">
      <c r="D20" t="s">
        <v>44</v>
      </c>
    </row>
    <row r="22" spans="2:5" x14ac:dyDescent="0.25">
      <c r="B22" s="29">
        <v>43287</v>
      </c>
      <c r="C22" t="s">
        <v>4</v>
      </c>
      <c r="D22" t="s">
        <v>79</v>
      </c>
    </row>
    <row r="23" spans="2:5" x14ac:dyDescent="0.25">
      <c r="D23" t="s">
        <v>39</v>
      </c>
    </row>
    <row r="24" spans="2:5" x14ac:dyDescent="0.25">
      <c r="D24" t="s">
        <v>80</v>
      </c>
    </row>
    <row r="25" spans="2:5" x14ac:dyDescent="0.25">
      <c r="D25" t="s">
        <v>89</v>
      </c>
    </row>
    <row r="26" spans="2:5" x14ac:dyDescent="0.25">
      <c r="D26" t="s">
        <v>81</v>
      </c>
    </row>
    <row r="27" spans="2:5" x14ac:dyDescent="0.25">
      <c r="D27" t="s">
        <v>82</v>
      </c>
    </row>
    <row r="29" spans="2:5" x14ac:dyDescent="0.25">
      <c r="B29" s="29">
        <v>43290</v>
      </c>
      <c r="C29" t="s">
        <v>4</v>
      </c>
      <c r="E29" s="10" t="s">
        <v>83</v>
      </c>
    </row>
    <row r="30" spans="2:5" x14ac:dyDescent="0.25">
      <c r="E30" t="s">
        <v>84</v>
      </c>
    </row>
    <row r="31" spans="2:5" x14ac:dyDescent="0.25">
      <c r="E31" t="s">
        <v>88</v>
      </c>
    </row>
    <row r="32" spans="2:5" x14ac:dyDescent="0.25">
      <c r="E32" t="s">
        <v>86</v>
      </c>
    </row>
    <row r="33" spans="2:6" x14ac:dyDescent="0.25">
      <c r="E33" t="s">
        <v>85</v>
      </c>
    </row>
    <row r="35" spans="2:6" x14ac:dyDescent="0.25">
      <c r="E35" t="s">
        <v>87</v>
      </c>
    </row>
    <row r="38" spans="2:6" x14ac:dyDescent="0.25">
      <c r="B38" s="29">
        <v>43291</v>
      </c>
      <c r="C38" t="s">
        <v>4</v>
      </c>
      <c r="E38" s="10" t="s">
        <v>90</v>
      </c>
    </row>
    <row r="39" spans="2:6" x14ac:dyDescent="0.25">
      <c r="E39" t="s">
        <v>84</v>
      </c>
    </row>
    <row r="40" spans="2:6" x14ac:dyDescent="0.25">
      <c r="E40" t="s">
        <v>91</v>
      </c>
    </row>
    <row r="41" spans="2:6" x14ac:dyDescent="0.25">
      <c r="E41" t="s">
        <v>93</v>
      </c>
    </row>
    <row r="42" spans="2:6" x14ac:dyDescent="0.25">
      <c r="E42" t="s">
        <v>92</v>
      </c>
    </row>
    <row r="43" spans="2:6" x14ac:dyDescent="0.25">
      <c r="E43" t="s">
        <v>95</v>
      </c>
    </row>
    <row r="44" spans="2:6" x14ac:dyDescent="0.25">
      <c r="F44" t="s">
        <v>96</v>
      </c>
    </row>
    <row r="45" spans="2:6" x14ac:dyDescent="0.25">
      <c r="E45" t="s">
        <v>106</v>
      </c>
    </row>
    <row r="46" spans="2:6" x14ac:dyDescent="0.25">
      <c r="E46" t="s">
        <v>105</v>
      </c>
    </row>
    <row r="48" spans="2:6" x14ac:dyDescent="0.25">
      <c r="B48" s="29">
        <v>43292</v>
      </c>
      <c r="C48" t="s">
        <v>4</v>
      </c>
      <c r="E48" s="10" t="s">
        <v>113</v>
      </c>
    </row>
    <row r="49" spans="2:5" x14ac:dyDescent="0.25">
      <c r="E49" t="s">
        <v>107</v>
      </c>
    </row>
    <row r="50" spans="2:5" x14ac:dyDescent="0.25">
      <c r="E50" t="s">
        <v>84</v>
      </c>
    </row>
    <row r="51" spans="2:5" x14ac:dyDescent="0.25">
      <c r="E51" t="s">
        <v>108</v>
      </c>
    </row>
    <row r="52" spans="2:5" x14ac:dyDescent="0.25">
      <c r="E52" s="15" t="s">
        <v>109</v>
      </c>
    </row>
    <row r="53" spans="2:5" x14ac:dyDescent="0.25">
      <c r="E53" t="s">
        <v>111</v>
      </c>
    </row>
    <row r="54" spans="2:5" x14ac:dyDescent="0.25">
      <c r="E54" t="s">
        <v>110</v>
      </c>
    </row>
    <row r="55" spans="2:5" x14ac:dyDescent="0.25">
      <c r="E55" s="10" t="s">
        <v>112</v>
      </c>
    </row>
    <row r="57" spans="2:5" x14ac:dyDescent="0.25">
      <c r="B57" s="29">
        <v>43293</v>
      </c>
      <c r="C57" t="s">
        <v>4</v>
      </c>
      <c r="E57" s="10" t="s">
        <v>114</v>
      </c>
    </row>
    <row r="58" spans="2:5" x14ac:dyDescent="0.25">
      <c r="E58" t="s">
        <v>84</v>
      </c>
    </row>
    <row r="59" spans="2:5" x14ac:dyDescent="0.25">
      <c r="E59" s="10" t="s">
        <v>115</v>
      </c>
    </row>
    <row r="60" spans="2:5" x14ac:dyDescent="0.25">
      <c r="E60" t="s">
        <v>138</v>
      </c>
    </row>
    <row r="64" spans="2:5" x14ac:dyDescent="0.25">
      <c r="B64" s="29">
        <v>43294</v>
      </c>
      <c r="C64" t="s">
        <v>134</v>
      </c>
      <c r="E64" t="s">
        <v>135</v>
      </c>
    </row>
    <row r="65" spans="2:5" x14ac:dyDescent="0.25">
      <c r="E65" t="s">
        <v>136</v>
      </c>
    </row>
    <row r="66" spans="2:5" x14ac:dyDescent="0.25">
      <c r="E66" t="s">
        <v>137</v>
      </c>
    </row>
    <row r="69" spans="2:5" x14ac:dyDescent="0.25">
      <c r="B69" s="29">
        <v>43297</v>
      </c>
      <c r="C69" t="s">
        <v>78</v>
      </c>
      <c r="E69" t="s">
        <v>139</v>
      </c>
    </row>
    <row r="70" spans="2:5" x14ac:dyDescent="0.25">
      <c r="E70" t="s">
        <v>140</v>
      </c>
    </row>
    <row r="71" spans="2:5" x14ac:dyDescent="0.25">
      <c r="E71" t="s">
        <v>144</v>
      </c>
    </row>
    <row r="72" spans="2:5" x14ac:dyDescent="0.25">
      <c r="E72" t="s">
        <v>142</v>
      </c>
    </row>
    <row r="73" spans="2:5" x14ac:dyDescent="0.25">
      <c r="E73" t="s">
        <v>141</v>
      </c>
    </row>
    <row r="74" spans="2:5" x14ac:dyDescent="0.25">
      <c r="E74" t="s">
        <v>145</v>
      </c>
    </row>
    <row r="75" spans="2:5" x14ac:dyDescent="0.25">
      <c r="E75" t="s">
        <v>146</v>
      </c>
    </row>
    <row r="76" spans="2:5" x14ac:dyDescent="0.25">
      <c r="E76" t="s">
        <v>147</v>
      </c>
    </row>
    <row r="77" spans="2:5" x14ac:dyDescent="0.25">
      <c r="E77" t="s">
        <v>148</v>
      </c>
    </row>
    <row r="79" spans="2:5" x14ac:dyDescent="0.25">
      <c r="B79" s="29">
        <v>43298</v>
      </c>
      <c r="C79" t="s">
        <v>4</v>
      </c>
      <c r="E79" t="s">
        <v>139</v>
      </c>
    </row>
    <row r="80" spans="2:5" x14ac:dyDescent="0.25">
      <c r="E80" t="s">
        <v>149</v>
      </c>
    </row>
    <row r="81" spans="2:5" x14ac:dyDescent="0.25">
      <c r="E81" t="s">
        <v>150</v>
      </c>
    </row>
    <row r="82" spans="2:5" x14ac:dyDescent="0.25">
      <c r="E82" t="s">
        <v>151</v>
      </c>
    </row>
    <row r="83" spans="2:5" x14ac:dyDescent="0.25">
      <c r="E83" t="s">
        <v>152</v>
      </c>
    </row>
    <row r="84" spans="2:5" x14ac:dyDescent="0.25">
      <c r="E84" t="s">
        <v>153</v>
      </c>
    </row>
    <row r="85" spans="2:5" x14ac:dyDescent="0.25">
      <c r="E85" t="s">
        <v>154</v>
      </c>
    </row>
    <row r="87" spans="2:5" x14ac:dyDescent="0.25">
      <c r="B87" s="29">
        <v>43299</v>
      </c>
      <c r="C87" t="s">
        <v>4</v>
      </c>
      <c r="E87" t="s">
        <v>155</v>
      </c>
    </row>
    <row r="88" spans="2:5" x14ac:dyDescent="0.25">
      <c r="E88" t="s">
        <v>156</v>
      </c>
    </row>
    <row r="89" spans="2:5" x14ac:dyDescent="0.25">
      <c r="E89" t="s">
        <v>157</v>
      </c>
    </row>
    <row r="90" spans="2:5" x14ac:dyDescent="0.25">
      <c r="E90" t="s">
        <v>158</v>
      </c>
    </row>
    <row r="91" spans="2:5" x14ac:dyDescent="0.25">
      <c r="E91" t="s">
        <v>159</v>
      </c>
    </row>
    <row r="92" spans="2:5" x14ac:dyDescent="0.25">
      <c r="E92" t="s">
        <v>160</v>
      </c>
    </row>
    <row r="93" spans="2:5" x14ac:dyDescent="0.25">
      <c r="E93" t="s">
        <v>161</v>
      </c>
    </row>
    <row r="94" spans="2:5" x14ac:dyDescent="0.25">
      <c r="E94" t="s">
        <v>162</v>
      </c>
    </row>
    <row r="95" spans="2:5" x14ac:dyDescent="0.25">
      <c r="E95" t="s">
        <v>163</v>
      </c>
    </row>
    <row r="97" spans="2:5" x14ac:dyDescent="0.25">
      <c r="B97" s="29">
        <v>43300</v>
      </c>
      <c r="C97" t="s">
        <v>134</v>
      </c>
      <c r="E97" t="s">
        <v>164</v>
      </c>
    </row>
    <row r="98" spans="2:5" x14ac:dyDescent="0.25">
      <c r="E98" t="s">
        <v>165</v>
      </c>
    </row>
    <row r="99" spans="2:5" x14ac:dyDescent="0.25">
      <c r="E99" t="s">
        <v>166</v>
      </c>
    </row>
    <row r="100" spans="2:5" x14ac:dyDescent="0.25">
      <c r="E100" t="s">
        <v>167</v>
      </c>
    </row>
    <row r="101" spans="2:5" x14ac:dyDescent="0.25">
      <c r="E101" t="s">
        <v>170</v>
      </c>
    </row>
    <row r="103" spans="2:5" x14ac:dyDescent="0.25">
      <c r="B103" s="29">
        <v>43301</v>
      </c>
      <c r="C103" t="s">
        <v>171</v>
      </c>
      <c r="E103" t="s">
        <v>172</v>
      </c>
    </row>
    <row r="104" spans="2:5" x14ac:dyDescent="0.25">
      <c r="E104" t="s">
        <v>173</v>
      </c>
    </row>
    <row r="105" spans="2:5" x14ac:dyDescent="0.25">
      <c r="E105" t="s">
        <v>174</v>
      </c>
    </row>
    <row r="107" spans="2:5" x14ac:dyDescent="0.25">
      <c r="B107" s="29">
        <v>43304</v>
      </c>
      <c r="C107" t="s">
        <v>134</v>
      </c>
      <c r="E107" t="s">
        <v>175</v>
      </c>
    </row>
    <row r="108" spans="2:5" x14ac:dyDescent="0.25">
      <c r="E108" t="s">
        <v>176</v>
      </c>
    </row>
    <row r="109" spans="2:5" x14ac:dyDescent="0.25">
      <c r="E109" t="s">
        <v>177</v>
      </c>
    </row>
    <row r="110" spans="2:5" x14ac:dyDescent="0.25">
      <c r="E110" t="s">
        <v>178</v>
      </c>
    </row>
    <row r="112" spans="2:5" x14ac:dyDescent="0.25">
      <c r="B112" s="29">
        <v>43305</v>
      </c>
      <c r="C112" t="s">
        <v>171</v>
      </c>
      <c r="E112" t="s">
        <v>179</v>
      </c>
    </row>
    <row r="113" spans="2:5" x14ac:dyDescent="0.25">
      <c r="E113" t="s">
        <v>180</v>
      </c>
    </row>
    <row r="114" spans="2:5" x14ac:dyDescent="0.25">
      <c r="E114" t="s">
        <v>181</v>
      </c>
    </row>
    <row r="115" spans="2:5" x14ac:dyDescent="0.25">
      <c r="E115" t="s">
        <v>182</v>
      </c>
    </row>
    <row r="116" spans="2:5" x14ac:dyDescent="0.25">
      <c r="E116" t="s">
        <v>183</v>
      </c>
    </row>
    <row r="117" spans="2:5" x14ac:dyDescent="0.25">
      <c r="E117" t="s">
        <v>184</v>
      </c>
    </row>
    <row r="118" spans="2:5" x14ac:dyDescent="0.25">
      <c r="E118" t="s">
        <v>185</v>
      </c>
    </row>
    <row r="119" spans="2:5" x14ac:dyDescent="0.25">
      <c r="E119" t="s">
        <v>186</v>
      </c>
    </row>
    <row r="120" spans="2:5" x14ac:dyDescent="0.25">
      <c r="E120" t="s">
        <v>187</v>
      </c>
    </row>
    <row r="122" spans="2:5" x14ac:dyDescent="0.25">
      <c r="B122" s="29">
        <v>43306</v>
      </c>
      <c r="C122" t="s">
        <v>171</v>
      </c>
      <c r="E122" t="s">
        <v>179</v>
      </c>
    </row>
    <row r="123" spans="2:5" x14ac:dyDescent="0.25">
      <c r="E123" t="s">
        <v>188</v>
      </c>
    </row>
    <row r="124" spans="2:5" x14ac:dyDescent="0.25">
      <c r="E124" t="s">
        <v>189</v>
      </c>
    </row>
    <row r="125" spans="2:5" x14ac:dyDescent="0.25">
      <c r="E125" t="s">
        <v>190</v>
      </c>
    </row>
    <row r="126" spans="2:5" x14ac:dyDescent="0.25">
      <c r="E126" t="s">
        <v>191</v>
      </c>
    </row>
    <row r="127" spans="2:5" x14ac:dyDescent="0.25">
      <c r="E127" t="s">
        <v>193</v>
      </c>
    </row>
    <row r="128" spans="2:5" x14ac:dyDescent="0.25">
      <c r="E128" t="s">
        <v>194</v>
      </c>
    </row>
    <row r="130" spans="2:17" x14ac:dyDescent="0.25">
      <c r="E130" t="s">
        <v>192</v>
      </c>
    </row>
    <row r="133" spans="2:17" x14ac:dyDescent="0.25">
      <c r="B133" s="29">
        <v>43307</v>
      </c>
      <c r="C133" t="s">
        <v>78</v>
      </c>
    </row>
    <row r="135" spans="2:17" x14ac:dyDescent="0.25">
      <c r="O135" s="29">
        <v>43272</v>
      </c>
      <c r="Q135" t="s">
        <v>289</v>
      </c>
    </row>
    <row r="136" spans="2:17" x14ac:dyDescent="0.25">
      <c r="O136" s="29"/>
    </row>
    <row r="137" spans="2:17" x14ac:dyDescent="0.25">
      <c r="O137" s="29">
        <v>43279</v>
      </c>
      <c r="Q137" t="s">
        <v>288</v>
      </c>
    </row>
    <row r="139" spans="2:17" x14ac:dyDescent="0.25">
      <c r="O139" s="29">
        <v>43285</v>
      </c>
    </row>
    <row r="141" spans="2:17" x14ac:dyDescent="0.25">
      <c r="O141" s="29">
        <v>43287</v>
      </c>
    </row>
    <row r="143" spans="2:17" x14ac:dyDescent="0.25">
      <c r="O143" s="29">
        <v>43290</v>
      </c>
    </row>
    <row r="144" spans="2:17" x14ac:dyDescent="0.25">
      <c r="B144" s="29">
        <v>43308</v>
      </c>
      <c r="C144" t="s">
        <v>171</v>
      </c>
      <c r="O144" s="29">
        <v>43291</v>
      </c>
    </row>
    <row r="145" spans="1:15" x14ac:dyDescent="0.25">
      <c r="O145" s="29">
        <v>43292</v>
      </c>
    </row>
    <row r="146" spans="1:15" x14ac:dyDescent="0.25">
      <c r="O146" s="29">
        <v>43293</v>
      </c>
    </row>
    <row r="147" spans="1:15" x14ac:dyDescent="0.25">
      <c r="O147" s="29">
        <v>43294</v>
      </c>
    </row>
    <row r="148" spans="1:15" x14ac:dyDescent="0.25">
      <c r="B148" s="29">
        <v>43311</v>
      </c>
      <c r="C148" t="s">
        <v>171</v>
      </c>
    </row>
    <row r="149" spans="1:15" x14ac:dyDescent="0.25">
      <c r="B149" s="29">
        <v>43312</v>
      </c>
      <c r="C149" t="s">
        <v>171</v>
      </c>
      <c r="O149" s="29">
        <v>43297</v>
      </c>
    </row>
    <row r="150" spans="1:15" x14ac:dyDescent="0.25">
      <c r="O150" s="29">
        <v>43298</v>
      </c>
    </row>
    <row r="151" spans="1:15" x14ac:dyDescent="0.25">
      <c r="A151" t="s">
        <v>218</v>
      </c>
      <c r="O151" s="29">
        <v>43299</v>
      </c>
    </row>
    <row r="152" spans="1:15" x14ac:dyDescent="0.25">
      <c r="B152" s="36" t="s">
        <v>143</v>
      </c>
      <c r="C152" s="32">
        <f>COUNTA(C154:C184)</f>
        <v>17</v>
      </c>
      <c r="D152">
        <f>C152*525</f>
        <v>8925</v>
      </c>
      <c r="E152">
        <f>D152*1.2</f>
        <v>10710</v>
      </c>
      <c r="O152" s="29">
        <v>43300</v>
      </c>
    </row>
    <row r="153" spans="1:15" x14ac:dyDescent="0.25">
      <c r="O153" s="29">
        <v>43301</v>
      </c>
    </row>
    <row r="154" spans="1:15" x14ac:dyDescent="0.25">
      <c r="B154" s="29">
        <v>43313</v>
      </c>
      <c r="D154" t="s">
        <v>49</v>
      </c>
    </row>
    <row r="155" spans="1:15" x14ac:dyDescent="0.25">
      <c r="B155" s="29">
        <v>43314</v>
      </c>
      <c r="D155" t="s">
        <v>49</v>
      </c>
      <c r="O155" s="29">
        <v>43304</v>
      </c>
    </row>
    <row r="156" spans="1:15" x14ac:dyDescent="0.25">
      <c r="B156" s="29">
        <v>43315</v>
      </c>
      <c r="D156" t="s">
        <v>49</v>
      </c>
      <c r="O156" s="29">
        <v>43305</v>
      </c>
    </row>
    <row r="157" spans="1:15" x14ac:dyDescent="0.25">
      <c r="O157" s="29">
        <v>43306</v>
      </c>
    </row>
    <row r="158" spans="1:15" x14ac:dyDescent="0.25">
      <c r="O158" s="29">
        <v>43307</v>
      </c>
    </row>
    <row r="159" spans="1:15" x14ac:dyDescent="0.25">
      <c r="B159" s="29">
        <v>43318</v>
      </c>
      <c r="D159" t="s">
        <v>49</v>
      </c>
      <c r="O159" s="29">
        <v>43308</v>
      </c>
    </row>
    <row r="160" spans="1:15" x14ac:dyDescent="0.25">
      <c r="B160" s="29">
        <v>43319</v>
      </c>
      <c r="D160" t="s">
        <v>49</v>
      </c>
    </row>
    <row r="161" spans="1:21" x14ac:dyDescent="0.25">
      <c r="B161" s="29">
        <v>43320</v>
      </c>
      <c r="D161" t="s">
        <v>49</v>
      </c>
      <c r="O161" s="29">
        <v>43311</v>
      </c>
    </row>
    <row r="162" spans="1:21" x14ac:dyDescent="0.25">
      <c r="A162" t="s">
        <v>287</v>
      </c>
      <c r="B162" s="29">
        <v>43321</v>
      </c>
      <c r="C162" t="s">
        <v>134</v>
      </c>
      <c r="D162" t="s">
        <v>217</v>
      </c>
      <c r="O162" s="29">
        <v>43312</v>
      </c>
      <c r="R162" t="s">
        <v>292</v>
      </c>
      <c r="S162">
        <v>32</v>
      </c>
    </row>
    <row r="163" spans="1:21" x14ac:dyDescent="0.25">
      <c r="A163" t="s">
        <v>287</v>
      </c>
      <c r="B163" s="29">
        <v>43322</v>
      </c>
      <c r="C163" t="s">
        <v>78</v>
      </c>
      <c r="E163" t="s">
        <v>222</v>
      </c>
      <c r="O163" s="29"/>
      <c r="R163" t="s">
        <v>293</v>
      </c>
      <c r="S163">
        <f>112*S162</f>
        <v>3584</v>
      </c>
    </row>
    <row r="164" spans="1:21" x14ac:dyDescent="0.25">
      <c r="O164" s="29"/>
      <c r="R164" t="s">
        <v>294</v>
      </c>
      <c r="S164">
        <f>0.45*S163</f>
        <v>1612.8</v>
      </c>
      <c r="U164">
        <f>S162*50.4</f>
        <v>1612.8</v>
      </c>
    </row>
    <row r="165" spans="1:21" x14ac:dyDescent="0.25">
      <c r="O165" s="29"/>
      <c r="R165">
        <f>112*32</f>
        <v>3584</v>
      </c>
    </row>
    <row r="166" spans="1:21" x14ac:dyDescent="0.25">
      <c r="A166" t="s">
        <v>287</v>
      </c>
      <c r="B166" s="29">
        <v>43325</v>
      </c>
      <c r="C166" t="s">
        <v>171</v>
      </c>
      <c r="E166" t="s">
        <v>221</v>
      </c>
      <c r="O166" s="29"/>
    </row>
    <row r="167" spans="1:21" x14ac:dyDescent="0.25">
      <c r="A167" t="s">
        <v>287</v>
      </c>
      <c r="B167" s="29">
        <v>43326</v>
      </c>
      <c r="C167" t="s">
        <v>171</v>
      </c>
      <c r="E167" t="s">
        <v>223</v>
      </c>
      <c r="O167" s="29"/>
    </row>
    <row r="168" spans="1:21" x14ac:dyDescent="0.25">
      <c r="A168" t="s">
        <v>287</v>
      </c>
      <c r="B168" s="29">
        <v>43327</v>
      </c>
      <c r="C168" t="s">
        <v>171</v>
      </c>
      <c r="E168" t="s">
        <v>224</v>
      </c>
      <c r="O168" s="29"/>
    </row>
    <row r="169" spans="1:21" x14ac:dyDescent="0.25">
      <c r="A169" t="s">
        <v>287</v>
      </c>
      <c r="B169" s="29">
        <v>43328</v>
      </c>
      <c r="C169" t="s">
        <v>171</v>
      </c>
      <c r="E169" t="s">
        <v>220</v>
      </c>
      <c r="O169" s="29"/>
    </row>
    <row r="170" spans="1:21" x14ac:dyDescent="0.25">
      <c r="A170" t="s">
        <v>287</v>
      </c>
      <c r="B170" s="29">
        <v>43329</v>
      </c>
      <c r="C170" t="s">
        <v>171</v>
      </c>
      <c r="O170" s="29"/>
    </row>
    <row r="171" spans="1:21" x14ac:dyDescent="0.25">
      <c r="B171" s="29">
        <v>43330</v>
      </c>
      <c r="O171" s="29"/>
    </row>
    <row r="172" spans="1:21" x14ac:dyDescent="0.25">
      <c r="B172" s="29">
        <v>43331</v>
      </c>
      <c r="O172" s="29"/>
    </row>
    <row r="173" spans="1:21" x14ac:dyDescent="0.25">
      <c r="A173" t="s">
        <v>287</v>
      </c>
      <c r="B173" s="29">
        <v>43332</v>
      </c>
      <c r="C173" t="s">
        <v>171</v>
      </c>
      <c r="E173" t="s">
        <v>285</v>
      </c>
      <c r="O173" s="29"/>
    </row>
    <row r="174" spans="1:21" x14ac:dyDescent="0.25">
      <c r="A174" t="s">
        <v>287</v>
      </c>
      <c r="B174" s="29">
        <v>43333</v>
      </c>
      <c r="C174" t="s">
        <v>134</v>
      </c>
      <c r="D174" t="s">
        <v>286</v>
      </c>
      <c r="E174" t="s">
        <v>285</v>
      </c>
      <c r="O174" s="29"/>
    </row>
    <row r="175" spans="1:21" x14ac:dyDescent="0.25">
      <c r="A175" t="s">
        <v>287</v>
      </c>
      <c r="B175" s="29">
        <v>43334</v>
      </c>
      <c r="C175" t="s">
        <v>171</v>
      </c>
      <c r="E175" t="s">
        <v>285</v>
      </c>
      <c r="O175" s="29"/>
    </row>
    <row r="176" spans="1:21" x14ac:dyDescent="0.25">
      <c r="A176" t="s">
        <v>287</v>
      </c>
      <c r="B176" s="29">
        <v>43335</v>
      </c>
      <c r="C176" t="s">
        <v>171</v>
      </c>
      <c r="E176" t="s">
        <v>285</v>
      </c>
      <c r="O176" s="29"/>
    </row>
    <row r="177" spans="1:15" x14ac:dyDescent="0.25">
      <c r="B177" s="29">
        <v>43336</v>
      </c>
      <c r="C177" t="s">
        <v>171</v>
      </c>
      <c r="O177" s="29"/>
    </row>
    <row r="178" spans="1:15" x14ac:dyDescent="0.25">
      <c r="B178" s="29">
        <v>43337</v>
      </c>
      <c r="O178" s="29"/>
    </row>
    <row r="179" spans="1:15" x14ac:dyDescent="0.25">
      <c r="B179" s="29">
        <v>43338</v>
      </c>
      <c r="O179" s="29"/>
    </row>
    <row r="180" spans="1:15" x14ac:dyDescent="0.25">
      <c r="B180" s="29">
        <v>43339</v>
      </c>
      <c r="C180" t="s">
        <v>171</v>
      </c>
      <c r="O180" s="29"/>
    </row>
    <row r="181" spans="1:15" x14ac:dyDescent="0.25">
      <c r="B181" s="29">
        <v>43340</v>
      </c>
      <c r="C181" t="s">
        <v>171</v>
      </c>
      <c r="O181" s="29"/>
    </row>
    <row r="182" spans="1:15" x14ac:dyDescent="0.25">
      <c r="B182" s="29">
        <v>43341</v>
      </c>
      <c r="C182" t="s">
        <v>171</v>
      </c>
      <c r="O182" s="29"/>
    </row>
    <row r="183" spans="1:15" x14ac:dyDescent="0.25">
      <c r="B183" s="29">
        <v>43342</v>
      </c>
      <c r="C183" t="s">
        <v>134</v>
      </c>
      <c r="D183" t="s">
        <v>295</v>
      </c>
      <c r="O183" s="29"/>
    </row>
    <row r="184" spans="1:15" x14ac:dyDescent="0.25">
      <c r="B184" s="29">
        <v>43343</v>
      </c>
      <c r="C184" t="s">
        <v>171</v>
      </c>
      <c r="E184" t="s">
        <v>296</v>
      </c>
      <c r="O184" s="29"/>
    </row>
    <row r="185" spans="1:15" x14ac:dyDescent="0.25">
      <c r="O185" s="29"/>
    </row>
    <row r="186" spans="1:15" x14ac:dyDescent="0.25">
      <c r="A186" t="s">
        <v>297</v>
      </c>
      <c r="O186" s="29"/>
    </row>
    <row r="187" spans="1:15" x14ac:dyDescent="0.25">
      <c r="B187" s="36" t="s">
        <v>143</v>
      </c>
      <c r="C187" s="32">
        <f>COUNTA(C189:C218)-0.5</f>
        <v>18.5</v>
      </c>
      <c r="D187">
        <f>C187*525</f>
        <v>9712.5</v>
      </c>
      <c r="E187">
        <f>D187*1.2</f>
        <v>11655</v>
      </c>
      <c r="G187">
        <f>E187*0.7</f>
        <v>8158.4999999999991</v>
      </c>
      <c r="O187" s="29"/>
    </row>
    <row r="188" spans="1:15" x14ac:dyDescent="0.25">
      <c r="O188" s="29"/>
    </row>
    <row r="189" spans="1:15" x14ac:dyDescent="0.25">
      <c r="B189" s="29">
        <f>B184+1</f>
        <v>43344</v>
      </c>
      <c r="L189" s="46"/>
      <c r="M189" s="46"/>
      <c r="O189" s="29"/>
    </row>
    <row r="190" spans="1:15" x14ac:dyDescent="0.25">
      <c r="B190" s="29">
        <f>B189+1</f>
        <v>43345</v>
      </c>
      <c r="L190" s="46"/>
      <c r="M190" s="46"/>
      <c r="O190" s="29"/>
    </row>
    <row r="191" spans="1:15" x14ac:dyDescent="0.25">
      <c r="B191" s="29">
        <f t="shared" ref="B191:B218" si="0">B190+1</f>
        <v>43346</v>
      </c>
      <c r="C191" t="s">
        <v>171</v>
      </c>
      <c r="O191" s="29"/>
    </row>
    <row r="192" spans="1:15" x14ac:dyDescent="0.25">
      <c r="B192" s="29">
        <f t="shared" si="0"/>
        <v>43347</v>
      </c>
      <c r="C192" t="s">
        <v>171</v>
      </c>
      <c r="O192" s="29"/>
    </row>
    <row r="193" spans="2:15" x14ac:dyDescent="0.25">
      <c r="B193" s="29">
        <f t="shared" si="0"/>
        <v>43348</v>
      </c>
      <c r="C193" t="s">
        <v>171</v>
      </c>
      <c r="O193" s="29"/>
    </row>
    <row r="194" spans="2:15" x14ac:dyDescent="0.25">
      <c r="B194" s="29">
        <f t="shared" si="0"/>
        <v>43349</v>
      </c>
      <c r="C194" t="s">
        <v>171</v>
      </c>
      <c r="O194" s="29"/>
    </row>
    <row r="195" spans="2:15" x14ac:dyDescent="0.25">
      <c r="B195" s="29">
        <f t="shared" si="0"/>
        <v>43350</v>
      </c>
      <c r="C195" t="s">
        <v>171</v>
      </c>
      <c r="O195" s="29"/>
    </row>
    <row r="196" spans="2:15" x14ac:dyDescent="0.25">
      <c r="B196" s="29">
        <f t="shared" si="0"/>
        <v>43351</v>
      </c>
      <c r="O196" s="29"/>
    </row>
    <row r="197" spans="2:15" x14ac:dyDescent="0.25">
      <c r="B197" s="29">
        <f t="shared" si="0"/>
        <v>43352</v>
      </c>
      <c r="O197" s="29"/>
    </row>
    <row r="198" spans="2:15" x14ac:dyDescent="0.25">
      <c r="B198" s="29">
        <f t="shared" si="0"/>
        <v>43353</v>
      </c>
      <c r="C198" t="s">
        <v>171</v>
      </c>
      <c r="O198" s="29"/>
    </row>
    <row r="199" spans="2:15" x14ac:dyDescent="0.25">
      <c r="B199" s="29">
        <f t="shared" si="0"/>
        <v>43354</v>
      </c>
      <c r="C199" t="s">
        <v>171</v>
      </c>
      <c r="O199" s="29"/>
    </row>
    <row r="200" spans="2:15" x14ac:dyDescent="0.25">
      <c r="B200" s="29">
        <f t="shared" si="0"/>
        <v>43355</v>
      </c>
      <c r="C200" t="s">
        <v>171</v>
      </c>
      <c r="O200" s="29"/>
    </row>
    <row r="201" spans="2:15" x14ac:dyDescent="0.25">
      <c r="B201" s="29">
        <f t="shared" si="0"/>
        <v>43356</v>
      </c>
      <c r="C201" t="s">
        <v>78</v>
      </c>
      <c r="O201" s="29"/>
    </row>
    <row r="202" spans="2:15" x14ac:dyDescent="0.25">
      <c r="B202" s="29">
        <f t="shared" si="0"/>
        <v>43357</v>
      </c>
      <c r="C202" t="s">
        <v>542</v>
      </c>
      <c r="D202" t="s">
        <v>730</v>
      </c>
      <c r="O202" s="29"/>
    </row>
    <row r="203" spans="2:15" x14ac:dyDescent="0.25">
      <c r="B203" s="29">
        <f t="shared" si="0"/>
        <v>43358</v>
      </c>
      <c r="D203" t="s">
        <v>730</v>
      </c>
      <c r="O203" s="29"/>
    </row>
    <row r="204" spans="2:15" x14ac:dyDescent="0.25">
      <c r="B204" s="29">
        <f t="shared" si="0"/>
        <v>43359</v>
      </c>
      <c r="D204" t="s">
        <v>730</v>
      </c>
      <c r="O204" s="29"/>
    </row>
    <row r="205" spans="2:15" x14ac:dyDescent="0.25">
      <c r="B205" s="29">
        <f t="shared" si="0"/>
        <v>43360</v>
      </c>
      <c r="D205" t="s">
        <v>730</v>
      </c>
      <c r="O205" s="29"/>
    </row>
    <row r="206" spans="2:15" x14ac:dyDescent="0.25">
      <c r="B206" s="29">
        <f t="shared" si="0"/>
        <v>43361</v>
      </c>
      <c r="C206" t="s">
        <v>171</v>
      </c>
      <c r="O206" s="29"/>
    </row>
    <row r="207" spans="2:15" x14ac:dyDescent="0.25">
      <c r="B207" s="29">
        <f t="shared" si="0"/>
        <v>43362</v>
      </c>
      <c r="C207" t="s">
        <v>171</v>
      </c>
      <c r="O207" s="29"/>
    </row>
    <row r="208" spans="2:15" x14ac:dyDescent="0.25">
      <c r="B208" s="29">
        <f t="shared" si="0"/>
        <v>43363</v>
      </c>
      <c r="C208" t="s">
        <v>78</v>
      </c>
      <c r="O208" s="29"/>
    </row>
    <row r="209" spans="1:15" x14ac:dyDescent="0.25">
      <c r="B209" s="29">
        <f t="shared" si="0"/>
        <v>43364</v>
      </c>
      <c r="C209" t="s">
        <v>171</v>
      </c>
      <c r="O209" s="29"/>
    </row>
    <row r="210" spans="1:15" x14ac:dyDescent="0.25">
      <c r="B210" s="29">
        <f t="shared" si="0"/>
        <v>43365</v>
      </c>
      <c r="O210" s="29"/>
    </row>
    <row r="211" spans="1:15" x14ac:dyDescent="0.25">
      <c r="B211" s="29">
        <f t="shared" si="0"/>
        <v>43366</v>
      </c>
      <c r="O211" s="29"/>
    </row>
    <row r="212" spans="1:15" x14ac:dyDescent="0.25">
      <c r="B212" s="29">
        <f t="shared" si="0"/>
        <v>43367</v>
      </c>
      <c r="C212" t="s">
        <v>171</v>
      </c>
      <c r="D212" t="s">
        <v>298</v>
      </c>
      <c r="O212" s="29"/>
    </row>
    <row r="213" spans="1:15" x14ac:dyDescent="0.25">
      <c r="B213" s="29">
        <f t="shared" si="0"/>
        <v>43368</v>
      </c>
      <c r="C213" t="s">
        <v>731</v>
      </c>
      <c r="D213" t="s">
        <v>298</v>
      </c>
      <c r="O213" s="29"/>
    </row>
    <row r="214" spans="1:15" x14ac:dyDescent="0.25">
      <c r="B214" s="29">
        <f t="shared" si="0"/>
        <v>43369</v>
      </c>
      <c r="C214" t="s">
        <v>171</v>
      </c>
      <c r="D214" t="s">
        <v>298</v>
      </c>
      <c r="O214" s="29"/>
    </row>
    <row r="215" spans="1:15" x14ac:dyDescent="0.25">
      <c r="B215" s="29">
        <f t="shared" si="0"/>
        <v>43370</v>
      </c>
      <c r="C215" t="s">
        <v>171</v>
      </c>
      <c r="D215" t="s">
        <v>298</v>
      </c>
      <c r="O215" s="29"/>
    </row>
    <row r="216" spans="1:15" x14ac:dyDescent="0.25">
      <c r="B216" s="29">
        <f t="shared" si="0"/>
        <v>43371</v>
      </c>
      <c r="C216" t="s">
        <v>134</v>
      </c>
      <c r="D216" t="s">
        <v>298</v>
      </c>
      <c r="O216" s="29"/>
    </row>
    <row r="217" spans="1:15" x14ac:dyDescent="0.25">
      <c r="B217" s="29">
        <f t="shared" si="0"/>
        <v>43372</v>
      </c>
      <c r="O217" s="29"/>
    </row>
    <row r="218" spans="1:15" x14ac:dyDescent="0.25">
      <c r="B218" s="29">
        <f t="shared" si="0"/>
        <v>43373</v>
      </c>
      <c r="O218" s="29"/>
    </row>
    <row r="219" spans="1:15" x14ac:dyDescent="0.25">
      <c r="O219" s="29"/>
    </row>
    <row r="220" spans="1:15" x14ac:dyDescent="0.25">
      <c r="A220" t="s">
        <v>299</v>
      </c>
      <c r="O220" s="29"/>
    </row>
    <row r="221" spans="1:15" x14ac:dyDescent="0.25">
      <c r="B221" s="36" t="s">
        <v>143</v>
      </c>
      <c r="C221" s="32">
        <f>COUNTA(C223:C253)</f>
        <v>22</v>
      </c>
      <c r="D221">
        <f>C221*525</f>
        <v>11550</v>
      </c>
      <c r="E221">
        <f>D221*1.2</f>
        <v>13860</v>
      </c>
      <c r="O221" s="29"/>
    </row>
    <row r="222" spans="1:15" x14ac:dyDescent="0.25">
      <c r="O222" s="29"/>
    </row>
    <row r="223" spans="1:15" x14ac:dyDescent="0.25">
      <c r="B223" s="29">
        <f>B218+1</f>
        <v>43374</v>
      </c>
      <c r="C223" t="s">
        <v>298</v>
      </c>
      <c r="O223" s="29"/>
    </row>
    <row r="224" spans="1:15" x14ac:dyDescent="0.25">
      <c r="B224" s="29">
        <f>B223+1</f>
        <v>43375</v>
      </c>
      <c r="C224" t="s">
        <v>298</v>
      </c>
      <c r="O224" s="29"/>
    </row>
    <row r="225" spans="2:15" x14ac:dyDescent="0.25">
      <c r="B225" s="29">
        <f t="shared" ref="B225:B253" si="1">B224+1</f>
        <v>43376</v>
      </c>
      <c r="C225" t="s">
        <v>298</v>
      </c>
      <c r="O225" s="29"/>
    </row>
    <row r="226" spans="2:15" x14ac:dyDescent="0.25">
      <c r="B226" s="29">
        <f t="shared" si="1"/>
        <v>43377</v>
      </c>
      <c r="C226" t="s">
        <v>298</v>
      </c>
      <c r="O226" s="29"/>
    </row>
    <row r="227" spans="2:15" x14ac:dyDescent="0.25">
      <c r="B227" s="29">
        <f t="shared" si="1"/>
        <v>43378</v>
      </c>
      <c r="C227" t="s">
        <v>298</v>
      </c>
      <c r="O227" s="29"/>
    </row>
    <row r="228" spans="2:15" x14ac:dyDescent="0.25">
      <c r="B228" s="29">
        <f t="shared" si="1"/>
        <v>43379</v>
      </c>
      <c r="O228" s="29"/>
    </row>
    <row r="229" spans="2:15" x14ac:dyDescent="0.25">
      <c r="B229" s="29">
        <f t="shared" si="1"/>
        <v>43380</v>
      </c>
      <c r="O229" s="29"/>
    </row>
    <row r="230" spans="2:15" x14ac:dyDescent="0.25">
      <c r="B230" s="29">
        <f t="shared" si="1"/>
        <v>43381</v>
      </c>
      <c r="C230" t="s">
        <v>298</v>
      </c>
      <c r="O230" s="29"/>
    </row>
    <row r="231" spans="2:15" x14ac:dyDescent="0.25">
      <c r="B231" s="29">
        <f t="shared" si="1"/>
        <v>43382</v>
      </c>
      <c r="C231" t="s">
        <v>298</v>
      </c>
      <c r="O231" s="29"/>
    </row>
    <row r="232" spans="2:15" x14ac:dyDescent="0.25">
      <c r="B232" s="29">
        <f t="shared" si="1"/>
        <v>43383</v>
      </c>
      <c r="C232" t="s">
        <v>298</v>
      </c>
      <c r="O232" s="29"/>
    </row>
    <row r="233" spans="2:15" x14ac:dyDescent="0.25">
      <c r="B233" s="29">
        <f t="shared" si="1"/>
        <v>43384</v>
      </c>
      <c r="C233" t="s">
        <v>298</v>
      </c>
      <c r="O233" s="29"/>
    </row>
    <row r="234" spans="2:15" x14ac:dyDescent="0.25">
      <c r="B234" s="29">
        <f t="shared" si="1"/>
        <v>43385</v>
      </c>
      <c r="C234" t="s">
        <v>298</v>
      </c>
      <c r="O234" s="29"/>
    </row>
    <row r="235" spans="2:15" x14ac:dyDescent="0.25">
      <c r="B235" s="29">
        <f t="shared" si="1"/>
        <v>43386</v>
      </c>
      <c r="O235" s="29"/>
    </row>
    <row r="236" spans="2:15" x14ac:dyDescent="0.25">
      <c r="B236" s="29">
        <f t="shared" si="1"/>
        <v>43387</v>
      </c>
      <c r="O236" s="29"/>
    </row>
    <row r="237" spans="2:15" x14ac:dyDescent="0.25">
      <c r="B237" s="29">
        <f t="shared" si="1"/>
        <v>43388</v>
      </c>
      <c r="C237" t="s">
        <v>298</v>
      </c>
      <c r="O237" s="29"/>
    </row>
    <row r="238" spans="2:15" x14ac:dyDescent="0.25">
      <c r="B238" s="29">
        <f t="shared" si="1"/>
        <v>43389</v>
      </c>
      <c r="C238" t="s">
        <v>298</v>
      </c>
      <c r="D238" t="s">
        <v>733</v>
      </c>
      <c r="O238" s="29"/>
    </row>
    <row r="239" spans="2:15" x14ac:dyDescent="0.25">
      <c r="B239" s="29">
        <f t="shared" si="1"/>
        <v>43390</v>
      </c>
      <c r="D239" t="s">
        <v>732</v>
      </c>
      <c r="O239" s="29"/>
    </row>
    <row r="240" spans="2:15" x14ac:dyDescent="0.25">
      <c r="B240" s="29">
        <f t="shared" si="1"/>
        <v>43391</v>
      </c>
      <c r="C240" t="s">
        <v>298</v>
      </c>
      <c r="O240" s="29"/>
    </row>
    <row r="241" spans="1:15" x14ac:dyDescent="0.25">
      <c r="B241" s="29">
        <f t="shared" si="1"/>
        <v>43392</v>
      </c>
      <c r="C241" t="s">
        <v>298</v>
      </c>
      <c r="O241" s="29"/>
    </row>
    <row r="242" spans="1:15" x14ac:dyDescent="0.25">
      <c r="B242" s="29">
        <f t="shared" si="1"/>
        <v>43393</v>
      </c>
      <c r="O242" s="29"/>
    </row>
    <row r="243" spans="1:15" x14ac:dyDescent="0.25">
      <c r="B243" s="29">
        <f t="shared" si="1"/>
        <v>43394</v>
      </c>
      <c r="O243" s="29"/>
    </row>
    <row r="244" spans="1:15" x14ac:dyDescent="0.25">
      <c r="B244" s="29">
        <f t="shared" si="1"/>
        <v>43395</v>
      </c>
      <c r="C244" t="s">
        <v>298</v>
      </c>
      <c r="O244" s="29"/>
    </row>
    <row r="245" spans="1:15" x14ac:dyDescent="0.25">
      <c r="B245" s="29">
        <f t="shared" si="1"/>
        <v>43396</v>
      </c>
      <c r="C245" t="s">
        <v>298</v>
      </c>
      <c r="O245" s="29"/>
    </row>
    <row r="246" spans="1:15" x14ac:dyDescent="0.25">
      <c r="B246" s="29">
        <f t="shared" si="1"/>
        <v>43397</v>
      </c>
      <c r="C246" t="s">
        <v>298</v>
      </c>
      <c r="D246" t="s">
        <v>78</v>
      </c>
      <c r="E246" t="s">
        <v>734</v>
      </c>
      <c r="O246" s="29"/>
    </row>
    <row r="247" spans="1:15" x14ac:dyDescent="0.25">
      <c r="B247" s="29">
        <f t="shared" si="1"/>
        <v>43398</v>
      </c>
      <c r="C247" t="s">
        <v>298</v>
      </c>
      <c r="D247" t="s">
        <v>78</v>
      </c>
      <c r="O247" s="29"/>
    </row>
    <row r="248" spans="1:15" x14ac:dyDescent="0.25">
      <c r="B248" s="29">
        <f t="shared" si="1"/>
        <v>43399</v>
      </c>
      <c r="C248" t="s">
        <v>298</v>
      </c>
      <c r="D248" t="s">
        <v>735</v>
      </c>
      <c r="O248" s="29"/>
    </row>
    <row r="249" spans="1:15" x14ac:dyDescent="0.25">
      <c r="B249" s="29">
        <f t="shared" si="1"/>
        <v>43400</v>
      </c>
      <c r="O249" s="29"/>
    </row>
    <row r="250" spans="1:15" x14ac:dyDescent="0.25">
      <c r="B250" s="29">
        <f t="shared" si="1"/>
        <v>43401</v>
      </c>
      <c r="O250" s="29"/>
    </row>
    <row r="251" spans="1:15" x14ac:dyDescent="0.25">
      <c r="B251" s="29">
        <f t="shared" si="1"/>
        <v>43402</v>
      </c>
      <c r="C251" t="s">
        <v>298</v>
      </c>
      <c r="D251" t="s">
        <v>171</v>
      </c>
      <c r="O251" s="29"/>
    </row>
    <row r="252" spans="1:15" x14ac:dyDescent="0.25">
      <c r="B252" s="29">
        <f t="shared" si="1"/>
        <v>43403</v>
      </c>
      <c r="C252" t="s">
        <v>298</v>
      </c>
      <c r="D252" t="s">
        <v>171</v>
      </c>
      <c r="O252" s="29"/>
    </row>
    <row r="253" spans="1:15" x14ac:dyDescent="0.25">
      <c r="B253" s="29">
        <f t="shared" si="1"/>
        <v>43404</v>
      </c>
      <c r="C253" t="s">
        <v>298</v>
      </c>
      <c r="D253" t="s">
        <v>171</v>
      </c>
      <c r="O253" s="29"/>
    </row>
    <row r="254" spans="1:15" x14ac:dyDescent="0.25">
      <c r="O254" s="29"/>
    </row>
    <row r="255" spans="1:15" x14ac:dyDescent="0.25">
      <c r="A255" t="s">
        <v>300</v>
      </c>
      <c r="O255" s="29"/>
    </row>
    <row r="256" spans="1:15" x14ac:dyDescent="0.25">
      <c r="B256" s="36" t="s">
        <v>143</v>
      </c>
      <c r="C256" s="32">
        <f>COUNTA(C258:C288)</f>
        <v>22</v>
      </c>
      <c r="D256">
        <f>C256*525</f>
        <v>11550</v>
      </c>
      <c r="E256">
        <f>D256*1.2</f>
        <v>13860</v>
      </c>
      <c r="O256" s="29"/>
    </row>
    <row r="257" spans="2:15" x14ac:dyDescent="0.25">
      <c r="O257" s="29"/>
    </row>
    <row r="258" spans="2:15" x14ac:dyDescent="0.25">
      <c r="B258" s="29">
        <f>B253+1</f>
        <v>43405</v>
      </c>
      <c r="C258" t="s">
        <v>298</v>
      </c>
      <c r="O258" s="29"/>
    </row>
    <row r="259" spans="2:15" x14ac:dyDescent="0.25">
      <c r="B259" s="29">
        <f>B258+1</f>
        <v>43406</v>
      </c>
      <c r="C259" t="s">
        <v>298</v>
      </c>
      <c r="O259" s="29"/>
    </row>
    <row r="260" spans="2:15" x14ac:dyDescent="0.25">
      <c r="B260" s="29">
        <f t="shared" ref="B260:B280" si="2">B259+1</f>
        <v>43407</v>
      </c>
      <c r="O260" s="29"/>
    </row>
    <row r="261" spans="2:15" x14ac:dyDescent="0.25">
      <c r="B261" s="29">
        <f t="shared" si="2"/>
        <v>43408</v>
      </c>
      <c r="O261" s="29"/>
    </row>
    <row r="262" spans="2:15" x14ac:dyDescent="0.25">
      <c r="B262" s="29">
        <f t="shared" si="2"/>
        <v>43409</v>
      </c>
      <c r="C262" t="s">
        <v>298</v>
      </c>
      <c r="O262" s="29"/>
    </row>
    <row r="263" spans="2:15" x14ac:dyDescent="0.25">
      <c r="B263" s="29">
        <f t="shared" si="2"/>
        <v>43410</v>
      </c>
      <c r="C263" t="s">
        <v>298</v>
      </c>
      <c r="O263" s="29"/>
    </row>
    <row r="264" spans="2:15" x14ac:dyDescent="0.25">
      <c r="B264" s="29">
        <f t="shared" si="2"/>
        <v>43411</v>
      </c>
      <c r="C264" t="s">
        <v>298</v>
      </c>
      <c r="O264" s="29"/>
    </row>
    <row r="265" spans="2:15" x14ac:dyDescent="0.25">
      <c r="B265" s="29">
        <f t="shared" si="2"/>
        <v>43412</v>
      </c>
      <c r="C265" t="s">
        <v>298</v>
      </c>
      <c r="O265" s="29"/>
    </row>
    <row r="266" spans="2:15" x14ac:dyDescent="0.25">
      <c r="B266" s="29">
        <f t="shared" si="2"/>
        <v>43413</v>
      </c>
      <c r="C266" t="s">
        <v>298</v>
      </c>
      <c r="O266" s="29"/>
    </row>
    <row r="267" spans="2:15" x14ac:dyDescent="0.25">
      <c r="B267" s="29">
        <f t="shared" si="2"/>
        <v>43414</v>
      </c>
      <c r="O267" s="29"/>
    </row>
    <row r="268" spans="2:15" x14ac:dyDescent="0.25">
      <c r="B268" s="29">
        <f t="shared" si="2"/>
        <v>43415</v>
      </c>
      <c r="O268" s="29"/>
    </row>
    <row r="269" spans="2:15" x14ac:dyDescent="0.25">
      <c r="B269" s="29">
        <f t="shared" si="2"/>
        <v>43416</v>
      </c>
      <c r="C269" t="s">
        <v>298</v>
      </c>
      <c r="O269" s="29"/>
    </row>
    <row r="270" spans="2:15" x14ac:dyDescent="0.25">
      <c r="B270" s="29">
        <f t="shared" si="2"/>
        <v>43417</v>
      </c>
      <c r="C270" t="s">
        <v>298</v>
      </c>
      <c r="O270" s="29"/>
    </row>
    <row r="271" spans="2:15" x14ac:dyDescent="0.25">
      <c r="B271" s="29">
        <f t="shared" si="2"/>
        <v>43418</v>
      </c>
      <c r="C271" t="s">
        <v>298</v>
      </c>
      <c r="O271" s="29"/>
    </row>
    <row r="272" spans="2:15" x14ac:dyDescent="0.25">
      <c r="B272" s="29">
        <f t="shared" si="2"/>
        <v>43419</v>
      </c>
      <c r="C272" t="s">
        <v>298</v>
      </c>
      <c r="O272" s="29"/>
    </row>
    <row r="273" spans="2:15" x14ac:dyDescent="0.25">
      <c r="B273" s="29">
        <f t="shared" si="2"/>
        <v>43420</v>
      </c>
      <c r="C273" t="s">
        <v>298</v>
      </c>
      <c r="O273" s="29"/>
    </row>
    <row r="274" spans="2:15" x14ac:dyDescent="0.25">
      <c r="B274" s="29">
        <f t="shared" si="2"/>
        <v>43421</v>
      </c>
      <c r="O274" s="29"/>
    </row>
    <row r="275" spans="2:15" x14ac:dyDescent="0.25">
      <c r="B275" s="29">
        <f t="shared" si="2"/>
        <v>43422</v>
      </c>
      <c r="O275" s="29"/>
    </row>
    <row r="276" spans="2:15" x14ac:dyDescent="0.25">
      <c r="B276" s="29">
        <f t="shared" si="2"/>
        <v>43423</v>
      </c>
      <c r="C276" t="s">
        <v>298</v>
      </c>
      <c r="O276" s="29"/>
    </row>
    <row r="277" spans="2:15" x14ac:dyDescent="0.25">
      <c r="B277" s="29">
        <f t="shared" si="2"/>
        <v>43424</v>
      </c>
      <c r="C277" t="s">
        <v>298</v>
      </c>
      <c r="O277" s="29"/>
    </row>
    <row r="278" spans="2:15" x14ac:dyDescent="0.25">
      <c r="B278" s="29">
        <f t="shared" si="2"/>
        <v>43425</v>
      </c>
      <c r="C278" t="s">
        <v>298</v>
      </c>
      <c r="O278" s="29"/>
    </row>
    <row r="279" spans="2:15" x14ac:dyDescent="0.25">
      <c r="B279" s="29">
        <f t="shared" si="2"/>
        <v>43426</v>
      </c>
      <c r="C279" t="s">
        <v>298</v>
      </c>
    </row>
    <row r="280" spans="2:15" x14ac:dyDescent="0.25">
      <c r="B280" s="29">
        <f t="shared" si="2"/>
        <v>43427</v>
      </c>
      <c r="C280" t="s">
        <v>298</v>
      </c>
    </row>
    <row r="281" spans="2:15" x14ac:dyDescent="0.25">
      <c r="B281" s="29">
        <f t="shared" ref="B281:B287" si="3">B280+1</f>
        <v>43428</v>
      </c>
    </row>
    <row r="282" spans="2:15" x14ac:dyDescent="0.25">
      <c r="B282" s="29">
        <f t="shared" si="3"/>
        <v>43429</v>
      </c>
    </row>
    <row r="283" spans="2:15" x14ac:dyDescent="0.25">
      <c r="B283" s="29">
        <f t="shared" si="3"/>
        <v>43430</v>
      </c>
      <c r="C283" t="s">
        <v>298</v>
      </c>
    </row>
    <row r="284" spans="2:15" x14ac:dyDescent="0.25">
      <c r="B284" s="29">
        <f t="shared" si="3"/>
        <v>43431</v>
      </c>
      <c r="C284" t="s">
        <v>298</v>
      </c>
    </row>
    <row r="285" spans="2:15" x14ac:dyDescent="0.25">
      <c r="B285" s="29">
        <f t="shared" si="3"/>
        <v>43432</v>
      </c>
      <c r="C285" t="s">
        <v>298</v>
      </c>
    </row>
    <row r="286" spans="2:15" x14ac:dyDescent="0.25">
      <c r="B286" s="29">
        <f t="shared" si="3"/>
        <v>43433</v>
      </c>
      <c r="C286" t="s">
        <v>298</v>
      </c>
    </row>
    <row r="287" spans="2:15" x14ac:dyDescent="0.25">
      <c r="B287" s="29">
        <f t="shared" si="3"/>
        <v>43434</v>
      </c>
      <c r="C287" t="s">
        <v>298</v>
      </c>
    </row>
    <row r="289" spans="1:5" x14ac:dyDescent="0.25">
      <c r="A289" t="s">
        <v>301</v>
      </c>
    </row>
    <row r="290" spans="1:5" x14ac:dyDescent="0.25">
      <c r="B290" s="36" t="s">
        <v>143</v>
      </c>
      <c r="C290" s="32">
        <f>COUNTA(C292:C322)</f>
        <v>16</v>
      </c>
      <c r="D290">
        <f>C290*525</f>
        <v>8400</v>
      </c>
      <c r="E290">
        <f>D290*1.2</f>
        <v>10080</v>
      </c>
    </row>
    <row r="292" spans="1:5" x14ac:dyDescent="0.25">
      <c r="B292" s="29">
        <f>B287+1</f>
        <v>43435</v>
      </c>
    </row>
    <row r="293" spans="1:5" x14ac:dyDescent="0.25">
      <c r="B293" s="29">
        <f>B292+1</f>
        <v>43436</v>
      </c>
    </row>
    <row r="294" spans="1:5" x14ac:dyDescent="0.25">
      <c r="B294" s="29">
        <f t="shared" ref="B294:B321" si="4">B293+1</f>
        <v>43437</v>
      </c>
      <c r="C294" t="s">
        <v>298</v>
      </c>
    </row>
    <row r="295" spans="1:5" x14ac:dyDescent="0.25">
      <c r="B295" s="29">
        <f t="shared" si="4"/>
        <v>43438</v>
      </c>
      <c r="C295" t="s">
        <v>298</v>
      </c>
    </row>
    <row r="296" spans="1:5" x14ac:dyDescent="0.25">
      <c r="B296" s="29">
        <f t="shared" si="4"/>
        <v>43439</v>
      </c>
      <c r="C296" t="s">
        <v>298</v>
      </c>
    </row>
    <row r="297" spans="1:5" x14ac:dyDescent="0.25">
      <c r="B297" s="29">
        <f t="shared" si="4"/>
        <v>43440</v>
      </c>
      <c r="C297" t="s">
        <v>298</v>
      </c>
    </row>
    <row r="298" spans="1:5" x14ac:dyDescent="0.25">
      <c r="B298" s="29">
        <f t="shared" si="4"/>
        <v>43441</v>
      </c>
      <c r="C298" t="s">
        <v>298</v>
      </c>
    </row>
    <row r="299" spans="1:5" x14ac:dyDescent="0.25">
      <c r="B299" s="29">
        <f t="shared" si="4"/>
        <v>43442</v>
      </c>
    </row>
    <row r="300" spans="1:5" x14ac:dyDescent="0.25">
      <c r="B300" s="29">
        <f t="shared" si="4"/>
        <v>43443</v>
      </c>
    </row>
    <row r="301" spans="1:5" x14ac:dyDescent="0.25">
      <c r="B301" s="29">
        <f t="shared" si="4"/>
        <v>43444</v>
      </c>
      <c r="C301" t="s">
        <v>298</v>
      </c>
    </row>
    <row r="302" spans="1:5" x14ac:dyDescent="0.25">
      <c r="B302" s="29">
        <f t="shared" si="4"/>
        <v>43445</v>
      </c>
      <c r="C302" t="s">
        <v>298</v>
      </c>
    </row>
    <row r="303" spans="1:5" x14ac:dyDescent="0.25">
      <c r="B303" s="29">
        <f t="shared" si="4"/>
        <v>43446</v>
      </c>
      <c r="C303" t="s">
        <v>298</v>
      </c>
    </row>
    <row r="304" spans="1:5" x14ac:dyDescent="0.25">
      <c r="B304" s="29">
        <f t="shared" si="4"/>
        <v>43447</v>
      </c>
      <c r="C304" t="s">
        <v>298</v>
      </c>
    </row>
    <row r="305" spans="2:3" x14ac:dyDescent="0.25">
      <c r="B305" s="29">
        <f t="shared" si="4"/>
        <v>43448</v>
      </c>
      <c r="C305" t="s">
        <v>298</v>
      </c>
    </row>
    <row r="306" spans="2:3" x14ac:dyDescent="0.25">
      <c r="B306" s="29">
        <f t="shared" si="4"/>
        <v>43449</v>
      </c>
    </row>
    <row r="307" spans="2:3" x14ac:dyDescent="0.25">
      <c r="B307" s="29">
        <f t="shared" si="4"/>
        <v>43450</v>
      </c>
    </row>
    <row r="308" spans="2:3" x14ac:dyDescent="0.25">
      <c r="B308" s="29">
        <f t="shared" si="4"/>
        <v>43451</v>
      </c>
      <c r="C308" t="s">
        <v>298</v>
      </c>
    </row>
    <row r="309" spans="2:3" x14ac:dyDescent="0.25">
      <c r="B309" s="29">
        <f t="shared" si="4"/>
        <v>43452</v>
      </c>
      <c r="C309" t="s">
        <v>298</v>
      </c>
    </row>
    <row r="310" spans="2:3" x14ac:dyDescent="0.25">
      <c r="B310" s="29">
        <f t="shared" si="4"/>
        <v>43453</v>
      </c>
      <c r="C310" t="s">
        <v>298</v>
      </c>
    </row>
    <row r="311" spans="2:3" x14ac:dyDescent="0.25">
      <c r="B311" s="29">
        <f t="shared" si="4"/>
        <v>43454</v>
      </c>
      <c r="C311" t="s">
        <v>298</v>
      </c>
    </row>
    <row r="312" spans="2:3" x14ac:dyDescent="0.25">
      <c r="B312" s="29">
        <f t="shared" si="4"/>
        <v>43455</v>
      </c>
      <c r="C312" t="s">
        <v>298</v>
      </c>
    </row>
    <row r="313" spans="2:3" x14ac:dyDescent="0.25">
      <c r="B313" s="29">
        <f t="shared" si="4"/>
        <v>43456</v>
      </c>
    </row>
    <row r="314" spans="2:3" x14ac:dyDescent="0.25">
      <c r="B314" s="29">
        <f t="shared" si="4"/>
        <v>43457</v>
      </c>
    </row>
    <row r="315" spans="2:3" x14ac:dyDescent="0.25">
      <c r="B315" s="29">
        <f t="shared" si="4"/>
        <v>43458</v>
      </c>
      <c r="C315" t="s">
        <v>298</v>
      </c>
    </row>
    <row r="316" spans="2:3" x14ac:dyDescent="0.25">
      <c r="B316" s="29">
        <f t="shared" si="4"/>
        <v>43459</v>
      </c>
    </row>
    <row r="317" spans="2:3" x14ac:dyDescent="0.25">
      <c r="B317" s="29">
        <f t="shared" si="4"/>
        <v>43460</v>
      </c>
    </row>
    <row r="318" spans="2:3" x14ac:dyDescent="0.25">
      <c r="B318" s="29">
        <f t="shared" si="4"/>
        <v>43461</v>
      </c>
    </row>
    <row r="319" spans="2:3" x14ac:dyDescent="0.25">
      <c r="B319" s="29">
        <f t="shared" si="4"/>
        <v>43462</v>
      </c>
    </row>
    <row r="320" spans="2:3" x14ac:dyDescent="0.25">
      <c r="B320" s="29">
        <f t="shared" si="4"/>
        <v>43463</v>
      </c>
    </row>
    <row r="321" spans="2:2" x14ac:dyDescent="0.25">
      <c r="B321" s="29">
        <f t="shared" si="4"/>
        <v>43464</v>
      </c>
    </row>
  </sheetData>
  <sortState ref="O135:O278">
    <sortCondition ref="O135:O278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A959-4F44-4856-8472-5C94BF54C243}">
  <dimension ref="B1:M36"/>
  <sheetViews>
    <sheetView workbookViewId="0">
      <selection activeCell="B9" sqref="B9:B16"/>
    </sheetView>
  </sheetViews>
  <sheetFormatPr defaultRowHeight="15" x14ac:dyDescent="0.25"/>
  <cols>
    <col min="2" max="2" width="19.5703125" bestFit="1" customWidth="1"/>
    <col min="3" max="3" width="26.42578125" bestFit="1" customWidth="1"/>
    <col min="4" max="4" width="45.5703125" bestFit="1" customWidth="1"/>
    <col min="5" max="5" width="15" bestFit="1" customWidth="1"/>
    <col min="6" max="6" width="18.85546875" bestFit="1" customWidth="1"/>
    <col min="7" max="7" width="17.42578125" bestFit="1" customWidth="1"/>
    <col min="8" max="8" width="15.85546875" bestFit="1" customWidth="1"/>
    <col min="9" max="9" width="17" bestFit="1" customWidth="1"/>
    <col min="12" max="12" width="24" bestFit="1" customWidth="1"/>
    <col min="13" max="13" width="44.28515625" bestFit="1" customWidth="1"/>
  </cols>
  <sheetData>
    <row r="1" spans="2:13" x14ac:dyDescent="0.25">
      <c r="F1" t="s">
        <v>344</v>
      </c>
      <c r="G1" t="s">
        <v>345</v>
      </c>
      <c r="H1" t="s">
        <v>349</v>
      </c>
      <c r="I1" t="s">
        <v>350</v>
      </c>
    </row>
    <row r="2" spans="2:13" x14ac:dyDescent="0.25">
      <c r="B2" t="s">
        <v>302</v>
      </c>
      <c r="C2" t="s">
        <v>7</v>
      </c>
      <c r="D2" t="s">
        <v>315</v>
      </c>
      <c r="E2" s="45" t="s">
        <v>340</v>
      </c>
      <c r="F2" t="s">
        <v>341</v>
      </c>
      <c r="G2" t="s">
        <v>346</v>
      </c>
      <c r="H2" t="s">
        <v>346</v>
      </c>
      <c r="I2" t="s">
        <v>346</v>
      </c>
    </row>
    <row r="3" spans="2:13" x14ac:dyDescent="0.25">
      <c r="B3" t="s">
        <v>303</v>
      </c>
      <c r="C3" t="s">
        <v>326</v>
      </c>
      <c r="D3" t="s">
        <v>316</v>
      </c>
      <c r="E3" s="45" t="s">
        <v>342</v>
      </c>
      <c r="F3" t="s">
        <v>337</v>
      </c>
      <c r="G3" t="s">
        <v>347</v>
      </c>
      <c r="H3" t="s">
        <v>347</v>
      </c>
      <c r="I3" t="s">
        <v>347</v>
      </c>
    </row>
    <row r="4" spans="2:13" x14ac:dyDescent="0.25">
      <c r="B4" t="s">
        <v>304</v>
      </c>
      <c r="C4" t="s">
        <v>327</v>
      </c>
      <c r="D4" t="s">
        <v>317</v>
      </c>
      <c r="E4" s="45" t="s">
        <v>340</v>
      </c>
      <c r="F4" t="s">
        <v>341</v>
      </c>
      <c r="G4" t="s">
        <v>346</v>
      </c>
      <c r="H4" t="s">
        <v>346</v>
      </c>
      <c r="I4" t="s">
        <v>346</v>
      </c>
    </row>
    <row r="5" spans="2:13" x14ac:dyDescent="0.25">
      <c r="B5" t="s">
        <v>305</v>
      </c>
      <c r="C5" t="s">
        <v>328</v>
      </c>
      <c r="D5" t="s">
        <v>318</v>
      </c>
      <c r="E5" s="45" t="s">
        <v>340</v>
      </c>
      <c r="F5" t="s">
        <v>341</v>
      </c>
      <c r="G5" t="s">
        <v>346</v>
      </c>
      <c r="H5" t="s">
        <v>346</v>
      </c>
      <c r="I5" t="s">
        <v>346</v>
      </c>
    </row>
    <row r="6" spans="2:13" x14ac:dyDescent="0.25">
      <c r="B6" t="s">
        <v>306</v>
      </c>
      <c r="C6" t="s">
        <v>329</v>
      </c>
      <c r="D6" t="s">
        <v>319</v>
      </c>
      <c r="E6" s="45" t="s">
        <v>340</v>
      </c>
      <c r="F6" t="s">
        <v>341</v>
      </c>
      <c r="G6" t="s">
        <v>346</v>
      </c>
      <c r="H6" t="s">
        <v>346</v>
      </c>
      <c r="I6" t="s">
        <v>346</v>
      </c>
      <c r="L6" s="16" t="s">
        <v>7</v>
      </c>
      <c r="M6" s="16" t="s">
        <v>315</v>
      </c>
    </row>
    <row r="7" spans="2:13" x14ac:dyDescent="0.25">
      <c r="B7" t="s">
        <v>307</v>
      </c>
      <c r="C7" t="s">
        <v>330</v>
      </c>
      <c r="D7" t="s">
        <v>320</v>
      </c>
      <c r="E7" s="45" t="s">
        <v>340</v>
      </c>
      <c r="F7" t="s">
        <v>337</v>
      </c>
      <c r="G7" t="s">
        <v>346</v>
      </c>
      <c r="H7" t="s">
        <v>346</v>
      </c>
      <c r="I7" t="s">
        <v>360</v>
      </c>
      <c r="L7" s="16" t="s">
        <v>326</v>
      </c>
      <c r="M7" s="16" t="s">
        <v>316</v>
      </c>
    </row>
    <row r="8" spans="2:13" x14ac:dyDescent="0.25">
      <c r="B8" t="s">
        <v>308</v>
      </c>
      <c r="C8" t="s">
        <v>331</v>
      </c>
      <c r="D8" t="s">
        <v>321</v>
      </c>
      <c r="E8" s="45" t="s">
        <v>340</v>
      </c>
      <c r="F8" t="s">
        <v>337</v>
      </c>
      <c r="G8" t="s">
        <v>346</v>
      </c>
      <c r="H8" t="s">
        <v>346</v>
      </c>
      <c r="I8" t="s">
        <v>346</v>
      </c>
      <c r="L8" s="16" t="s">
        <v>363</v>
      </c>
      <c r="M8" s="16" t="s">
        <v>364</v>
      </c>
    </row>
    <row r="9" spans="2:13" x14ac:dyDescent="0.25">
      <c r="B9" t="s">
        <v>309</v>
      </c>
      <c r="C9" t="s">
        <v>332</v>
      </c>
      <c r="D9" t="s">
        <v>322</v>
      </c>
      <c r="E9" s="45" t="s">
        <v>340</v>
      </c>
      <c r="F9" t="s">
        <v>337</v>
      </c>
      <c r="G9" t="s">
        <v>346</v>
      </c>
      <c r="H9" t="s">
        <v>346</v>
      </c>
      <c r="I9" t="s">
        <v>346</v>
      </c>
      <c r="L9" s="16" t="s">
        <v>22</v>
      </c>
      <c r="M9" s="16" t="s">
        <v>368</v>
      </c>
    </row>
    <row r="10" spans="2:13" x14ac:dyDescent="0.25">
      <c r="B10" t="s">
        <v>310</v>
      </c>
      <c r="C10" t="s">
        <v>333</v>
      </c>
      <c r="D10" t="s">
        <v>323</v>
      </c>
      <c r="E10" s="45" t="s">
        <v>340</v>
      </c>
      <c r="F10" t="s">
        <v>341</v>
      </c>
      <c r="G10" t="s">
        <v>346</v>
      </c>
      <c r="H10" t="s">
        <v>346</v>
      </c>
      <c r="I10" t="s">
        <v>346</v>
      </c>
    </row>
    <row r="11" spans="2:13" x14ac:dyDescent="0.25">
      <c r="B11" t="s">
        <v>311</v>
      </c>
      <c r="C11" t="s">
        <v>334</v>
      </c>
      <c r="D11" t="s">
        <v>324</v>
      </c>
      <c r="E11" s="45" t="s">
        <v>340</v>
      </c>
      <c r="F11" t="s">
        <v>337</v>
      </c>
      <c r="G11" t="s">
        <v>346</v>
      </c>
      <c r="H11" t="s">
        <v>346</v>
      </c>
      <c r="I11" t="s">
        <v>346</v>
      </c>
    </row>
    <row r="12" spans="2:13" x14ac:dyDescent="0.25">
      <c r="B12" t="s">
        <v>312</v>
      </c>
      <c r="C12" t="s">
        <v>335</v>
      </c>
      <c r="D12" t="s">
        <v>325</v>
      </c>
      <c r="E12" s="45" t="s">
        <v>340</v>
      </c>
      <c r="F12" t="s">
        <v>337</v>
      </c>
      <c r="G12" t="s">
        <v>346</v>
      </c>
      <c r="H12" t="s">
        <v>346</v>
      </c>
      <c r="I12" t="s">
        <v>346</v>
      </c>
    </row>
    <row r="13" spans="2:13" x14ac:dyDescent="0.25">
      <c r="B13" t="s">
        <v>313</v>
      </c>
      <c r="C13" t="s">
        <v>132</v>
      </c>
      <c r="D13" s="9" t="s">
        <v>339</v>
      </c>
      <c r="E13" s="45" t="s">
        <v>340</v>
      </c>
      <c r="F13" t="s">
        <v>341</v>
      </c>
      <c r="G13" t="s">
        <v>346</v>
      </c>
      <c r="H13" t="s">
        <v>346</v>
      </c>
      <c r="I13" t="s">
        <v>346</v>
      </c>
    </row>
    <row r="14" spans="2:13" x14ac:dyDescent="0.25">
      <c r="B14" t="s">
        <v>314</v>
      </c>
      <c r="C14" t="s">
        <v>336</v>
      </c>
      <c r="D14" s="9" t="s">
        <v>338</v>
      </c>
      <c r="E14" s="45" t="s">
        <v>340</v>
      </c>
      <c r="F14" t="s">
        <v>341</v>
      </c>
      <c r="G14" t="s">
        <v>346</v>
      </c>
      <c r="H14" t="s">
        <v>346</v>
      </c>
      <c r="I14" t="s">
        <v>346</v>
      </c>
      <c r="L14" t="s">
        <v>369</v>
      </c>
    </row>
    <row r="15" spans="2:13" x14ac:dyDescent="0.25">
      <c r="B15" t="s">
        <v>362</v>
      </c>
      <c r="C15" t="s">
        <v>363</v>
      </c>
      <c r="D15" s="9" t="s">
        <v>364</v>
      </c>
      <c r="E15" s="45" t="s">
        <v>340</v>
      </c>
      <c r="F15" t="s">
        <v>341</v>
      </c>
      <c r="G15" t="s">
        <v>346</v>
      </c>
      <c r="H15" t="s">
        <v>346</v>
      </c>
      <c r="I15" t="s">
        <v>346</v>
      </c>
    </row>
    <row r="16" spans="2:13" x14ac:dyDescent="0.25">
      <c r="B16" t="s">
        <v>367</v>
      </c>
      <c r="C16" t="s">
        <v>22</v>
      </c>
      <c r="D16" s="9" t="s">
        <v>368</v>
      </c>
      <c r="E16" s="45" t="s">
        <v>340</v>
      </c>
      <c r="F16" t="s">
        <v>341</v>
      </c>
      <c r="G16" t="s">
        <v>346</v>
      </c>
      <c r="H16" t="s">
        <v>346</v>
      </c>
      <c r="I16" t="s">
        <v>346</v>
      </c>
    </row>
    <row r="18" spans="2:7" x14ac:dyDescent="0.25">
      <c r="B18" t="s">
        <v>348</v>
      </c>
    </row>
    <row r="19" spans="2:7" x14ac:dyDescent="0.25">
      <c r="B19" t="s">
        <v>343</v>
      </c>
      <c r="F19" s="44"/>
    </row>
    <row r="23" spans="2:7" x14ac:dyDescent="0.25">
      <c r="E23" t="s">
        <v>352</v>
      </c>
      <c r="G23" t="s">
        <v>361</v>
      </c>
    </row>
    <row r="24" spans="2:7" x14ac:dyDescent="0.25">
      <c r="D24" t="s">
        <v>351</v>
      </c>
      <c r="E24" t="s">
        <v>353</v>
      </c>
      <c r="G24" t="s">
        <v>351</v>
      </c>
    </row>
    <row r="25" spans="2:7" x14ac:dyDescent="0.25">
      <c r="B25" t="s">
        <v>302</v>
      </c>
      <c r="D25" t="s">
        <v>354</v>
      </c>
      <c r="E25" t="s">
        <v>355</v>
      </c>
      <c r="G25" t="s">
        <v>354</v>
      </c>
    </row>
    <row r="26" spans="2:7" x14ac:dyDescent="0.25">
      <c r="B26" t="s">
        <v>304</v>
      </c>
      <c r="D26" t="s">
        <v>356</v>
      </c>
      <c r="E26" t="s">
        <v>358</v>
      </c>
      <c r="G26" t="s">
        <v>356</v>
      </c>
    </row>
    <row r="27" spans="2:7" x14ac:dyDescent="0.25">
      <c r="B27" t="s">
        <v>305</v>
      </c>
      <c r="D27" t="s">
        <v>357</v>
      </c>
      <c r="G27" t="s">
        <v>357</v>
      </c>
    </row>
    <row r="28" spans="2:7" x14ac:dyDescent="0.25">
      <c r="B28" t="s">
        <v>306</v>
      </c>
      <c r="D28" t="s">
        <v>359</v>
      </c>
      <c r="G28" t="s">
        <v>359</v>
      </c>
    </row>
    <row r="29" spans="2:7" x14ac:dyDescent="0.25">
      <c r="B29" t="s">
        <v>307</v>
      </c>
    </row>
    <row r="30" spans="2:7" x14ac:dyDescent="0.25">
      <c r="B30" t="s">
        <v>308</v>
      </c>
    </row>
    <row r="31" spans="2:7" x14ac:dyDescent="0.25">
      <c r="B31" t="s">
        <v>309</v>
      </c>
    </row>
    <row r="32" spans="2:7" x14ac:dyDescent="0.25">
      <c r="B32" t="s">
        <v>310</v>
      </c>
      <c r="D32" t="s">
        <v>365</v>
      </c>
    </row>
    <row r="33" spans="2:4" x14ac:dyDescent="0.25">
      <c r="B33" t="s">
        <v>311</v>
      </c>
      <c r="D33" t="s">
        <v>366</v>
      </c>
    </row>
    <row r="34" spans="2:4" x14ac:dyDescent="0.25">
      <c r="B34" t="s">
        <v>312</v>
      </c>
    </row>
    <row r="35" spans="2:4" x14ac:dyDescent="0.25">
      <c r="B35" t="s">
        <v>313</v>
      </c>
    </row>
    <row r="36" spans="2:4" x14ac:dyDescent="0.25">
      <c r="B36" t="s">
        <v>314</v>
      </c>
    </row>
  </sheetData>
  <hyperlinks>
    <hyperlink ref="D14" r:id="rId1" xr:uid="{94B8A150-F350-41A3-A609-89F3608380DD}"/>
    <hyperlink ref="D13" r:id="rId2" xr:uid="{9FAC6278-3A62-4461-8BE6-3054C75CB77F}"/>
    <hyperlink ref="D15" r:id="rId3" xr:uid="{6D360B01-0E2E-4CB2-B911-FB752123CDC5}"/>
    <hyperlink ref="D16" r:id="rId4" xr:uid="{6F5F29AC-7F8E-42F3-91DA-909F8B6249C3}"/>
  </hyperlink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C555-B189-4A6F-BA25-EB82F1D32E34}">
  <dimension ref="A1:AB61"/>
  <sheetViews>
    <sheetView zoomScale="70" zoomScaleNormal="70" workbookViewId="0">
      <selection activeCell="B20" sqref="B20"/>
    </sheetView>
  </sheetViews>
  <sheetFormatPr defaultRowHeight="15" x14ac:dyDescent="0.25"/>
  <cols>
    <col min="1" max="1" width="133.7109375" bestFit="1" customWidth="1"/>
    <col min="2" max="2" width="133.7109375" customWidth="1"/>
    <col min="3" max="4" width="18.5703125" customWidth="1"/>
    <col min="5" max="5" width="19.28515625" customWidth="1"/>
    <col min="6" max="6" width="15" customWidth="1"/>
    <col min="7" max="7" width="12.7109375" customWidth="1"/>
    <col min="10" max="10" width="19.7109375" bestFit="1" customWidth="1"/>
    <col min="11" max="11" width="19.7109375" customWidth="1"/>
    <col min="12" max="13" width="10.42578125" bestFit="1" customWidth="1"/>
    <col min="18" max="18" width="15.28515625" bestFit="1" customWidth="1"/>
  </cols>
  <sheetData>
    <row r="1" spans="1:28" x14ac:dyDescent="0.25">
      <c r="A1" t="s">
        <v>370</v>
      </c>
      <c r="B1" t="str">
        <f>A1</f>
        <v>&lt;s:Envelope xmlns:s="http://www.w3.org/2003/05/soap-envelope"&gt;</v>
      </c>
      <c r="C1" t="s">
        <v>533</v>
      </c>
      <c r="D1" t="s">
        <v>534</v>
      </c>
      <c r="E1" t="s">
        <v>532</v>
      </c>
      <c r="F1" t="s">
        <v>530</v>
      </c>
      <c r="G1" t="s">
        <v>468</v>
      </c>
      <c r="H1" t="s">
        <v>469</v>
      </c>
      <c r="I1" t="s">
        <v>470</v>
      </c>
      <c r="J1" t="s">
        <v>509</v>
      </c>
      <c r="K1" t="s">
        <v>471</v>
      </c>
      <c r="L1" t="s">
        <v>539</v>
      </c>
      <c r="M1" t="s">
        <v>467</v>
      </c>
      <c r="N1" t="s">
        <v>510</v>
      </c>
      <c r="O1" t="s">
        <v>511</v>
      </c>
      <c r="P1" t="s">
        <v>512</v>
      </c>
      <c r="Q1" t="s">
        <v>508</v>
      </c>
      <c r="R1" t="s">
        <v>531</v>
      </c>
      <c r="S1" t="s">
        <v>513</v>
      </c>
    </row>
    <row r="2" spans="1:28" ht="42.75" customHeight="1" thickBot="1" x14ac:dyDescent="0.3">
      <c r="A2" t="s">
        <v>371</v>
      </c>
      <c r="B2" t="str">
        <f t="shared" ref="B2:B61" si="0">A2</f>
        <v xml:space="preserve">  &lt;s:Header&gt;</v>
      </c>
      <c r="C2">
        <v>610</v>
      </c>
      <c r="D2" t="s">
        <v>537</v>
      </c>
      <c r="E2">
        <v>200007</v>
      </c>
      <c r="F2">
        <v>3773784</v>
      </c>
      <c r="G2" t="s">
        <v>446</v>
      </c>
      <c r="H2" t="s">
        <v>445</v>
      </c>
      <c r="I2" t="s">
        <v>444</v>
      </c>
      <c r="J2" t="s">
        <v>455</v>
      </c>
      <c r="K2" t="s">
        <v>507</v>
      </c>
      <c r="L2" t="s">
        <v>541</v>
      </c>
      <c r="M2" t="s">
        <v>463</v>
      </c>
      <c r="N2">
        <v>65</v>
      </c>
      <c r="O2" t="s">
        <v>464</v>
      </c>
      <c r="P2" t="s">
        <v>466</v>
      </c>
      <c r="Q2" t="s">
        <v>465</v>
      </c>
      <c r="R2" t="s">
        <v>529</v>
      </c>
      <c r="S2" t="s">
        <v>529</v>
      </c>
      <c r="T2">
        <v>23</v>
      </c>
    </row>
    <row r="3" spans="1:28" ht="42.75" customHeight="1" thickBot="1" x14ac:dyDescent="0.3">
      <c r="A3" t="s">
        <v>372</v>
      </c>
      <c r="B3" t="str">
        <f t="shared" si="0"/>
        <v xml:space="preserve">    &lt;Action s:mustUnderstand="1" xmlns="http://schemas.microsoft.com/ws/2005/05/addressing/none"&gt;http://tempuri.org/createCases&lt;/Action&gt;</v>
      </c>
      <c r="C3">
        <v>602</v>
      </c>
      <c r="D3" t="s">
        <v>537</v>
      </c>
      <c r="E3">
        <f>E2+1</f>
        <v>200008</v>
      </c>
      <c r="F3">
        <f>F2+1</f>
        <v>3773785</v>
      </c>
      <c r="G3" t="str">
        <f>TRIM(LEFT(J3,3))</f>
        <v>MR</v>
      </c>
      <c r="H3" t="s">
        <v>433</v>
      </c>
      <c r="I3" t="s">
        <v>432</v>
      </c>
      <c r="J3" t="s">
        <v>449</v>
      </c>
      <c r="K3" t="s">
        <v>501</v>
      </c>
      <c r="L3" t="str">
        <f t="shared" ref="L3:L9" si="1">RIGHT(K3,4)&amp;"-"&amp;MID(K3,4,2)&amp;"-"&amp;LEFT(K3,2)</f>
        <v>1969-07-07</v>
      </c>
      <c r="M3" t="s">
        <v>457</v>
      </c>
      <c r="N3">
        <v>65</v>
      </c>
      <c r="O3" t="s">
        <v>464</v>
      </c>
      <c r="P3" t="s">
        <v>466</v>
      </c>
      <c r="Q3" t="s">
        <v>465</v>
      </c>
      <c r="R3" t="s">
        <v>523</v>
      </c>
      <c r="S3" t="s">
        <v>523</v>
      </c>
      <c r="T3" s="47"/>
      <c r="U3" s="47"/>
      <c r="V3" s="47"/>
      <c r="W3" s="47"/>
      <c r="X3" s="47"/>
      <c r="Y3" s="47"/>
      <c r="Z3" s="47"/>
      <c r="AA3" s="48"/>
      <c r="AB3" s="47"/>
    </row>
    <row r="4" spans="1:28" ht="42.75" customHeight="1" thickBot="1" x14ac:dyDescent="0.3">
      <c r="A4" t="s">
        <v>373</v>
      </c>
      <c r="B4" t="str">
        <f t="shared" si="0"/>
        <v xml:space="preserve">  &lt;/s:Header&gt;</v>
      </c>
      <c r="C4">
        <v>604</v>
      </c>
      <c r="D4" t="s">
        <v>535</v>
      </c>
      <c r="E4">
        <f t="shared" ref="E4:F9" si="2">E3+1</f>
        <v>200009</v>
      </c>
      <c r="F4">
        <f t="shared" si="2"/>
        <v>3773786</v>
      </c>
      <c r="G4" t="str">
        <f t="shared" ref="G4:G9" si="3">TRIM(LEFT(J4,3))</f>
        <v>MR</v>
      </c>
      <c r="H4" t="s">
        <v>435</v>
      </c>
      <c r="I4" t="s">
        <v>434</v>
      </c>
      <c r="J4" t="s">
        <v>450</v>
      </c>
      <c r="K4" t="s">
        <v>502</v>
      </c>
      <c r="L4" t="str">
        <f t="shared" si="1"/>
        <v>1981-04-09</v>
      </c>
      <c r="M4" t="s">
        <v>458</v>
      </c>
      <c r="N4">
        <v>61</v>
      </c>
      <c r="O4" t="s">
        <v>464</v>
      </c>
      <c r="P4" t="s">
        <v>466</v>
      </c>
      <c r="Q4" t="s">
        <v>465</v>
      </c>
      <c r="R4" t="s">
        <v>524</v>
      </c>
      <c r="S4" t="s">
        <v>524</v>
      </c>
      <c r="T4" s="47"/>
      <c r="U4" s="47"/>
      <c r="V4" s="47"/>
      <c r="W4" s="47"/>
      <c r="X4" s="47"/>
      <c r="Y4" s="47"/>
      <c r="Z4" s="47"/>
      <c r="AA4" s="48"/>
      <c r="AB4" s="47"/>
    </row>
    <row r="5" spans="1:28" ht="42.75" customHeight="1" thickBot="1" x14ac:dyDescent="0.3">
      <c r="A5" t="s">
        <v>374</v>
      </c>
      <c r="B5" t="str">
        <f t="shared" si="0"/>
        <v xml:space="preserve">  &lt;s:Body xmlns:xsi="http://www.w3.org/2001/XMLSchema-instance" xmlns:xsd="http://www.w3.org/2001/XMLSchema"&gt;</v>
      </c>
      <c r="C5">
        <v>605</v>
      </c>
      <c r="D5" t="s">
        <v>537</v>
      </c>
      <c r="E5">
        <f t="shared" si="2"/>
        <v>200010</v>
      </c>
      <c r="F5">
        <f t="shared" si="2"/>
        <v>3773787</v>
      </c>
      <c r="G5" t="str">
        <f t="shared" si="3"/>
        <v>MR</v>
      </c>
      <c r="H5" t="s">
        <v>437</v>
      </c>
      <c r="I5" t="s">
        <v>436</v>
      </c>
      <c r="J5" t="s">
        <v>451</v>
      </c>
      <c r="K5" t="s">
        <v>503</v>
      </c>
      <c r="L5" t="str">
        <f t="shared" si="1"/>
        <v>1965-11-12</v>
      </c>
      <c r="M5" t="s">
        <v>459</v>
      </c>
      <c r="N5">
        <v>63</v>
      </c>
      <c r="O5" t="s">
        <v>464</v>
      </c>
      <c r="P5" t="s">
        <v>466</v>
      </c>
      <c r="Q5" t="s">
        <v>465</v>
      </c>
      <c r="R5" t="s">
        <v>525</v>
      </c>
      <c r="S5" t="s">
        <v>525</v>
      </c>
      <c r="T5" s="47"/>
      <c r="U5" s="47"/>
      <c r="V5" s="47"/>
      <c r="W5" s="47"/>
      <c r="X5" s="47"/>
      <c r="Y5" s="47"/>
      <c r="Z5" s="47"/>
      <c r="AA5" s="48"/>
      <c r="AB5" s="47"/>
    </row>
    <row r="6" spans="1:28" ht="42.75" customHeight="1" thickBot="1" x14ac:dyDescent="0.3">
      <c r="A6" t="s">
        <v>375</v>
      </c>
      <c r="B6" t="str">
        <f t="shared" si="0"/>
        <v xml:space="preserve">    &lt;createCases xmlns="http://tempuri.org/"&gt;</v>
      </c>
      <c r="C6">
        <v>606</v>
      </c>
      <c r="D6" t="s">
        <v>537</v>
      </c>
      <c r="E6">
        <f t="shared" si="2"/>
        <v>200011</v>
      </c>
      <c r="F6">
        <f t="shared" si="2"/>
        <v>3773788</v>
      </c>
      <c r="G6" t="str">
        <f t="shared" si="3"/>
        <v>MR</v>
      </c>
      <c r="H6" t="s">
        <v>439</v>
      </c>
      <c r="I6" t="s">
        <v>438</v>
      </c>
      <c r="J6" t="s">
        <v>452</v>
      </c>
      <c r="K6" t="s">
        <v>504</v>
      </c>
      <c r="L6" t="str">
        <f t="shared" si="1"/>
        <v>1987-03-14</v>
      </c>
      <c r="M6" t="s">
        <v>460</v>
      </c>
      <c r="N6">
        <v>65</v>
      </c>
      <c r="O6" t="s">
        <v>464</v>
      </c>
      <c r="P6" t="s">
        <v>466</v>
      </c>
      <c r="Q6" t="s">
        <v>465</v>
      </c>
      <c r="R6" t="s">
        <v>526</v>
      </c>
      <c r="S6" t="s">
        <v>526</v>
      </c>
      <c r="T6" s="47"/>
      <c r="U6" s="47"/>
      <c r="V6" s="47"/>
      <c r="W6" s="47"/>
      <c r="X6" s="47"/>
      <c r="Y6" s="47"/>
      <c r="Z6" s="47"/>
      <c r="AA6" s="48"/>
      <c r="AB6" s="47"/>
    </row>
    <row r="7" spans="1:28" ht="42.75" customHeight="1" thickBot="1" x14ac:dyDescent="0.3">
      <c r="A7" t="s">
        <v>376</v>
      </c>
      <c r="B7" t="str">
        <f t="shared" si="0"/>
        <v xml:space="preserve">      &lt;casesInfo&gt;</v>
      </c>
      <c r="C7">
        <v>607</v>
      </c>
      <c r="D7" t="s">
        <v>537</v>
      </c>
      <c r="E7">
        <f t="shared" si="2"/>
        <v>200012</v>
      </c>
      <c r="F7">
        <f t="shared" si="2"/>
        <v>3773789</v>
      </c>
      <c r="G7" t="str">
        <f t="shared" si="3"/>
        <v>MRS</v>
      </c>
      <c r="H7" t="s">
        <v>441</v>
      </c>
      <c r="I7" t="s">
        <v>440</v>
      </c>
      <c r="J7" t="s">
        <v>453</v>
      </c>
      <c r="K7" t="s">
        <v>505</v>
      </c>
      <c r="L7" t="str">
        <f t="shared" si="1"/>
        <v>1979-07-27</v>
      </c>
      <c r="M7" t="s">
        <v>461</v>
      </c>
      <c r="N7">
        <v>61</v>
      </c>
      <c r="O7" t="s">
        <v>464</v>
      </c>
      <c r="P7" t="s">
        <v>466</v>
      </c>
      <c r="Q7" t="s">
        <v>465</v>
      </c>
      <c r="R7" t="s">
        <v>527</v>
      </c>
      <c r="S7" t="s">
        <v>527</v>
      </c>
      <c r="T7" s="47"/>
      <c r="U7" s="47"/>
      <c r="V7" s="47"/>
      <c r="W7" s="47"/>
      <c r="X7" s="47"/>
      <c r="Y7" s="47"/>
      <c r="Z7" s="47"/>
      <c r="AA7" s="48"/>
      <c r="AB7" s="47"/>
    </row>
    <row r="8" spans="1:28" ht="42.75" customHeight="1" thickBot="1" x14ac:dyDescent="0.3">
      <c r="A8" t="s">
        <v>377</v>
      </c>
      <c r="B8" t="str">
        <f t="shared" si="0"/>
        <v xml:space="preserve">        &lt;BizAgiWSParam xmlns:xsd="http://www.w3.org/2001/XMLSchema" xmlns:xsi="http://www.w3.org/2001/XMLSchema-instance" xmlns=""&gt;</v>
      </c>
      <c r="C8">
        <v>609</v>
      </c>
      <c r="D8" t="s">
        <v>537</v>
      </c>
      <c r="E8">
        <f t="shared" si="2"/>
        <v>200013</v>
      </c>
      <c r="F8">
        <f t="shared" si="2"/>
        <v>3773790</v>
      </c>
      <c r="G8" t="str">
        <f t="shared" si="3"/>
        <v>MRS</v>
      </c>
      <c r="H8" t="s">
        <v>443</v>
      </c>
      <c r="I8" t="s">
        <v>442</v>
      </c>
      <c r="J8" t="s">
        <v>454</v>
      </c>
      <c r="K8" t="s">
        <v>506</v>
      </c>
      <c r="L8" t="str">
        <f t="shared" si="1"/>
        <v>1990-01-03</v>
      </c>
      <c r="M8" t="s">
        <v>462</v>
      </c>
      <c r="N8">
        <v>63</v>
      </c>
      <c r="O8" t="s">
        <v>464</v>
      </c>
      <c r="P8" t="s">
        <v>466</v>
      </c>
      <c r="Q8" t="s">
        <v>465</v>
      </c>
      <c r="R8" t="s">
        <v>528</v>
      </c>
      <c r="S8" t="s">
        <v>528</v>
      </c>
      <c r="T8" s="47"/>
      <c r="U8" s="47"/>
      <c r="V8" s="47"/>
      <c r="W8" s="47"/>
      <c r="X8" s="47"/>
      <c r="Y8" s="47"/>
      <c r="Z8" s="47"/>
      <c r="AA8" s="48"/>
      <c r="AB8" s="47"/>
    </row>
    <row r="9" spans="1:28" ht="42.75" customHeight="1" thickBot="1" x14ac:dyDescent="0.3">
      <c r="A9" t="s">
        <v>378</v>
      </c>
      <c r="B9" t="str">
        <f t="shared" si="0"/>
        <v xml:space="preserve">          &lt;domain&gt;******&lt;/domain&gt;</v>
      </c>
      <c r="C9">
        <v>610</v>
      </c>
      <c r="D9" t="s">
        <v>537</v>
      </c>
      <c r="E9">
        <f t="shared" si="2"/>
        <v>200014</v>
      </c>
      <c r="F9">
        <f t="shared" si="2"/>
        <v>3773791</v>
      </c>
      <c r="G9" t="str">
        <f t="shared" si="3"/>
        <v>MR</v>
      </c>
      <c r="H9" t="s">
        <v>445</v>
      </c>
      <c r="I9" t="s">
        <v>444</v>
      </c>
      <c r="J9" t="s">
        <v>455</v>
      </c>
      <c r="K9" t="s">
        <v>507</v>
      </c>
      <c r="L9" t="str">
        <f t="shared" si="1"/>
        <v>1972-04-16</v>
      </c>
      <c r="M9" t="s">
        <v>463</v>
      </c>
      <c r="N9">
        <v>65</v>
      </c>
      <c r="O9" t="s">
        <v>464</v>
      </c>
      <c r="P9" t="s">
        <v>466</v>
      </c>
      <c r="Q9" t="s">
        <v>465</v>
      </c>
      <c r="R9" t="s">
        <v>529</v>
      </c>
      <c r="S9" t="s">
        <v>529</v>
      </c>
      <c r="T9" s="47"/>
      <c r="U9" s="47"/>
      <c r="V9" s="47"/>
      <c r="W9" s="47"/>
      <c r="X9" s="47"/>
      <c r="Y9" s="47"/>
      <c r="Z9" s="47"/>
      <c r="AA9" s="48"/>
      <c r="AB9" s="47"/>
    </row>
    <row r="10" spans="1:28" ht="42.75" customHeight="1" thickBot="1" x14ac:dyDescent="0.3">
      <c r="A10" t="s">
        <v>379</v>
      </c>
      <c r="B10" t="str">
        <f t="shared" si="0"/>
        <v xml:space="preserve">          &lt;userName&gt;******&lt;/userName&gt;</v>
      </c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47"/>
    </row>
    <row r="11" spans="1:28" ht="42.75" customHeight="1" thickBot="1" x14ac:dyDescent="0.3">
      <c r="A11" t="s">
        <v>380</v>
      </c>
      <c r="B11" t="str">
        <f t="shared" si="0"/>
        <v xml:space="preserve">          &lt;Cases&gt;</v>
      </c>
      <c r="P11" s="47"/>
    </row>
    <row r="12" spans="1:28" x14ac:dyDescent="0.25">
      <c r="A12" t="s">
        <v>381</v>
      </c>
      <c r="B12" t="str">
        <f t="shared" si="0"/>
        <v xml:space="preserve">            &lt;Case&gt;</v>
      </c>
    </row>
    <row r="13" spans="1:28" x14ac:dyDescent="0.25">
      <c r="A13" t="s">
        <v>382</v>
      </c>
      <c r="B13" t="str">
        <f t="shared" si="0"/>
        <v xml:space="preserve">              &lt;Process&gt;Disputes&lt;/Process&gt;</v>
      </c>
      <c r="G13" t="str">
        <f>MID(H13,116,10)</f>
        <v>18/12/1988</v>
      </c>
      <c r="H13" t="s">
        <v>472</v>
      </c>
    </row>
    <row r="14" spans="1:28" x14ac:dyDescent="0.25">
      <c r="A14" t="s">
        <v>383</v>
      </c>
      <c r="B14" t="str">
        <f t="shared" si="0"/>
        <v xml:space="preserve">              &lt;Entities&gt;</v>
      </c>
      <c r="G14" t="str">
        <f t="shared" ref="G14:G30" si="4">MID(H14,116,10)</f>
        <v>20/01/1984</v>
      </c>
      <c r="H14" t="s">
        <v>473</v>
      </c>
    </row>
    <row r="15" spans="1:28" x14ac:dyDescent="0.25">
      <c r="A15" t="s">
        <v>384</v>
      </c>
      <c r="B15" t="str">
        <f t="shared" si="0"/>
        <v xml:space="preserve">                &lt;CallCredit&gt;</v>
      </c>
      <c r="G15" t="str">
        <f t="shared" si="4"/>
        <v>10/11/1990</v>
      </c>
      <c r="H15" t="s">
        <v>474</v>
      </c>
    </row>
    <row r="16" spans="1:28" x14ac:dyDescent="0.25">
      <c r="A16" t="s">
        <v>385</v>
      </c>
      <c r="B16" t="str">
        <f t="shared" si="0"/>
        <v xml:space="preserve">                  &lt;Dispute&gt;</v>
      </c>
      <c r="G16" t="str">
        <f t="shared" si="4"/>
        <v>18/10/1975</v>
      </c>
      <c r="H16" t="s">
        <v>475</v>
      </c>
    </row>
    <row r="17" spans="1:8" x14ac:dyDescent="0.25">
      <c r="A17" t="s">
        <v>386</v>
      </c>
      <c r="B17" t="str">
        <f t="shared" si="0"/>
        <v xml:space="preserve">                    &lt;IsAutomatic&gt;1&lt;/IsAutomatic&gt;</v>
      </c>
      <c r="G17" t="str">
        <f t="shared" si="4"/>
        <v>08/04/1966</v>
      </c>
      <c r="H17" t="s">
        <v>476</v>
      </c>
    </row>
    <row r="18" spans="1:8" x14ac:dyDescent="0.25">
      <c r="A18" t="s">
        <v>387</v>
      </c>
      <c r="B18" t="str">
        <f t="shared" si="0"/>
        <v xml:space="preserve">                    &lt;DateReceived&gt;2018-05-21&lt;/DateReceived&gt;</v>
      </c>
      <c r="G18" t="str">
        <f t="shared" si="4"/>
        <v>25/05/1974</v>
      </c>
      <c r="H18" t="s">
        <v>477</v>
      </c>
    </row>
    <row r="19" spans="1:8" x14ac:dyDescent="0.25">
      <c r="A19" t="s">
        <v>388</v>
      </c>
      <c r="B19" t="str">
        <f>"                    &lt;DisputeId&gt;"&amp;F2&amp;"&lt;/DisputeId&gt;"</f>
        <v xml:space="preserve">                    &lt;DisputeId&gt;3773784&lt;/DisputeId&gt;</v>
      </c>
      <c r="G19" t="str">
        <f t="shared" si="4"/>
        <v>03/12/1964</v>
      </c>
      <c r="H19" t="s">
        <v>478</v>
      </c>
    </row>
    <row r="20" spans="1:8" x14ac:dyDescent="0.25">
      <c r="A20" t="s">
        <v>389</v>
      </c>
      <c r="B20" t="str">
        <f t="shared" si="0"/>
        <v xml:space="preserve">                    &lt;CCCDisputeType&gt;601&lt;/CCCDisputeType&gt;</v>
      </c>
      <c r="G20" t="str">
        <f t="shared" si="4"/>
        <v>30/07/1970</v>
      </c>
      <c r="H20" t="s">
        <v>479</v>
      </c>
    </row>
    <row r="21" spans="1:8" x14ac:dyDescent="0.25">
      <c r="A21" t="s">
        <v>390</v>
      </c>
      <c r="B21" t="str">
        <f t="shared" si="0"/>
        <v xml:space="preserve">                    &lt;CCCAffiliateID&gt;501&lt;/CCCAffiliateID&gt;</v>
      </c>
      <c r="G21" t="str">
        <f t="shared" si="4"/>
        <v>05/05/1982</v>
      </c>
      <c r="H21" t="s">
        <v>480</v>
      </c>
    </row>
    <row r="22" spans="1:8" x14ac:dyDescent="0.25">
      <c r="A22" t="s">
        <v>391</v>
      </c>
      <c r="B22" t="str">
        <f>"                    &lt;ConsumerRequest&gt;Dispute detail data: CCJCASEPERID: "&amp;S2</f>
        <v xml:space="preserve">                    &lt;ConsumerRequest&gt;Dispute detail data: CCJCASEPERID: 80004466</v>
      </c>
      <c r="G22" t="str">
        <f t="shared" si="4"/>
        <v>25/09/1991</v>
      </c>
      <c r="H22" t="s">
        <v>481</v>
      </c>
    </row>
    <row r="23" spans="1:8" x14ac:dyDescent="0.25">
      <c r="A23" t="s">
        <v>392</v>
      </c>
      <c r="B23" t="str">
        <f>"Name: "&amp;J2</f>
        <v>Name: MR ALAN LOGIK</v>
      </c>
      <c r="G23" t="str">
        <f t="shared" si="4"/>
        <v>23/01/1975</v>
      </c>
      <c r="H23" t="s">
        <v>482</v>
      </c>
    </row>
    <row r="24" spans="1:8" x14ac:dyDescent="0.25">
      <c r="A24" t="s">
        <v>393</v>
      </c>
      <c r="B24" t="str">
        <f>"Address: "&amp;N2&amp;" "&amp;O2&amp;" "&amp;Q2</f>
        <v>Address: 65 THE RIDGE SK6 7ER</v>
      </c>
      <c r="G24" t="str">
        <f t="shared" si="4"/>
        <v>07/07/1969</v>
      </c>
      <c r="H24" t="s">
        <v>483</v>
      </c>
    </row>
    <row r="25" spans="1:8" x14ac:dyDescent="0.25">
      <c r="A25" t="s">
        <v>394</v>
      </c>
      <c r="B25" t="str">
        <f t="shared" si="0"/>
        <v>COURTNAME: TESTTOWN</v>
      </c>
      <c r="G25" t="str">
        <f t="shared" si="4"/>
        <v>09/04/1981</v>
      </c>
      <c r="H25" t="s">
        <v>484</v>
      </c>
    </row>
    <row r="26" spans="1:8" x14ac:dyDescent="0.25">
      <c r="A26" t="s">
        <v>395</v>
      </c>
      <c r="B26" t="str">
        <f t="shared" si="0"/>
        <v>COURTTYPE: 0</v>
      </c>
      <c r="G26" t="str">
        <f t="shared" si="4"/>
        <v>12/11/1965</v>
      </c>
      <c r="H26" t="s">
        <v>485</v>
      </c>
    </row>
    <row r="27" spans="1:8" x14ac:dyDescent="0.25">
      <c r="A27" t="s">
        <v>396</v>
      </c>
      <c r="B27" t="str">
        <f>"CASENUMBER: TEST "&amp;S2</f>
        <v>CASENUMBER: TEST 80004466</v>
      </c>
      <c r="G27" t="str">
        <f t="shared" si="4"/>
        <v>14/03/1987</v>
      </c>
      <c r="H27" t="s">
        <v>486</v>
      </c>
    </row>
    <row r="28" spans="1:8" x14ac:dyDescent="0.25">
      <c r="A28" t="s">
        <v>397</v>
      </c>
      <c r="B28" t="str">
        <f t="shared" si="0"/>
        <v>Status: SA</v>
      </c>
      <c r="G28" t="str">
        <f t="shared" si="4"/>
        <v>27/07/1979</v>
      </c>
      <c r="H28" t="s">
        <v>487</v>
      </c>
    </row>
    <row r="29" spans="1:8" x14ac:dyDescent="0.25">
      <c r="A29" t="s">
        <v>398</v>
      </c>
      <c r="B29" t="str">
        <f t="shared" si="0"/>
        <v>Amount: 61</v>
      </c>
      <c r="G29" t="str">
        <f t="shared" si="4"/>
        <v>03/01/1990</v>
      </c>
      <c r="H29" t="s">
        <v>488</v>
      </c>
    </row>
    <row r="30" spans="1:8" x14ac:dyDescent="0.25">
      <c r="A30" t="s">
        <v>399</v>
      </c>
      <c r="B30" t="str">
        <f t="shared" si="0"/>
        <v>JUDGMENTDATE: 05/11/2011 00:00:00</v>
      </c>
      <c r="G30" t="str">
        <f t="shared" si="4"/>
        <v>16/04/1972</v>
      </c>
      <c r="H30" t="s">
        <v>489</v>
      </c>
    </row>
    <row r="31" spans="1:8" x14ac:dyDescent="0.25">
      <c r="A31" t="s">
        <v>400</v>
      </c>
      <c r="B31" t="str">
        <f t="shared" si="0"/>
        <v>DATESATISFIED: 05/08/2013 00:00:00</v>
      </c>
    </row>
    <row r="32" spans="1:8" x14ac:dyDescent="0.25">
      <c r="B32" s="51" t="s">
        <v>538</v>
      </c>
    </row>
    <row r="33" spans="1:2" x14ac:dyDescent="0.25">
      <c r="A33" t="s">
        <v>401</v>
      </c>
      <c r="B33" t="str">
        <f t="shared" si="0"/>
        <v>&lt;/ConsumerRequest&gt;</v>
      </c>
    </row>
    <row r="34" spans="1:2" x14ac:dyDescent="0.25">
      <c r="A34" t="s">
        <v>402</v>
      </c>
      <c r="B34" t="str">
        <f>"                    &lt;CCCCustomerID&gt;" &amp; E2&amp;"&lt;/CCCCustomerID&gt;"</f>
        <v xml:space="preserve">                    &lt;CCCCustomerID&gt;200007&lt;/CCCCustomerID&gt;</v>
      </c>
    </row>
    <row r="35" spans="1:2" x14ac:dyDescent="0.25">
      <c r="A35" t="s">
        <v>403</v>
      </c>
      <c r="B35" t="str">
        <f>"                          &lt;ResidenceID&gt;"&amp;M2&amp;"&lt;/ResidenceID&gt;"</f>
        <v xml:space="preserve">                          &lt;ResidenceID&gt;169068282 &lt;/ResidenceID&gt;</v>
      </c>
    </row>
    <row r="36" spans="1:2" x14ac:dyDescent="0.25">
      <c r="A36" t="s">
        <v>404</v>
      </c>
      <c r="B36" t="str">
        <f t="shared" si="0"/>
        <v xml:space="preserve">                    &lt;Name&gt;</v>
      </c>
    </row>
    <row r="37" spans="1:2" x14ac:dyDescent="0.25">
      <c r="A37" t="s">
        <v>405</v>
      </c>
      <c r="B37" t="str">
        <f>"                      &lt;TitleOther&gt;"&amp;G2&amp;"&lt;/TitleOther&gt;"</f>
        <v xml:space="preserve">                      &lt;TitleOther&gt;MR&lt;/TitleOther&gt;</v>
      </c>
    </row>
    <row r="38" spans="1:2" x14ac:dyDescent="0.25">
      <c r="A38" t="s">
        <v>406</v>
      </c>
      <c r="B38" t="str">
        <f>"                      &lt;Forename&gt;"&amp;H2&amp;"&lt;/Forename&gt;"</f>
        <v xml:space="preserve">                      &lt;Forename&gt;ALAN&lt;/Forename&gt;</v>
      </c>
    </row>
    <row r="39" spans="1:2" x14ac:dyDescent="0.25">
      <c r="A39" t="s">
        <v>407</v>
      </c>
      <c r="B39" t="str">
        <f>"                      &lt;Surname&gt;"&amp;I2&amp;"&lt;/Surname&gt;"</f>
        <v xml:space="preserve">                      &lt;Surname&gt;LOGIK&lt;/Surname&gt;</v>
      </c>
    </row>
    <row r="40" spans="1:2" x14ac:dyDescent="0.25">
      <c r="A40" t="s">
        <v>408</v>
      </c>
      <c r="B40" t="str">
        <f t="shared" si="0"/>
        <v xml:space="preserve">                    &lt;/Name&gt;</v>
      </c>
    </row>
    <row r="41" spans="1:2" x14ac:dyDescent="0.25">
      <c r="A41" t="s">
        <v>409</v>
      </c>
      <c r="B41" t="str">
        <f>"                    &lt;DoB&gt;"&amp;L2&amp;"&lt;/DoB&gt;"</f>
        <v xml:space="preserve">                    &lt;DoB&gt;1972-04-16&lt;/DoB&gt;</v>
      </c>
    </row>
    <row r="42" spans="1:2" x14ac:dyDescent="0.25">
      <c r="A42" t="s">
        <v>410</v>
      </c>
      <c r="B42" t="str">
        <f t="shared" si="0"/>
        <v xml:space="preserve">                    &lt;UKAddress&gt;</v>
      </c>
    </row>
    <row r="43" spans="1:2" x14ac:dyDescent="0.25">
      <c r="A43" t="s">
        <v>411</v>
      </c>
      <c r="B43" t="str">
        <f t="shared" si="0"/>
        <v xml:space="preserve">                      &lt;Abode /&gt;</v>
      </c>
    </row>
    <row r="44" spans="1:2" x14ac:dyDescent="0.25">
      <c r="A44" t="s">
        <v>412</v>
      </c>
      <c r="B44" t="str">
        <f t="shared" si="0"/>
        <v xml:space="preserve">                      &lt;HouseName /&gt;</v>
      </c>
    </row>
    <row r="45" spans="1:2" x14ac:dyDescent="0.25">
      <c r="A45" t="s">
        <v>413</v>
      </c>
      <c r="B45" t="str">
        <f>"                      &lt;HouseNumber&gt;"&amp;N2&amp;"&lt;/HouseNumber&gt;"</f>
        <v xml:space="preserve">                      &lt;HouseNumber&gt;65&lt;/HouseNumber&gt;</v>
      </c>
    </row>
    <row r="46" spans="1:2" x14ac:dyDescent="0.25">
      <c r="A46" t="s">
        <v>414</v>
      </c>
      <c r="B46" t="str">
        <f>"                      &lt;Street1&gt;"&amp;O2&amp;"&lt;/Street1&gt;"</f>
        <v xml:space="preserve">                      &lt;Street1&gt;THE RIDGE&lt;/Street1&gt;</v>
      </c>
    </row>
    <row r="47" spans="1:2" x14ac:dyDescent="0.25">
      <c r="A47" t="s">
        <v>415</v>
      </c>
      <c r="B47" t="str">
        <f t="shared" si="0"/>
        <v xml:space="preserve">                      &lt;Street2 /&gt;</v>
      </c>
    </row>
    <row r="48" spans="1:2" x14ac:dyDescent="0.25">
      <c r="A48" t="s">
        <v>416</v>
      </c>
      <c r="B48" t="str">
        <f>"                      &lt;Town&gt;"&amp;P2&amp;"&lt;/Town&gt;"</f>
        <v xml:space="preserve">                      &lt;Town&gt;STOCKPORT&lt;/Town&gt;</v>
      </c>
    </row>
    <row r="49" spans="1:2" x14ac:dyDescent="0.25">
      <c r="A49" t="s">
        <v>417</v>
      </c>
      <c r="B49" t="str">
        <f>"                      &lt;PostCode&gt;"&amp;Q2&amp;"&lt;/PostCode&gt;"</f>
        <v xml:space="preserve">                      &lt;PostCode&gt;SK6 7ER&lt;/PostCode&gt;</v>
      </c>
    </row>
    <row r="50" spans="1:2" x14ac:dyDescent="0.25">
      <c r="A50" t="s">
        <v>418</v>
      </c>
      <c r="B50" t="str">
        <f t="shared" si="0"/>
        <v xml:space="preserve">                    &lt;/UKAddress&gt;</v>
      </c>
    </row>
    <row r="51" spans="1:2" x14ac:dyDescent="0.25">
      <c r="A51" t="s">
        <v>419</v>
      </c>
      <c r="B51" t="str">
        <f>"                    &lt;CCCCCJCasePerID&gt;"&amp;S2&amp;"&lt;/CCCCCJCasePerID&gt;"</f>
        <v xml:space="preserve">                    &lt;CCCCCJCasePerID&gt;80004466&lt;/CCCCCJCasePerID&gt;</v>
      </c>
    </row>
    <row r="52" spans="1:2" x14ac:dyDescent="0.25">
      <c r="A52" t="s">
        <v>420</v>
      </c>
      <c r="B52" t="str">
        <f t="shared" si="0"/>
        <v xml:space="preserve">                  &lt;/Dispute&gt;</v>
      </c>
    </row>
    <row r="53" spans="1:2" x14ac:dyDescent="0.25">
      <c r="A53" t="s">
        <v>421</v>
      </c>
      <c r="B53" t="str">
        <f t="shared" si="0"/>
        <v xml:space="preserve">                &lt;/CallCredit&gt;</v>
      </c>
    </row>
    <row r="54" spans="1:2" x14ac:dyDescent="0.25">
      <c r="A54" t="s">
        <v>422</v>
      </c>
      <c r="B54" t="str">
        <f t="shared" si="0"/>
        <v xml:space="preserve">              &lt;/Entities&gt;</v>
      </c>
    </row>
    <row r="55" spans="1:2" x14ac:dyDescent="0.25">
      <c r="A55" t="s">
        <v>423</v>
      </c>
      <c r="B55" t="str">
        <f t="shared" si="0"/>
        <v xml:space="preserve">            &lt;/Case&gt;</v>
      </c>
    </row>
    <row r="56" spans="1:2" x14ac:dyDescent="0.25">
      <c r="A56" t="s">
        <v>424</v>
      </c>
      <c r="B56" t="str">
        <f t="shared" si="0"/>
        <v xml:space="preserve">          &lt;/Cases&gt;</v>
      </c>
    </row>
    <row r="57" spans="1:2" x14ac:dyDescent="0.25">
      <c r="A57" t="s">
        <v>425</v>
      </c>
      <c r="B57" t="str">
        <f t="shared" si="0"/>
        <v xml:space="preserve">        &lt;/BizAgiWSParam&gt;</v>
      </c>
    </row>
    <row r="58" spans="1:2" x14ac:dyDescent="0.25">
      <c r="A58" t="s">
        <v>426</v>
      </c>
      <c r="B58" t="str">
        <f t="shared" si="0"/>
        <v xml:space="preserve">      &lt;/casesInfo&gt;</v>
      </c>
    </row>
    <row r="59" spans="1:2" x14ac:dyDescent="0.25">
      <c r="A59" t="s">
        <v>427</v>
      </c>
      <c r="B59" t="str">
        <f t="shared" si="0"/>
        <v xml:space="preserve">    &lt;/createCases&gt;</v>
      </c>
    </row>
    <row r="60" spans="1:2" x14ac:dyDescent="0.25">
      <c r="A60" t="s">
        <v>428</v>
      </c>
      <c r="B60" t="str">
        <f t="shared" si="0"/>
        <v xml:space="preserve">  &lt;/s:Body&gt;</v>
      </c>
    </row>
    <row r="61" spans="1:2" x14ac:dyDescent="0.25">
      <c r="A61" t="s">
        <v>429</v>
      </c>
      <c r="B61" t="str">
        <f t="shared" si="0"/>
        <v>&lt;/s:Envelope&gt;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Scratch</vt:lpstr>
      <vt:lpstr>Sheet3</vt:lpstr>
      <vt:lpstr>Sheet3 (2)</vt:lpstr>
      <vt:lpstr>DJ Hols</vt:lpstr>
      <vt:lpstr>Documents</vt:lpstr>
      <vt:lpstr>People</vt:lpstr>
      <vt:lpstr>Diary</vt:lpstr>
      <vt:lpstr>Sheet1</vt:lpstr>
      <vt:lpstr>CCJ 601</vt:lpstr>
      <vt:lpstr>CCJ 601 BAK</vt:lpstr>
      <vt:lpstr>SHARE</vt:lpstr>
      <vt:lpstr>Numero Office</vt:lpstr>
      <vt:lpstr>Process Maps</vt:lpstr>
      <vt:lpstr>SDD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Connors</dc:creator>
  <cp:lastModifiedBy>James Connors</cp:lastModifiedBy>
  <dcterms:created xsi:type="dcterms:W3CDTF">2018-06-21T15:02:35Z</dcterms:created>
  <dcterms:modified xsi:type="dcterms:W3CDTF">2018-10-30T08:53:59Z</dcterms:modified>
</cp:coreProperties>
</file>