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OneDrive\Desktop\ReposGoHere\GARepos\Global\Homework\project-4\Presentation\"/>
    </mc:Choice>
  </mc:AlternateContent>
  <xr:revisionPtr revIDLastSave="257" documentId="8_{9D1E3B34-5B21-4D59-A4AA-23B67F083C70}" xr6:coauthVersionLast="36" xr6:coauthVersionMax="36" xr10:uidLastSave="{0F0A9057-7D8E-448A-90F3-B13A376A4F84}"/>
  <bookViews>
    <workbookView xWindow="0" yWindow="0" windowWidth="19200" windowHeight="6930" xr2:uid="{2AD7DE1A-EB32-46ED-A9E3-F25C200D472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3" i="1" l="1"/>
  <c r="C22" i="1"/>
  <c r="R19" i="1" a="1"/>
  <c r="R19" i="1" s="1"/>
  <c r="K21" i="1"/>
  <c r="K22" i="1" s="1"/>
  <c r="K23" i="1" s="1"/>
  <c r="K24" i="1" s="1"/>
  <c r="K25" i="1" s="1"/>
  <c r="K26" i="1" s="1"/>
  <c r="K27" i="1" s="1"/>
  <c r="S19" i="1" l="1"/>
  <c r="C6" i="1"/>
  <c r="C5" i="1"/>
  <c r="P27" i="1"/>
  <c r="P26" i="1"/>
  <c r="P17" i="1"/>
  <c r="P18" i="1"/>
  <c r="P19" i="1"/>
  <c r="P20" i="1"/>
  <c r="P21" i="1"/>
  <c r="P22" i="1"/>
  <c r="P23" i="1"/>
  <c r="P24" i="1"/>
  <c r="P25" i="1"/>
  <c r="P16" i="1"/>
  <c r="M16" i="1"/>
  <c r="C16" i="1"/>
  <c r="D15" i="1"/>
  <c r="D17" i="1" s="1"/>
  <c r="D16" i="1"/>
  <c r="C12" i="1"/>
  <c r="C29" i="1" s="1"/>
  <c r="C30" i="1" s="1"/>
  <c r="M18" i="1" l="1"/>
  <c r="M17" i="1"/>
  <c r="D23" i="1"/>
  <c r="M19" i="1" l="1"/>
  <c r="C24" i="1"/>
  <c r="D22" i="1"/>
  <c r="D24" i="1" s="1"/>
  <c r="M20" i="1" l="1"/>
  <c r="M21" i="1" l="1"/>
  <c r="M22" i="1" l="1"/>
  <c r="M23" i="1" l="1"/>
  <c r="M24" i="1" l="1"/>
  <c r="M25" i="1" l="1"/>
  <c r="M27" i="1" l="1"/>
  <c r="M26" i="1"/>
</calcChain>
</file>

<file path=xl/sharedStrings.xml><?xml version="1.0" encoding="utf-8"?>
<sst xmlns="http://schemas.openxmlformats.org/spreadsheetml/2006/main" count="34" uniqueCount="31">
  <si>
    <t>% Killed per spray</t>
  </si>
  <si>
    <t>$/ Spray</t>
  </si>
  <si>
    <t>WNV Mosquito</t>
  </si>
  <si>
    <t>Human Cases</t>
  </si>
  <si>
    <t>Human Population</t>
  </si>
  <si>
    <t>WNV Human</t>
  </si>
  <si>
    <t>WNV Rate - M init</t>
  </si>
  <si>
    <t>Relative WNV Rate - after spray</t>
  </si>
  <si>
    <t>Inpatient</t>
  </si>
  <si>
    <t>Outpatient</t>
  </si>
  <si>
    <t>Cost</t>
  </si>
  <si>
    <t>Average</t>
  </si>
  <si>
    <t>Expected Cases</t>
  </si>
  <si>
    <t>Cases Prevented</t>
  </si>
  <si>
    <t>Saved</t>
  </si>
  <si>
    <t>Human Value</t>
  </si>
  <si>
    <t>Mortality</t>
  </si>
  <si>
    <t>Deaths</t>
  </si>
  <si>
    <t>Cumulative weekly reduction</t>
  </si>
  <si>
    <t>Value</t>
  </si>
  <si>
    <t>Highway safety figure</t>
  </si>
  <si>
    <t>https://www.quora.com/How-much-money-does-the-average-American-make-in-their-lifetime</t>
  </si>
  <si>
    <t>Proportion</t>
  </si>
  <si>
    <t>Humans</t>
  </si>
  <si>
    <t>Population</t>
  </si>
  <si>
    <t>Expected Cases, with spraying</t>
  </si>
  <si>
    <t>$ per acre</t>
  </si>
  <si>
    <t>Num Acres</t>
  </si>
  <si>
    <t>Adjust factor</t>
  </si>
  <si>
    <t>Cost to Spray</t>
  </si>
  <si>
    <t>Linestt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</si>
</sst>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3" fontId="0" fillId="0" borderId="0" xfId="0" applyNumberFormat="1"/>
    <xf numFmtId="6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165" fontId="0" fillId="2" borderId="0" xfId="0" applyNumberFormat="1" applyFill="1"/>
    <xf numFmtId="0" fontId="2" fillId="0" borderId="0" xfId="2"/>
    <xf numFmtId="2" fontId="0" fillId="0" borderId="0" xfId="0" applyNumberFormat="1"/>
    <xf numFmtId="1" fontId="0" fillId="0" borderId="0" xfId="0" applyNumberFormat="1"/>
    <xf numFmtId="3" fontId="3" fillId="0" borderId="0" xfId="0" applyNumberFormat="1" applyFont="1"/>
    <xf numFmtId="164" fontId="3" fillId="0" borderId="0" xfId="1" applyNumberFormat="1" applyFont="1"/>
    <xf numFmtId="0" fontId="0" fillId="0" borderId="0" xfId="0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ora.com/How-much-money-does-the-average-American-make-in-their-life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A30F9-885F-4145-9F54-DA44E2F8AAA4}">
  <dimension ref="B2:S30"/>
  <sheetViews>
    <sheetView tabSelected="1" topLeftCell="A9" zoomScale="90" zoomScaleNormal="90" workbookViewId="0">
      <selection activeCell="T20" sqref="T20:U26"/>
    </sheetView>
  </sheetViews>
  <sheetFormatPr defaultRowHeight="14.5" x14ac:dyDescent="0.35"/>
  <cols>
    <col min="2" max="2" width="27.08984375" bestFit="1" customWidth="1"/>
    <col min="3" max="3" width="12.6328125" bestFit="1" customWidth="1"/>
    <col min="4" max="4" width="10.453125" customWidth="1"/>
    <col min="5" max="5" width="9.90625" customWidth="1"/>
    <col min="10" max="10" width="8.90625" customWidth="1"/>
    <col min="12" max="12" width="11.36328125" customWidth="1"/>
    <col min="13" max="13" width="12" bestFit="1" customWidth="1"/>
    <col min="18" max="18" width="8.81640625" bestFit="1" customWidth="1"/>
    <col min="19" max="19" width="12.6328125" bestFit="1" customWidth="1"/>
  </cols>
  <sheetData>
    <row r="2" spans="2:16" x14ac:dyDescent="0.35">
      <c r="B2" s="1" t="s">
        <v>26</v>
      </c>
      <c r="C2">
        <v>1.87</v>
      </c>
    </row>
    <row r="3" spans="2:16" x14ac:dyDescent="0.35">
      <c r="B3" s="1" t="s">
        <v>27</v>
      </c>
      <c r="C3">
        <v>145280</v>
      </c>
    </row>
    <row r="4" spans="2:16" x14ac:dyDescent="0.35">
      <c r="B4" s="1" t="s">
        <v>28</v>
      </c>
      <c r="C4">
        <v>5</v>
      </c>
    </row>
    <row r="5" spans="2:16" x14ac:dyDescent="0.35">
      <c r="B5" s="1" t="s">
        <v>29</v>
      </c>
      <c r="C5">
        <f>PRODUCT(C2:C4)</f>
        <v>1358368.0000000002</v>
      </c>
    </row>
    <row r="6" spans="2:16" x14ac:dyDescent="0.35">
      <c r="B6" s="1" t="s">
        <v>1</v>
      </c>
      <c r="C6" s="11">
        <f>C5</f>
        <v>1358368.0000000002</v>
      </c>
    </row>
    <row r="9" spans="2:16" x14ac:dyDescent="0.35">
      <c r="B9" s="1"/>
    </row>
    <row r="10" spans="2:16" x14ac:dyDescent="0.35">
      <c r="B10" s="1" t="s">
        <v>0</v>
      </c>
      <c r="C10" s="7">
        <v>1E-3</v>
      </c>
      <c r="D10" t="s">
        <v>18</v>
      </c>
    </row>
    <row r="11" spans="2:16" x14ac:dyDescent="0.35">
      <c r="B11" s="1" t="s">
        <v>6</v>
      </c>
      <c r="C11">
        <v>0.6</v>
      </c>
    </row>
    <row r="12" spans="2:16" x14ac:dyDescent="0.35">
      <c r="B12" s="1" t="s">
        <v>7</v>
      </c>
      <c r="C12">
        <f>(1-C10)*C11</f>
        <v>0.59939999999999993</v>
      </c>
    </row>
    <row r="14" spans="2:16" x14ac:dyDescent="0.35">
      <c r="C14" t="s">
        <v>22</v>
      </c>
      <c r="D14" t="s">
        <v>10</v>
      </c>
    </row>
    <row r="15" spans="2:16" ht="43.5" x14ac:dyDescent="0.35">
      <c r="B15" s="1" t="s">
        <v>8</v>
      </c>
      <c r="C15" s="5">
        <v>0.9</v>
      </c>
      <c r="D15" s="6">
        <f>12000</f>
        <v>12000</v>
      </c>
      <c r="G15" s="2"/>
      <c r="J15" s="2" t="s">
        <v>2</v>
      </c>
      <c r="K15" s="2" t="s">
        <v>3</v>
      </c>
      <c r="L15" s="2" t="s">
        <v>4</v>
      </c>
      <c r="M15" s="2" t="s">
        <v>5</v>
      </c>
      <c r="O15" s="2" t="s">
        <v>2</v>
      </c>
      <c r="P15" s="2" t="s">
        <v>5</v>
      </c>
    </row>
    <row r="16" spans="2:16" x14ac:dyDescent="0.35">
      <c r="B16" s="1" t="s">
        <v>9</v>
      </c>
      <c r="C16" s="5">
        <f>1-C15</f>
        <v>9.9999999999999978E-2</v>
      </c>
      <c r="D16" s="6">
        <f>58000</f>
        <v>58000</v>
      </c>
      <c r="J16">
        <v>0.05</v>
      </c>
      <c r="K16">
        <v>500</v>
      </c>
      <c r="L16" s="3">
        <v>2600000</v>
      </c>
      <c r="M16">
        <f>K16/L16</f>
        <v>1.9230769230769231E-4</v>
      </c>
      <c r="O16">
        <v>0.05</v>
      </c>
      <c r="P16">
        <f>(0.00003)*EXP(8.1093*J16)</f>
        <v>4.4999995135132867E-5</v>
      </c>
    </row>
    <row r="17" spans="2:19" x14ac:dyDescent="0.35">
      <c r="B17" s="13" t="s">
        <v>11</v>
      </c>
      <c r="C17" s="13"/>
      <c r="D17" s="6">
        <f>SUMPRODUCT(D15:D16, C15:C16)</f>
        <v>16600</v>
      </c>
      <c r="J17">
        <v>0.1</v>
      </c>
      <c r="K17">
        <v>2500</v>
      </c>
      <c r="L17" s="3">
        <v>2600000</v>
      </c>
      <c r="M17">
        <f t="shared" ref="M17:M26" si="0">K17/L17</f>
        <v>9.6153846153846159E-4</v>
      </c>
      <c r="O17">
        <v>0.1</v>
      </c>
      <c r="P17">
        <f t="shared" ref="P17:P25" si="1">(0.00003)*EXP(8.1093*J17)</f>
        <v>6.7499985405399381E-5</v>
      </c>
    </row>
    <row r="18" spans="2:19" x14ac:dyDescent="0.35">
      <c r="J18">
        <v>0.15</v>
      </c>
      <c r="K18">
        <v>3250</v>
      </c>
      <c r="L18" s="3">
        <v>2600000</v>
      </c>
      <c r="M18">
        <f t="shared" si="0"/>
        <v>1.25E-3</v>
      </c>
      <c r="O18">
        <v>0.15</v>
      </c>
      <c r="P18">
        <f t="shared" si="1"/>
        <v>1.0124996716215039E-4</v>
      </c>
      <c r="R18" t="s">
        <v>30</v>
      </c>
    </row>
    <row r="19" spans="2:19" x14ac:dyDescent="0.35">
      <c r="J19">
        <v>0.2</v>
      </c>
      <c r="K19">
        <v>4250</v>
      </c>
      <c r="L19" s="3">
        <v>2600000</v>
      </c>
      <c r="M19">
        <f t="shared" si="0"/>
        <v>1.6346153846153845E-3</v>
      </c>
      <c r="O19">
        <v>0.2</v>
      </c>
      <c r="P19">
        <f t="shared" si="1"/>
        <v>1.5187493432430432E-4</v>
      </c>
      <c r="R19">
        <f t="array" ref="R19:S19">LINEST(M16:M20,J16:J20, )</f>
        <v>8.6538461538461543E-3</v>
      </c>
      <c r="S19">
        <v>-8.6538461538461682E-5</v>
      </c>
    </row>
    <row r="20" spans="2:19" x14ac:dyDescent="0.35">
      <c r="C20" t="s">
        <v>23</v>
      </c>
      <c r="D20" t="s">
        <v>10</v>
      </c>
      <c r="J20">
        <v>0.25</v>
      </c>
      <c r="K20">
        <v>5250</v>
      </c>
      <c r="L20" s="3">
        <v>2600000</v>
      </c>
      <c r="M20">
        <f t="shared" si="0"/>
        <v>2.0192307692307693E-3</v>
      </c>
      <c r="O20">
        <v>0.25</v>
      </c>
      <c r="P20">
        <f t="shared" si="1"/>
        <v>2.2781237685807728E-4</v>
      </c>
    </row>
    <row r="21" spans="2:19" x14ac:dyDescent="0.35">
      <c r="B21" s="1" t="s">
        <v>24</v>
      </c>
      <c r="C21" s="3">
        <v>2600000</v>
      </c>
      <c r="J21">
        <v>0.3</v>
      </c>
      <c r="K21">
        <f t="shared" ref="K21" si="2">1.5*K20</f>
        <v>7875</v>
      </c>
      <c r="L21" s="3">
        <v>2600000</v>
      </c>
      <c r="M21">
        <f t="shared" si="0"/>
        <v>3.0288461538461537E-3</v>
      </c>
      <c r="O21">
        <v>0.3</v>
      </c>
      <c r="P21">
        <f t="shared" si="1"/>
        <v>3.4171852834455102E-4</v>
      </c>
    </row>
    <row r="22" spans="2:19" x14ac:dyDescent="0.35">
      <c r="B22" s="1" t="s">
        <v>12</v>
      </c>
      <c r="C22" s="10">
        <f>($R$19*C11+$S$19)*$C$21</f>
        <v>13275</v>
      </c>
      <c r="D22">
        <f>C22*$D$17</f>
        <v>220365000</v>
      </c>
      <c r="J22">
        <v>0.35</v>
      </c>
      <c r="K22">
        <f>K21+1000</f>
        <v>8875</v>
      </c>
      <c r="L22" s="3">
        <v>2600000</v>
      </c>
      <c r="M22">
        <f t="shared" si="0"/>
        <v>3.4134615384615384E-3</v>
      </c>
      <c r="O22">
        <v>0.35</v>
      </c>
      <c r="P22">
        <f t="shared" si="1"/>
        <v>5.1257773710298527E-4</v>
      </c>
    </row>
    <row r="23" spans="2:19" x14ac:dyDescent="0.35">
      <c r="B23" s="1" t="s">
        <v>25</v>
      </c>
      <c r="C23" s="10">
        <f>($R$19*C12+$S$19)*$C$21</f>
        <v>13261.5</v>
      </c>
      <c r="D23">
        <f>C23*$D$17</f>
        <v>220140900</v>
      </c>
      <c r="J23">
        <v>0.4</v>
      </c>
      <c r="K23">
        <f t="shared" ref="K23:K27" si="3">K22+1000</f>
        <v>9875</v>
      </c>
      <c r="L23" s="3">
        <v>2600000</v>
      </c>
      <c r="M23">
        <f t="shared" si="0"/>
        <v>3.7980769230769231E-3</v>
      </c>
      <c r="O23">
        <v>0.4</v>
      </c>
      <c r="P23">
        <f t="shared" si="1"/>
        <v>7.6886652253372505E-4</v>
      </c>
    </row>
    <row r="24" spans="2:19" x14ac:dyDescent="0.35">
      <c r="B24" s="1" t="s">
        <v>13</v>
      </c>
      <c r="C24" s="9">
        <f>C22-C23</f>
        <v>13.5</v>
      </c>
      <c r="D24" s="12">
        <f>D22-D23</f>
        <v>224100</v>
      </c>
      <c r="E24" t="s">
        <v>14</v>
      </c>
      <c r="J24">
        <v>0.45</v>
      </c>
      <c r="K24">
        <f t="shared" si="3"/>
        <v>10875</v>
      </c>
      <c r="L24" s="3">
        <v>2600000</v>
      </c>
      <c r="M24">
        <f t="shared" si="0"/>
        <v>4.1826923076923074E-3</v>
      </c>
      <c r="O24">
        <v>0.45</v>
      </c>
      <c r="P24">
        <f t="shared" si="1"/>
        <v>1.1532996591194717E-3</v>
      </c>
    </row>
    <row r="25" spans="2:19" x14ac:dyDescent="0.35">
      <c r="B25" s="1"/>
      <c r="J25">
        <v>0.5</v>
      </c>
      <c r="K25">
        <f t="shared" si="3"/>
        <v>11875</v>
      </c>
      <c r="L25" s="3">
        <v>2600000</v>
      </c>
      <c r="M25">
        <f t="shared" si="0"/>
        <v>4.5673076923076926E-3</v>
      </c>
      <c r="O25">
        <v>0.5</v>
      </c>
      <c r="P25">
        <f t="shared" si="1"/>
        <v>1.7299493016575537E-3</v>
      </c>
    </row>
    <row r="26" spans="2:19" x14ac:dyDescent="0.35">
      <c r="B26" s="1"/>
      <c r="C26" s="3">
        <v>1400000</v>
      </c>
      <c r="D26" s="8" t="s">
        <v>21</v>
      </c>
      <c r="J26">
        <v>0.55000000000000004</v>
      </c>
      <c r="K26">
        <f t="shared" si="3"/>
        <v>12875</v>
      </c>
      <c r="L26" s="3">
        <v>2600000</v>
      </c>
      <c r="M26">
        <f t="shared" si="0"/>
        <v>4.9519230769230769E-3</v>
      </c>
      <c r="O26">
        <v>0.55000000000000004</v>
      </c>
      <c r="P26">
        <f>(0.00003)*EXP(8.1093*J26)</f>
        <v>2.5949236719538817E-3</v>
      </c>
    </row>
    <row r="27" spans="2:19" x14ac:dyDescent="0.35">
      <c r="B27" s="1" t="s">
        <v>15</v>
      </c>
      <c r="C27" s="4">
        <v>4000000</v>
      </c>
      <c r="D27" t="s">
        <v>20</v>
      </c>
      <c r="J27">
        <v>0.6</v>
      </c>
      <c r="K27">
        <f t="shared" si="3"/>
        <v>13875</v>
      </c>
      <c r="L27" s="3">
        <v>2600000</v>
      </c>
      <c r="M27">
        <f t="shared" ref="M27" si="4">K27/L27</f>
        <v>5.3365384615384611E-3</v>
      </c>
      <c r="O27">
        <v>0.6</v>
      </c>
      <c r="P27">
        <f t="shared" ref="P27" si="5">(0.00003)*EXP(8.1093*J27)</f>
        <v>3.8923850871321912E-3</v>
      </c>
    </row>
    <row r="28" spans="2:19" x14ac:dyDescent="0.35">
      <c r="B28" s="1" t="s">
        <v>16</v>
      </c>
      <c r="C28" s="5">
        <v>4.4999999999999998E-2</v>
      </c>
    </row>
    <row r="29" spans="2:19" x14ac:dyDescent="0.35">
      <c r="B29" s="1" t="s">
        <v>17</v>
      </c>
      <c r="C29">
        <f>C28*C23</f>
        <v>596.76749999999993</v>
      </c>
    </row>
    <row r="30" spans="2:19" x14ac:dyDescent="0.35">
      <c r="B30" s="1" t="s">
        <v>19</v>
      </c>
      <c r="C30" s="4">
        <f>C29*C27</f>
        <v>2387069999.9999995</v>
      </c>
    </row>
  </sheetData>
  <mergeCells count="1">
    <mergeCell ref="B17:C17"/>
  </mergeCells>
  <hyperlinks>
    <hyperlink ref="D26" r:id="rId1" xr:uid="{2D6E8819-4178-401C-808C-983FE138CD6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Barry-Hoke</dc:creator>
  <cp:lastModifiedBy>Conor Barry-Hoke</cp:lastModifiedBy>
  <dcterms:created xsi:type="dcterms:W3CDTF">2018-09-20T17:00:52Z</dcterms:created>
  <dcterms:modified xsi:type="dcterms:W3CDTF">2018-09-21T19:36:25Z</dcterms:modified>
</cp:coreProperties>
</file>