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ropbox\Stage_5\Digital_and_Embedded_Systems_EEEN40280\Labs\Digital_and_Embedded_Assignment_1\"/>
    </mc:Choice>
  </mc:AlternateContent>
  <bookViews>
    <workbookView xWindow="0" yWindow="0" windowWidth="19200" windowHeight="114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3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2" i="1"/>
  <c r="I2" i="1" s="1"/>
  <c r="I3" i="1"/>
  <c r="J3" i="1" s="1"/>
  <c r="C3" i="1"/>
  <c r="C4" i="1"/>
  <c r="C5" i="1"/>
  <c r="C6" i="1"/>
  <c r="C7" i="1"/>
  <c r="C8" i="1"/>
  <c r="C9" i="1"/>
  <c r="F2" i="1"/>
  <c r="J2" i="1" l="1"/>
  <c r="D4" i="1"/>
  <c r="D6" i="1"/>
  <c r="D8" i="1"/>
  <c r="D2" i="1"/>
  <c r="E2" i="1" s="1"/>
  <c r="E4" i="1"/>
  <c r="F4" i="1" s="1"/>
  <c r="E6" i="1"/>
  <c r="F6" i="1" s="1"/>
  <c r="E8" i="1"/>
  <c r="F8" i="1" s="1"/>
  <c r="D3" i="1"/>
  <c r="E3" i="1" s="1"/>
  <c r="F3" i="1" s="1"/>
  <c r="D5" i="1"/>
  <c r="E5" i="1" s="1"/>
  <c r="F5" i="1" s="1"/>
  <c r="D7" i="1"/>
  <c r="E7" i="1" s="1"/>
  <c r="F7" i="1" s="1"/>
  <c r="D9" i="1"/>
  <c r="E9" i="1" s="1"/>
  <c r="C2" i="1"/>
  <c r="H22" i="1" l="1"/>
  <c r="H20" i="1"/>
  <c r="H21" i="1"/>
  <c r="H23" i="1"/>
  <c r="H24" i="1"/>
  <c r="H25" i="1"/>
  <c r="H26" i="1"/>
  <c r="H27" i="1"/>
  <c r="J21" i="1"/>
  <c r="J22" i="1"/>
  <c r="J23" i="1"/>
  <c r="J24" i="1"/>
  <c r="J25" i="1"/>
  <c r="J26" i="1"/>
  <c r="J27" i="1"/>
  <c r="J20" i="1"/>
  <c r="A34" i="1"/>
  <c r="A35" i="1" s="1"/>
  <c r="A36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E26" i="1" s="1"/>
  <c r="D27" i="1"/>
  <c r="F27" i="1" s="1"/>
  <c r="D20" i="1"/>
  <c r="F20" i="1" s="1"/>
  <c r="E25" i="1" l="1"/>
  <c r="E24" i="1"/>
  <c r="E21" i="1"/>
  <c r="E23" i="1"/>
  <c r="E22" i="1"/>
  <c r="E27" i="1"/>
  <c r="E20" i="1"/>
  <c r="I22" i="1"/>
  <c r="I24" i="1"/>
  <c r="I20" i="1"/>
  <c r="I25" i="1"/>
  <c r="I21" i="1"/>
  <c r="I27" i="1"/>
  <c r="I23" i="1"/>
  <c r="F26" i="1"/>
  <c r="K23" i="1" l="1"/>
  <c r="L23" i="1" s="1"/>
  <c r="K27" i="1"/>
  <c r="L27" i="1" s="1"/>
  <c r="K24" i="1"/>
  <c r="L24" i="1" s="1"/>
  <c r="K21" i="1"/>
  <c r="L21" i="1" s="1"/>
  <c r="K22" i="1"/>
  <c r="L22" i="1" s="1"/>
  <c r="K25" i="1"/>
  <c r="L25" i="1" s="1"/>
  <c r="K20" i="1"/>
  <c r="L20" i="1" s="1"/>
  <c r="I26" i="1"/>
  <c r="K26" i="1" l="1"/>
  <c r="L26" i="1" s="1"/>
</calcChain>
</file>

<file path=xl/sharedStrings.xml><?xml version="1.0" encoding="utf-8"?>
<sst xmlns="http://schemas.openxmlformats.org/spreadsheetml/2006/main" count="14" uniqueCount="14">
  <si>
    <t>Bit switches</t>
  </si>
  <si>
    <t>(Max-min)/7</t>
  </si>
  <si>
    <t>Intercept</t>
  </si>
  <si>
    <t>Reload values</t>
  </si>
  <si>
    <t>Switch Config</t>
  </si>
  <si>
    <t>Desired Freq</t>
  </si>
  <si>
    <t>Interrupt Freq</t>
  </si>
  <si>
    <t>Required Counts</t>
  </si>
  <si>
    <t>Start Value</t>
  </si>
  <si>
    <t>High Byte Reload</t>
  </si>
  <si>
    <t>Speaker Freq</t>
  </si>
  <si>
    <t>Low Byte Reload</t>
  </si>
  <si>
    <t>Actual Interrupt Freq</t>
  </si>
  <si>
    <t>Reload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</si>
</sst>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F1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3.5703125" bestFit="1" customWidth="1"/>
    <col min="4" max="4" width="15.85546875" bestFit="1" customWidth="1"/>
    <col min="5" max="5" width="10.7109375" bestFit="1" customWidth="1"/>
    <col min="6" max="6" width="16.140625" bestFit="1" customWidth="1"/>
    <col min="7" max="7" width="15.7109375" bestFit="1" customWidth="1"/>
    <col min="8" max="8" width="13.7109375" bestFit="1" customWidth="1"/>
    <col min="9" max="9" width="19.7109375" bestFit="1" customWidth="1"/>
    <col min="10" max="10" width="12.57031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13</v>
      </c>
      <c r="I1" t="s">
        <v>12</v>
      </c>
      <c r="J1" t="s">
        <v>10</v>
      </c>
    </row>
    <row r="2" spans="1:10" x14ac:dyDescent="0.25">
      <c r="A2">
        <v>0</v>
      </c>
      <c r="B2">
        <v>100</v>
      </c>
      <c r="C2">
        <f>B2*2</f>
        <v>200</v>
      </c>
      <c r="D2">
        <f>ROUNDUP(11059200/C2,0)</f>
        <v>55296</v>
      </c>
      <c r="E2">
        <f>65536-D2</f>
        <v>10240</v>
      </c>
      <c r="F2">
        <f>ROUNDUP(E2/$A$11,0)</f>
        <v>40</v>
      </c>
      <c r="G2">
        <v>128</v>
      </c>
      <c r="H2">
        <f>F2*POWER(2,8)+G2</f>
        <v>10368</v>
      </c>
      <c r="I2">
        <f>ROUNDUP(11059200/(65536-H2),1)</f>
        <v>200.5</v>
      </c>
      <c r="J2">
        <f>ROUNDUP(I2/2,1)</f>
        <v>100.3</v>
      </c>
    </row>
    <row r="3" spans="1:10" x14ac:dyDescent="0.25">
      <c r="A3">
        <v>1</v>
      </c>
      <c r="B3">
        <v>250</v>
      </c>
      <c r="C3">
        <f t="shared" ref="C3:C9" si="0">B3*2</f>
        <v>500</v>
      </c>
      <c r="D3">
        <f t="shared" ref="D3:D9" si="1">ROUNDUP(11059200/C3,0)</f>
        <v>22119</v>
      </c>
      <c r="E3">
        <f t="shared" ref="E3:E9" si="2">65536-D3</f>
        <v>43417</v>
      </c>
      <c r="F3">
        <f t="shared" ref="F3:F9" si="3">ROUNDUP(E3/$A$11,0)</f>
        <v>170</v>
      </c>
      <c r="G3">
        <v>128</v>
      </c>
      <c r="H3">
        <f>F3*POWER(2,8)+G3</f>
        <v>43648</v>
      </c>
      <c r="I3">
        <f>ROUNDUP(11059200/(65536-H3),1)</f>
        <v>505.3</v>
      </c>
      <c r="J3">
        <f t="shared" ref="J3:J9" si="4">ROUNDUP(I3/2,1)</f>
        <v>252.7</v>
      </c>
    </row>
    <row r="4" spans="1:10" x14ac:dyDescent="0.25">
      <c r="A4">
        <v>2</v>
      </c>
      <c r="B4">
        <v>500</v>
      </c>
      <c r="C4">
        <f t="shared" si="0"/>
        <v>1000</v>
      </c>
      <c r="D4">
        <f t="shared" si="1"/>
        <v>11060</v>
      </c>
      <c r="E4">
        <f t="shared" si="2"/>
        <v>54476</v>
      </c>
      <c r="F4">
        <f t="shared" si="3"/>
        <v>213</v>
      </c>
      <c r="G4">
        <v>128</v>
      </c>
      <c r="H4">
        <f>F4*POWER(2,8)+G4</f>
        <v>54656</v>
      </c>
      <c r="I4">
        <f>ROUNDUP(11059200/(65536-H4),1)</f>
        <v>1016.5</v>
      </c>
      <c r="J4">
        <f t="shared" si="4"/>
        <v>508.3</v>
      </c>
    </row>
    <row r="5" spans="1:10" x14ac:dyDescent="0.25">
      <c r="A5">
        <v>3</v>
      </c>
      <c r="B5">
        <v>1000</v>
      </c>
      <c r="C5">
        <f t="shared" si="0"/>
        <v>2000</v>
      </c>
      <c r="D5">
        <f t="shared" si="1"/>
        <v>5530</v>
      </c>
      <c r="E5">
        <f t="shared" si="2"/>
        <v>60006</v>
      </c>
      <c r="F5">
        <f t="shared" si="3"/>
        <v>235</v>
      </c>
      <c r="G5">
        <v>128</v>
      </c>
      <c r="H5">
        <f>F5*POWER(2,8)+G5</f>
        <v>60288</v>
      </c>
      <c r="I5">
        <f>ROUNDUP(11059200/(65536-H5),1)</f>
        <v>2107.4</v>
      </c>
      <c r="J5">
        <f t="shared" si="4"/>
        <v>1053.7</v>
      </c>
    </row>
    <row r="6" spans="1:10" x14ac:dyDescent="0.25">
      <c r="A6">
        <v>4</v>
      </c>
      <c r="B6">
        <v>1500</v>
      </c>
      <c r="C6">
        <f t="shared" si="0"/>
        <v>3000</v>
      </c>
      <c r="D6">
        <f t="shared" si="1"/>
        <v>3687</v>
      </c>
      <c r="E6">
        <f t="shared" si="2"/>
        <v>61849</v>
      </c>
      <c r="F6">
        <f t="shared" si="3"/>
        <v>242</v>
      </c>
      <c r="G6">
        <v>128</v>
      </c>
      <c r="H6">
        <f>F6*POWER(2,8)+G6</f>
        <v>62080</v>
      </c>
      <c r="I6">
        <f>ROUNDUP(11059200/(65536-H6),1)</f>
        <v>3200</v>
      </c>
      <c r="J6">
        <f t="shared" si="4"/>
        <v>1600</v>
      </c>
    </row>
    <row r="7" spans="1:10" x14ac:dyDescent="0.25">
      <c r="A7">
        <v>5</v>
      </c>
      <c r="B7">
        <v>2000</v>
      </c>
      <c r="C7">
        <f t="shared" si="0"/>
        <v>4000</v>
      </c>
      <c r="D7">
        <f t="shared" si="1"/>
        <v>2765</v>
      </c>
      <c r="E7">
        <f t="shared" si="2"/>
        <v>62771</v>
      </c>
      <c r="F7">
        <f t="shared" si="3"/>
        <v>246</v>
      </c>
      <c r="G7">
        <v>128</v>
      </c>
      <c r="H7">
        <f>F7*POWER(2,8)+G7</f>
        <v>63104</v>
      </c>
      <c r="I7">
        <f>ROUNDUP(11059200/(65536-H7),1)</f>
        <v>4547.4000000000005</v>
      </c>
      <c r="J7">
        <f t="shared" si="4"/>
        <v>2273.6999999999998</v>
      </c>
    </row>
    <row r="8" spans="1:10" x14ac:dyDescent="0.25">
      <c r="A8">
        <v>6</v>
      </c>
      <c r="B8">
        <v>3000</v>
      </c>
      <c r="C8">
        <f t="shared" si="0"/>
        <v>6000</v>
      </c>
      <c r="D8">
        <f t="shared" si="1"/>
        <v>1844</v>
      </c>
      <c r="E8">
        <f t="shared" si="2"/>
        <v>63692</v>
      </c>
      <c r="F8">
        <f t="shared" si="3"/>
        <v>249</v>
      </c>
      <c r="G8">
        <v>128</v>
      </c>
      <c r="H8">
        <f>F8*POWER(2,8)+G8</f>
        <v>63872</v>
      </c>
      <c r="I8">
        <f>ROUNDUP(11059200/(65536-H8),1)</f>
        <v>6646.2000000000007</v>
      </c>
      <c r="J8">
        <f t="shared" si="4"/>
        <v>3323.1</v>
      </c>
    </row>
    <row r="9" spans="1:10" x14ac:dyDescent="0.25">
      <c r="A9">
        <v>7</v>
      </c>
      <c r="B9">
        <v>4000</v>
      </c>
      <c r="C9">
        <f t="shared" si="0"/>
        <v>8000</v>
      </c>
      <c r="D9">
        <f t="shared" si="1"/>
        <v>1383</v>
      </c>
      <c r="E9">
        <f t="shared" si="2"/>
        <v>64153</v>
      </c>
      <c r="F9">
        <f t="shared" si="3"/>
        <v>251</v>
      </c>
      <c r="G9">
        <v>128</v>
      </c>
      <c r="H9">
        <f>F9*POWER(2,8)+G9</f>
        <v>64384</v>
      </c>
      <c r="I9">
        <f>ROUNDUP(11059200/(65536-H9),1)</f>
        <v>9600</v>
      </c>
      <c r="J9">
        <f t="shared" si="4"/>
        <v>4800</v>
      </c>
    </row>
    <row r="11" spans="1:10" x14ac:dyDescent="0.25">
      <c r="A11">
        <v>256</v>
      </c>
    </row>
    <row r="19" spans="1:12" x14ac:dyDescent="0.25">
      <c r="A19" t="s">
        <v>0</v>
      </c>
      <c r="B19" t="s">
        <v>1</v>
      </c>
      <c r="C19" t="s">
        <v>2</v>
      </c>
      <c r="H19" t="s">
        <v>3</v>
      </c>
    </row>
    <row r="20" spans="1:12" x14ac:dyDescent="0.25">
      <c r="A20">
        <v>0</v>
      </c>
      <c r="B20">
        <v>7742</v>
      </c>
      <c r="C20">
        <v>10000</v>
      </c>
      <c r="D20">
        <f>C20+B20*A20</f>
        <v>10000</v>
      </c>
      <c r="E20">
        <f>(65536)-D20</f>
        <v>55536</v>
      </c>
      <c r="F20" s="1">
        <f t="shared" ref="F20:F27" si="5">D20/256</f>
        <v>39.0625</v>
      </c>
      <c r="G20" s="1">
        <v>40</v>
      </c>
      <c r="H20">
        <f>G20*256</f>
        <v>10240</v>
      </c>
      <c r="I20">
        <f>65536-H20</f>
        <v>55296</v>
      </c>
      <c r="J20">
        <f>(11059200)</f>
        <v>11059200</v>
      </c>
      <c r="K20">
        <f>I20/J20</f>
        <v>5.0000000000000001E-3</v>
      </c>
      <c r="L20">
        <f>1/(2*K20)</f>
        <v>100</v>
      </c>
    </row>
    <row r="21" spans="1:12" x14ac:dyDescent="0.25">
      <c r="A21">
        <v>1</v>
      </c>
      <c r="B21">
        <v>7742</v>
      </c>
      <c r="C21">
        <v>10000</v>
      </c>
      <c r="D21">
        <f t="shared" ref="D21:D27" si="6">C21+B21*A21</f>
        <v>17742</v>
      </c>
      <c r="E21">
        <f t="shared" ref="E21:E26" si="7">(65536)-D21</f>
        <v>47794</v>
      </c>
      <c r="F21" s="1">
        <f t="shared" si="5"/>
        <v>69.3046875</v>
      </c>
      <c r="G21" s="1">
        <v>150</v>
      </c>
      <c r="H21">
        <f t="shared" ref="H21:H27" si="8">G21*256</f>
        <v>38400</v>
      </c>
      <c r="I21">
        <f t="shared" ref="I21:I27" si="9">65536-H21</f>
        <v>27136</v>
      </c>
      <c r="J21">
        <f t="shared" ref="J21:J27" si="10">(11059200)</f>
        <v>11059200</v>
      </c>
      <c r="K21">
        <f t="shared" ref="K21:K27" si="11">I21/J21</f>
        <v>2.4537037037037036E-3</v>
      </c>
      <c r="L21">
        <f t="shared" ref="L21:L27" si="12">1/(2*K21)</f>
        <v>203.77358490566039</v>
      </c>
    </row>
    <row r="22" spans="1:12" x14ac:dyDescent="0.25">
      <c r="A22">
        <v>2</v>
      </c>
      <c r="B22">
        <v>7742</v>
      </c>
      <c r="C22">
        <v>10000</v>
      </c>
      <c r="D22">
        <f t="shared" si="6"/>
        <v>25484</v>
      </c>
      <c r="E22">
        <f t="shared" si="7"/>
        <v>40052</v>
      </c>
      <c r="F22" s="1">
        <f t="shared" si="5"/>
        <v>99.546875</v>
      </c>
      <c r="G22" s="1">
        <v>185</v>
      </c>
      <c r="H22">
        <f t="shared" si="8"/>
        <v>47360</v>
      </c>
      <c r="I22">
        <f t="shared" si="9"/>
        <v>18176</v>
      </c>
      <c r="J22">
        <f t="shared" si="10"/>
        <v>11059200</v>
      </c>
      <c r="K22">
        <f t="shared" si="11"/>
        <v>1.6435185185185185E-3</v>
      </c>
      <c r="L22">
        <f t="shared" si="12"/>
        <v>304.22535211267603</v>
      </c>
    </row>
    <row r="23" spans="1:12" x14ac:dyDescent="0.25">
      <c r="A23">
        <v>3</v>
      </c>
      <c r="B23">
        <v>7742</v>
      </c>
      <c r="C23">
        <v>10000</v>
      </c>
      <c r="D23">
        <f t="shared" si="6"/>
        <v>33226</v>
      </c>
      <c r="E23">
        <f t="shared" si="7"/>
        <v>32310</v>
      </c>
      <c r="F23" s="1">
        <f t="shared" si="5"/>
        <v>129.7890625</v>
      </c>
      <c r="G23" s="1">
        <v>213</v>
      </c>
      <c r="H23">
        <f t="shared" si="8"/>
        <v>54528</v>
      </c>
      <c r="I23">
        <f t="shared" si="9"/>
        <v>11008</v>
      </c>
      <c r="J23">
        <f t="shared" si="10"/>
        <v>11059200</v>
      </c>
      <c r="K23">
        <f t="shared" si="11"/>
        <v>9.9537037037037042E-4</v>
      </c>
      <c r="L23">
        <f t="shared" si="12"/>
        <v>502.32558139534882</v>
      </c>
    </row>
    <row r="24" spans="1:12" x14ac:dyDescent="0.25">
      <c r="A24">
        <v>4</v>
      </c>
      <c r="B24">
        <v>7742</v>
      </c>
      <c r="C24">
        <v>10000</v>
      </c>
      <c r="D24">
        <f t="shared" si="6"/>
        <v>40968</v>
      </c>
      <c r="E24">
        <f t="shared" si="7"/>
        <v>24568</v>
      </c>
      <c r="F24" s="1">
        <f t="shared" si="5"/>
        <v>160.03125</v>
      </c>
      <c r="G24" s="1">
        <v>235</v>
      </c>
      <c r="H24">
        <f t="shared" si="8"/>
        <v>60160</v>
      </c>
      <c r="I24">
        <f t="shared" si="9"/>
        <v>5376</v>
      </c>
      <c r="J24">
        <f t="shared" si="10"/>
        <v>11059200</v>
      </c>
      <c r="K24">
        <f t="shared" si="11"/>
        <v>4.861111111111111E-4</v>
      </c>
      <c r="L24">
        <f t="shared" si="12"/>
        <v>1028.5714285714287</v>
      </c>
    </row>
    <row r="25" spans="1:12" x14ac:dyDescent="0.25">
      <c r="A25">
        <v>5</v>
      </c>
      <c r="B25">
        <v>7742</v>
      </c>
      <c r="C25">
        <v>10000</v>
      </c>
      <c r="D25">
        <f t="shared" si="6"/>
        <v>48710</v>
      </c>
      <c r="E25">
        <f t="shared" si="7"/>
        <v>16826</v>
      </c>
      <c r="F25" s="1">
        <f t="shared" si="5"/>
        <v>190.2734375</v>
      </c>
      <c r="G25" s="1">
        <v>245</v>
      </c>
      <c r="H25">
        <f t="shared" si="8"/>
        <v>62720</v>
      </c>
      <c r="I25">
        <f t="shared" si="9"/>
        <v>2816</v>
      </c>
      <c r="J25">
        <f t="shared" si="10"/>
        <v>11059200</v>
      </c>
      <c r="K25">
        <f t="shared" si="11"/>
        <v>2.5462962962962961E-4</v>
      </c>
      <c r="L25">
        <f t="shared" si="12"/>
        <v>1963.6363636363637</v>
      </c>
    </row>
    <row r="26" spans="1:12" x14ac:dyDescent="0.25">
      <c r="A26">
        <v>6</v>
      </c>
      <c r="B26">
        <v>7742</v>
      </c>
      <c r="C26">
        <v>10000</v>
      </c>
      <c r="D26">
        <f t="shared" si="6"/>
        <v>56452</v>
      </c>
      <c r="E26">
        <f t="shared" si="7"/>
        <v>9084</v>
      </c>
      <c r="F26" s="1">
        <f t="shared" si="5"/>
        <v>220.515625</v>
      </c>
      <c r="G26" s="1">
        <v>249</v>
      </c>
      <c r="H26">
        <f t="shared" si="8"/>
        <v>63744</v>
      </c>
      <c r="I26">
        <f t="shared" si="9"/>
        <v>1792</v>
      </c>
      <c r="J26">
        <f t="shared" si="10"/>
        <v>11059200</v>
      </c>
      <c r="K26">
        <f t="shared" si="11"/>
        <v>1.6203703703703703E-4</v>
      </c>
      <c r="L26">
        <f t="shared" si="12"/>
        <v>3085.7142857142858</v>
      </c>
    </row>
    <row r="27" spans="1:12" x14ac:dyDescent="0.25">
      <c r="A27">
        <v>7</v>
      </c>
      <c r="B27">
        <v>7742</v>
      </c>
      <c r="C27">
        <v>10000</v>
      </c>
      <c r="D27">
        <f t="shared" si="6"/>
        <v>64194</v>
      </c>
      <c r="E27">
        <f>(65536)-D27</f>
        <v>1342</v>
      </c>
      <c r="F27" s="1">
        <f t="shared" si="5"/>
        <v>250.7578125</v>
      </c>
      <c r="G27" s="1">
        <v>251</v>
      </c>
      <c r="H27">
        <f t="shared" si="8"/>
        <v>64256</v>
      </c>
      <c r="I27">
        <f t="shared" si="9"/>
        <v>1280</v>
      </c>
      <c r="J27">
        <f t="shared" si="10"/>
        <v>11059200</v>
      </c>
      <c r="K27">
        <f t="shared" si="11"/>
        <v>1.1574074074074075E-4</v>
      </c>
      <c r="L27">
        <f t="shared" si="12"/>
        <v>4320</v>
      </c>
    </row>
    <row r="34" spans="1:2" x14ac:dyDescent="0.25">
      <c r="A34">
        <f>65536-B34</f>
        <v>54476</v>
      </c>
      <c r="B34">
        <v>11060</v>
      </c>
    </row>
    <row r="35" spans="1:2" x14ac:dyDescent="0.25">
      <c r="A35">
        <f>A34-10240</f>
        <v>44236</v>
      </c>
    </row>
    <row r="36" spans="1:2" x14ac:dyDescent="0.25">
      <c r="A36">
        <f>A35/7</f>
        <v>6319.4285714285716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Conor Martin</cp:lastModifiedBy>
  <dcterms:created xsi:type="dcterms:W3CDTF">2018-01-30T15:34:23Z</dcterms:created>
  <dcterms:modified xsi:type="dcterms:W3CDTF">2018-02-06T16:08:04Z</dcterms:modified>
</cp:coreProperties>
</file>