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nrad/GitHub/yasdx/tools/"/>
    </mc:Choice>
  </mc:AlternateContent>
  <xr:revisionPtr revIDLastSave="0" documentId="13_ncr:1_{B0186DD2-0970-4F4B-97EE-6158785F4DC8}" xr6:coauthVersionLast="47" xr6:coauthVersionMax="47" xr10:uidLastSave="{00000000-0000-0000-0000-000000000000}"/>
  <bookViews>
    <workbookView xWindow="720" yWindow="500" windowWidth="28080" windowHeight="17500" xr2:uid="{00000000-000D-0000-FFFF-FFFF00000000}"/>
  </bookViews>
  <sheets>
    <sheet name="cla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C10" i="1"/>
  <c r="C12" i="1"/>
  <c r="C13" i="1"/>
  <c r="B16" i="1"/>
  <c r="C16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C27" i="1"/>
  <c r="D19" i="1" l="1"/>
  <c r="E16" i="1"/>
  <c r="D16" i="1"/>
  <c r="E18" i="1"/>
  <c r="E23" i="1"/>
  <c r="E27" i="1"/>
  <c r="F24" i="1"/>
  <c r="D23" i="1"/>
  <c r="D27" i="1"/>
  <c r="E24" i="1"/>
  <c r="E20" i="1"/>
  <c r="D24" i="1"/>
  <c r="D20" i="1"/>
  <c r="F16" i="1"/>
  <c r="E25" i="1"/>
  <c r="F25" i="1" s="1"/>
  <c r="E21" i="1"/>
  <c r="F21" i="1" s="1"/>
  <c r="D25" i="1"/>
  <c r="D21" i="1"/>
  <c r="E26" i="1"/>
  <c r="F26" i="1" s="1"/>
  <c r="E22" i="1"/>
  <c r="F22" i="1" s="1"/>
  <c r="D26" i="1"/>
  <c r="D22" i="1"/>
  <c r="D18" i="1"/>
  <c r="E19" i="1"/>
  <c r="F19" i="1" l="1"/>
  <c r="G19" i="1" s="1"/>
  <c r="F18" i="1"/>
  <c r="G18" i="1" s="1"/>
  <c r="F23" i="1"/>
  <c r="G23" i="1" s="1"/>
  <c r="F27" i="1"/>
  <c r="G27" i="1" s="1"/>
  <c r="G21" i="1"/>
  <c r="G24" i="1"/>
  <c r="G22" i="1"/>
  <c r="G25" i="1"/>
  <c r="G26" i="1"/>
  <c r="F20" i="1"/>
  <c r="G20" i="1" s="1"/>
  <c r="G16" i="1"/>
</calcChain>
</file>

<file path=xl/sharedStrings.xml><?xml version="1.0" encoding="utf-8"?>
<sst xmlns="http://schemas.openxmlformats.org/spreadsheetml/2006/main" count="34" uniqueCount="29">
  <si>
    <t>Design Equations for Class-E LF Power Amplifier</t>
  </si>
  <si>
    <t>Design Frequency =</t>
  </si>
  <si>
    <t>Hz</t>
  </si>
  <si>
    <t>VRBcev or Vddmax</t>
  </si>
  <si>
    <t>volts</t>
  </si>
  <si>
    <t>Vce(sat)</t>
  </si>
  <si>
    <t>Maybe Ic(pk)*rdss is the best guess for a FET</t>
  </si>
  <si>
    <t>Pout</t>
  </si>
  <si>
    <t>watts</t>
  </si>
  <si>
    <t>w  =2*pi*F</t>
  </si>
  <si>
    <t>Ql</t>
  </si>
  <si>
    <t>must be greater than 1.8</t>
  </si>
  <si>
    <t>------------------------------------------------------------------------------------------------------</t>
  </si>
  <si>
    <t>Vcc (Vdd) must be less than</t>
  </si>
  <si>
    <t>Select a value for Vcc (Vdd)</t>
  </si>
  <si>
    <t xml:space="preserve">Peak voltage Vcc(pk) </t>
  </si>
  <si>
    <t>Peak current Ic(pk)</t>
  </si>
  <si>
    <t>amp</t>
  </si>
  <si>
    <t>Q</t>
  </si>
  <si>
    <t>R</t>
  </si>
  <si>
    <t>C1</t>
  </si>
  <si>
    <t>L2</t>
  </si>
  <si>
    <t>C2</t>
  </si>
  <si>
    <t>Resonance</t>
  </si>
  <si>
    <t>ohms</t>
  </si>
  <si>
    <t>nF</t>
  </si>
  <si>
    <t>uH</t>
  </si>
  <si>
    <t>L2C2</t>
  </si>
  <si>
    <t>for selected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</si>
</sst>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MS Sans Serif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 Black"/>
      <family val="2"/>
    </font>
  </fonts>
  <fills count="3">
    <fill>
      <patternFill patternType="none"/>
    </fill>
    <fill>
      <patternFill patternType="gray125"/>
    </fill>
    <fill>
      <patternFill patternType="gray125">
        <b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11" fontId="3" fillId="2" borderId="0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5"/>
  <sheetViews>
    <sheetView tabSelected="1" workbookViewId="0">
      <selection activeCell="I17" sqref="I17"/>
    </sheetView>
  </sheetViews>
  <sheetFormatPr baseColWidth="10" defaultRowHeight="13"/>
  <cols>
    <col min="1" max="1" width="18" style="4" customWidth="1"/>
    <col min="2" max="2" width="13.3984375" style="4" customWidth="1"/>
    <col min="3" max="6" width="10" style="4" customWidth="1"/>
    <col min="7" max="7" width="12.796875" style="4" customWidth="1"/>
    <col min="8" max="256" width="10" style="4" customWidth="1"/>
  </cols>
  <sheetData>
    <row r="1" spans="1:7">
      <c r="A1" s="5" t="s">
        <v>0</v>
      </c>
    </row>
    <row r="3" spans="1:7" ht="14.25" customHeight="1">
      <c r="A3" s="4" t="s">
        <v>1</v>
      </c>
      <c r="B3" s="7">
        <v>7150000</v>
      </c>
      <c r="C3" s="4" t="s">
        <v>2</v>
      </c>
    </row>
    <row r="4" spans="1:7" ht="14.25" customHeight="1">
      <c r="A4" s="4" t="s">
        <v>3</v>
      </c>
      <c r="B4" s="3">
        <v>100</v>
      </c>
      <c r="C4" s="4" t="s">
        <v>4</v>
      </c>
    </row>
    <row r="5" spans="1:7" ht="14.25" customHeight="1">
      <c r="A5" s="4" t="s">
        <v>5</v>
      </c>
      <c r="B5" s="3">
        <v>1</v>
      </c>
      <c r="C5" s="4" t="s">
        <v>4</v>
      </c>
      <c r="D5" s="4" t="s">
        <v>6</v>
      </c>
    </row>
    <row r="6" spans="1:7" ht="14.25" customHeight="1">
      <c r="A6" s="4" t="s">
        <v>7</v>
      </c>
      <c r="B6" s="3">
        <v>5</v>
      </c>
      <c r="C6" s="4" t="s">
        <v>8</v>
      </c>
    </row>
    <row r="7" spans="1:7">
      <c r="A7" s="4" t="s">
        <v>9</v>
      </c>
      <c r="B7" s="4">
        <f>2*3.1416*B3</f>
        <v>44924880</v>
      </c>
    </row>
    <row r="8" spans="1:7" ht="14.25" customHeight="1">
      <c r="A8" s="4" t="s">
        <v>10</v>
      </c>
      <c r="B8" s="3">
        <v>7.2</v>
      </c>
      <c r="C8" s="4" t="s">
        <v>11</v>
      </c>
    </row>
    <row r="9" spans="1:7">
      <c r="A9" s="4" t="s">
        <v>12</v>
      </c>
    </row>
    <row r="10" spans="1:7">
      <c r="A10" s="4" t="s">
        <v>13</v>
      </c>
      <c r="C10" s="4">
        <f>(B4+2.56*B5)/3.562</f>
        <v>28.79281302638967</v>
      </c>
      <c r="D10" s="4" t="s">
        <v>4</v>
      </c>
    </row>
    <row r="11" spans="1:7" ht="14.25" customHeight="1">
      <c r="A11" s="4" t="s">
        <v>14</v>
      </c>
      <c r="C11" s="3">
        <v>12</v>
      </c>
      <c r="D11" s="2" t="s">
        <v>4</v>
      </c>
    </row>
    <row r="12" spans="1:7">
      <c r="A12" s="4" t="s">
        <v>15</v>
      </c>
      <c r="C12" s="1">
        <f>3.562*C11-2.562*B5</f>
        <v>40.182000000000002</v>
      </c>
      <c r="D12" s="4" t="s">
        <v>4</v>
      </c>
    </row>
    <row r="13" spans="1:7">
      <c r="A13" s="4" t="s">
        <v>16</v>
      </c>
      <c r="C13" s="1">
        <f>B6*(1+1.862*(1-1/(2*B8)))/(0.9*C11)</f>
        <v>1.2651363168724279</v>
      </c>
      <c r="D13" s="4" t="s">
        <v>17</v>
      </c>
    </row>
    <row r="14" spans="1:7">
      <c r="B14" s="6" t="s">
        <v>18</v>
      </c>
      <c r="C14" s="6" t="s">
        <v>19</v>
      </c>
      <c r="D14" s="6" t="s">
        <v>20</v>
      </c>
      <c r="E14" s="6" t="s">
        <v>21</v>
      </c>
      <c r="F14" s="6" t="s">
        <v>22</v>
      </c>
      <c r="G14" s="4" t="s">
        <v>23</v>
      </c>
    </row>
    <row r="15" spans="1:7">
      <c r="C15" s="6" t="s">
        <v>24</v>
      </c>
      <c r="D15" s="6" t="s">
        <v>25</v>
      </c>
      <c r="E15" s="6" t="s">
        <v>26</v>
      </c>
      <c r="F15" s="6" t="s">
        <v>25</v>
      </c>
      <c r="G15" s="6" t="s">
        <v>27</v>
      </c>
    </row>
    <row r="16" spans="1:7">
      <c r="A16" s="4" t="s">
        <v>28</v>
      </c>
      <c r="B16" s="4">
        <f>B8</f>
        <v>7.2</v>
      </c>
      <c r="C16" s="1">
        <f>(0.5768*($C$11-$B$5)*($C$11-$B$5))/$B$6</f>
        <v>13.95856</v>
      </c>
      <c r="D16" s="1">
        <f>(1/($B$7*5.447*C16)*(1+0.81*B16/(B16*B16+4)))*1000000000</f>
        <v>0.32333871226653099</v>
      </c>
      <c r="E16" s="1">
        <f>1000000*C16*B16/$B$7</f>
        <v>2.2371040723981901</v>
      </c>
      <c r="F16" s="1">
        <f>(1/($B$7*$B$7*E16*0.000001))*(1+1.11/(B16-1.7879))*1000000000</f>
        <v>0.26690800610780108</v>
      </c>
      <c r="G16" s="1">
        <f>1/(2*3.1416*SQRT(E16*F16*0.000000000000001))</f>
        <v>6513212.1055154586</v>
      </c>
    </row>
    <row r="18" spans="2:7">
      <c r="B18" s="4">
        <f>2</f>
        <v>2</v>
      </c>
      <c r="C18" s="1">
        <f t="shared" ref="C18:C27" si="0">(0.5768*($C$11-$B$5)*($C$11-$B$5))/$B$6</f>
        <v>13.95856</v>
      </c>
      <c r="D18" s="1">
        <f t="shared" ref="D18:D27" si="1">(1/($B$7*5.447*C18))*(1+0.81*B18/(B18*B18+4))*1000000000</f>
        <v>0.35204660973842461</v>
      </c>
      <c r="E18" s="1">
        <f t="shared" ref="E18:E27" si="2">1000000*C18*B18/$B$7</f>
        <v>0.62141779788838614</v>
      </c>
      <c r="F18" s="1">
        <f t="shared" ref="F18:F27" si="3">(1/($B$7*$B$7*E18*0.000001))*(1+1.11/(B18-1.7879))*1000000000</f>
        <v>4.9701111083766385</v>
      </c>
      <c r="G18" s="1">
        <f t="shared" ref="G18:G27" si="4">1/(2*3.1416*SQRT(E18*F18*0.000000000000001))</f>
        <v>2863810.1463910397</v>
      </c>
    </row>
    <row r="19" spans="2:7">
      <c r="B19" s="4">
        <f>3</f>
        <v>3</v>
      </c>
      <c r="C19" s="1">
        <f t="shared" si="0"/>
        <v>13.95856</v>
      </c>
      <c r="D19" s="1">
        <f t="shared" si="1"/>
        <v>0.34748627463706322</v>
      </c>
      <c r="E19" s="1">
        <f t="shared" si="2"/>
        <v>0.9321266968325792</v>
      </c>
      <c r="F19" s="1">
        <f t="shared" si="3"/>
        <v>1.0183420307884583</v>
      </c>
      <c r="G19" s="1">
        <f t="shared" si="4"/>
        <v>5165766.9357131328</v>
      </c>
    </row>
    <row r="20" spans="2:7">
      <c r="B20" s="4">
        <f>4</f>
        <v>4</v>
      </c>
      <c r="C20" s="1">
        <f t="shared" si="0"/>
        <v>13.95856</v>
      </c>
      <c r="D20" s="1">
        <f t="shared" si="1"/>
        <v>0.34018973847488509</v>
      </c>
      <c r="E20" s="1">
        <f t="shared" si="2"/>
        <v>1.2428355957767723</v>
      </c>
      <c r="F20" s="1">
        <f t="shared" si="3"/>
        <v>0.59871537463708402</v>
      </c>
      <c r="G20" s="1">
        <f t="shared" si="4"/>
        <v>5834478.8394521922</v>
      </c>
    </row>
    <row r="21" spans="2:7">
      <c r="B21" s="4">
        <f>5</f>
        <v>5</v>
      </c>
      <c r="C21" s="1">
        <f t="shared" si="0"/>
        <v>13.95856</v>
      </c>
      <c r="D21" s="1">
        <f t="shared" si="1"/>
        <v>0.33364801639844949</v>
      </c>
      <c r="E21" s="1">
        <f t="shared" si="2"/>
        <v>1.5535444947209653</v>
      </c>
      <c r="F21" s="1">
        <f t="shared" si="3"/>
        <v>0.42914909967444809</v>
      </c>
      <c r="G21" s="1">
        <f t="shared" si="4"/>
        <v>6163865.663534157</v>
      </c>
    </row>
    <row r="22" spans="2:7">
      <c r="B22" s="4">
        <f>6</f>
        <v>6</v>
      </c>
      <c r="C22" s="1">
        <f t="shared" si="0"/>
        <v>13.95856</v>
      </c>
      <c r="D22" s="1">
        <f t="shared" si="1"/>
        <v>0.32833286721134558</v>
      </c>
      <c r="E22" s="1">
        <f t="shared" si="2"/>
        <v>1.8642533936651584</v>
      </c>
      <c r="F22" s="1">
        <f t="shared" si="3"/>
        <v>0.33581923148802167</v>
      </c>
      <c r="G22" s="1">
        <f t="shared" si="4"/>
        <v>6360831.0903124837</v>
      </c>
    </row>
    <row r="23" spans="2:7">
      <c r="B23" s="4">
        <f>7</f>
        <v>7</v>
      </c>
      <c r="C23" s="1">
        <f t="shared" si="0"/>
        <v>13.95856</v>
      </c>
      <c r="D23" s="1">
        <f t="shared" si="1"/>
        <v>0.32408229072064282</v>
      </c>
      <c r="E23" s="1">
        <f t="shared" si="2"/>
        <v>2.1749622926093513</v>
      </c>
      <c r="F23" s="1">
        <f t="shared" si="3"/>
        <v>0.27632681929923719</v>
      </c>
      <c r="G23" s="1">
        <f t="shared" si="4"/>
        <v>6492048.1326158736</v>
      </c>
    </row>
    <row r="24" spans="2:7">
      <c r="B24" s="4">
        <f>8</f>
        <v>8</v>
      </c>
      <c r="C24" s="1">
        <f t="shared" si="0"/>
        <v>13.95856</v>
      </c>
      <c r="D24" s="1">
        <f t="shared" si="1"/>
        <v>0.32066077404082005</v>
      </c>
      <c r="E24" s="1">
        <f t="shared" si="2"/>
        <v>2.4856711915535445</v>
      </c>
      <c r="F24" s="1">
        <f t="shared" si="3"/>
        <v>0.23495229267215553</v>
      </c>
      <c r="G24" s="1">
        <f t="shared" si="4"/>
        <v>6585783.2466497347</v>
      </c>
    </row>
    <row r="25" spans="2:7">
      <c r="B25" s="4">
        <f>9</f>
        <v>9</v>
      </c>
      <c r="C25" s="1">
        <f t="shared" si="0"/>
        <v>13.95856</v>
      </c>
      <c r="D25" s="1">
        <f t="shared" si="1"/>
        <v>0.31787092197881084</v>
      </c>
      <c r="E25" s="1">
        <f t="shared" si="2"/>
        <v>2.7963800904977374</v>
      </c>
      <c r="F25" s="1">
        <f t="shared" si="3"/>
        <v>0.20445660137288235</v>
      </c>
      <c r="G25" s="1">
        <f t="shared" si="4"/>
        <v>6656109.3275862951</v>
      </c>
    </row>
    <row r="26" spans="2:7">
      <c r="B26" s="4">
        <f>10</f>
        <v>10</v>
      </c>
      <c r="C26" s="1">
        <f t="shared" si="0"/>
        <v>13.95856</v>
      </c>
      <c r="D26" s="1">
        <f t="shared" si="1"/>
        <v>0.31556392892753388</v>
      </c>
      <c r="E26" s="1">
        <f t="shared" si="2"/>
        <v>3.1070889894419307</v>
      </c>
      <c r="F26" s="1">
        <f t="shared" si="3"/>
        <v>0.18102226089836929</v>
      </c>
      <c r="G26" s="1">
        <f t="shared" si="4"/>
        <v>6710830.6240101838</v>
      </c>
    </row>
    <row r="27" spans="2:7">
      <c r="B27" s="4">
        <v>20</v>
      </c>
      <c r="C27" s="1">
        <f t="shared" si="0"/>
        <v>13.95856</v>
      </c>
      <c r="D27" s="1">
        <f t="shared" si="1"/>
        <v>0.30450172991928121</v>
      </c>
      <c r="E27" s="1">
        <f t="shared" si="2"/>
        <v>6.2141779788838614</v>
      </c>
      <c r="F27" s="1">
        <f t="shared" si="3"/>
        <v>8.4593454437055585E-2</v>
      </c>
      <c r="G27" s="1">
        <f t="shared" si="4"/>
        <v>6941588.9358985629</v>
      </c>
    </row>
    <row r="28" spans="2:7">
      <c r="C28" s="1"/>
      <c r="D28" s="1"/>
      <c r="E28" s="1"/>
      <c r="F28" s="1"/>
      <c r="G28" s="1"/>
    </row>
    <row r="29" spans="2:7">
      <c r="C29" s="1"/>
      <c r="D29" s="1"/>
      <c r="E29" s="1"/>
      <c r="F29" s="1"/>
      <c r="G29" s="1"/>
    </row>
    <row r="30" spans="2:7">
      <c r="C30" s="1"/>
      <c r="D30" s="1"/>
      <c r="E30" s="1"/>
      <c r="F30" s="1"/>
      <c r="G30" s="1"/>
    </row>
    <row r="31" spans="2:7">
      <c r="C31" s="1"/>
      <c r="D31" s="1"/>
      <c r="E31" s="1"/>
      <c r="F31" s="1"/>
      <c r="G31" s="1"/>
    </row>
    <row r="32" spans="2:7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</sheetData>
  <pageMargins left="0.59097222222222223" right="0.59097222222222223" top="0.98472222222222228" bottom="0.98472222222222228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2022-07-24T23:04:05Z</dcterms:created>
  <dcterms:modified xsi:type="dcterms:W3CDTF">2022-07-25T00:31:50Z</dcterms:modified>
  <cp:category/>
</cp:coreProperties>
</file>