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mc/Documents/Projects/OR_KSU/IMSE_680/P1/"/>
    </mc:Choice>
  </mc:AlternateContent>
  <bookViews>
    <workbookView xWindow="140" yWindow="460" windowWidth="25600" windowHeight="14480"/>
  </bookViews>
  <sheets>
    <sheet name="Sheet1" sheetId="1" r:id="rId1"/>
  </sheets>
  <definedNames>
    <definedName name="solver_adj" localSheetId="0" hidden="1">Sheet1!$K$17:$N$19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Sheet1!$D$39</definedName>
    <definedName name="solver_lhs10" localSheetId="0" hidden="1">Sheet1!$D$49</definedName>
    <definedName name="solver_lhs11" localSheetId="0" hidden="1">Sheet1!$D$50</definedName>
    <definedName name="solver_lhs12" localSheetId="0" hidden="1">Sheet1!$D$51</definedName>
    <definedName name="solver_lhs13" localSheetId="0" hidden="1">Sheet1!$D$52</definedName>
    <definedName name="solver_lhs14" localSheetId="0" hidden="1">Sheet1!$D$53</definedName>
    <definedName name="solver_lhs15" localSheetId="0" hidden="1">Sheet1!$D$53</definedName>
    <definedName name="solver_lhs2" localSheetId="0" hidden="1">Sheet1!$D$40</definedName>
    <definedName name="solver_lhs3" localSheetId="0" hidden="1">Sheet1!$D$41</definedName>
    <definedName name="solver_lhs4" localSheetId="0" hidden="1">Sheet1!$D$43</definedName>
    <definedName name="solver_lhs5" localSheetId="0" hidden="1">Sheet1!$D$44</definedName>
    <definedName name="solver_lhs6" localSheetId="0" hidden="1">Sheet1!$D$45</definedName>
    <definedName name="solver_lhs7" localSheetId="0" hidden="1">Sheet1!$D$46</definedName>
    <definedName name="solver_lhs8" localSheetId="0" hidden="1">Sheet1!$D$47</definedName>
    <definedName name="solver_lhs9" localSheetId="0" hidden="1">Sheet1!$D$48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14</definedName>
    <definedName name="solver_nwt" localSheetId="0" hidden="1">1</definedName>
    <definedName name="solver_opt" localSheetId="0" hidden="1">Sheet1!$D$23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Sheet1!$F$39</definedName>
    <definedName name="solver_rhs10" localSheetId="0" hidden="1">Sheet1!$F$49</definedName>
    <definedName name="solver_rhs11" localSheetId="0" hidden="1">Sheet1!$F$50</definedName>
    <definedName name="solver_rhs12" localSheetId="0" hidden="1">Sheet1!$F$51</definedName>
    <definedName name="solver_rhs13" localSheetId="0" hidden="1">Sheet1!$F$52</definedName>
    <definedName name="solver_rhs14" localSheetId="0" hidden="1">Sheet1!$F$53</definedName>
    <definedName name="solver_rhs15" localSheetId="0" hidden="1">Sheet1!$F$53</definedName>
    <definedName name="solver_rhs2" localSheetId="0" hidden="1">Sheet1!$F$40</definedName>
    <definedName name="solver_rhs3" localSheetId="0" hidden="1">Sheet1!$F$41</definedName>
    <definedName name="solver_rhs4" localSheetId="0" hidden="1">Sheet1!$F$43</definedName>
    <definedName name="solver_rhs5" localSheetId="0" hidden="1">Sheet1!$F$44</definedName>
    <definedName name="solver_rhs6" localSheetId="0" hidden="1">Sheet1!$F$45</definedName>
    <definedName name="solver_rhs7" localSheetId="0" hidden="1">Sheet1!$F$46</definedName>
    <definedName name="solver_rhs8" localSheetId="0" hidden="1">Sheet1!$F$47</definedName>
    <definedName name="solver_rhs9" localSheetId="0" hidden="1">Sheet1!$F$48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G31" i="1"/>
  <c r="H31" i="1"/>
  <c r="E31" i="1"/>
  <c r="D39" i="1"/>
  <c r="F29" i="1"/>
  <c r="E29" i="1"/>
  <c r="D47" i="1"/>
  <c r="D44" i="1"/>
  <c r="D53" i="1"/>
  <c r="D52" i="1"/>
  <c r="D51" i="1"/>
  <c r="D50" i="1"/>
  <c r="C65" i="1"/>
  <c r="C66" i="1"/>
  <c r="C64" i="1"/>
  <c r="C62" i="1"/>
  <c r="C63" i="1"/>
  <c r="C61" i="1"/>
  <c r="C59" i="1"/>
  <c r="C60" i="1"/>
  <c r="C58" i="1"/>
  <c r="C56" i="1"/>
  <c r="C57" i="1"/>
  <c r="C55" i="1"/>
  <c r="D49" i="1"/>
  <c r="D48" i="1"/>
  <c r="D46" i="1"/>
  <c r="D45" i="1"/>
  <c r="D43" i="1"/>
  <c r="E26" i="1"/>
  <c r="F26" i="1"/>
  <c r="G26" i="1"/>
  <c r="D26" i="1"/>
  <c r="D40" i="1"/>
  <c r="D41" i="1"/>
  <c r="I30" i="1"/>
  <c r="I26" i="1"/>
  <c r="D23" i="1"/>
</calcChain>
</file>

<file path=xl/sharedStrings.xml><?xml version="1.0" encoding="utf-8"?>
<sst xmlns="http://schemas.openxmlformats.org/spreadsheetml/2006/main" count="91" uniqueCount="44">
  <si>
    <t>field1</t>
  </si>
  <si>
    <t>field2</t>
  </si>
  <si>
    <t>field3</t>
  </si>
  <si>
    <t>Juice</t>
  </si>
  <si>
    <t>Whole</t>
  </si>
  <si>
    <t>Crushed</t>
  </si>
  <si>
    <t>Sliced</t>
  </si>
  <si>
    <t>Field</t>
  </si>
  <si>
    <t>Product Revenues</t>
  </si>
  <si>
    <t>Field Costs</t>
  </si>
  <si>
    <t>Product Relationships</t>
  </si>
  <si>
    <t>Pineapple to Juice</t>
  </si>
  <si>
    <t>Pineapple to Whole</t>
  </si>
  <si>
    <t>Pineapple to Crushed</t>
  </si>
  <si>
    <t>Pineapple to Sliced</t>
  </si>
  <si>
    <t>Revenue</t>
  </si>
  <si>
    <t>Profit</t>
  </si>
  <si>
    <t>Shipping</t>
  </si>
  <si>
    <t xml:space="preserve">Cost </t>
  </si>
  <si>
    <t>Acre to maintain</t>
  </si>
  <si>
    <t>Acre to Ship</t>
  </si>
  <si>
    <t>Product Costs</t>
  </si>
  <si>
    <t>Maintainance</t>
  </si>
  <si>
    <t>Production</t>
  </si>
  <si>
    <t>Total</t>
  </si>
  <si>
    <t>Field Constraints</t>
  </si>
  <si>
    <t>&lt;=</t>
  </si>
  <si>
    <t>Production Constraints</t>
  </si>
  <si>
    <t>Juice Max</t>
  </si>
  <si>
    <t>Acre to Pineapple</t>
  </si>
  <si>
    <t>Whole Max</t>
  </si>
  <si>
    <t>Canning Max</t>
  </si>
  <si>
    <t>Juice Min</t>
  </si>
  <si>
    <t>Whole Min</t>
  </si>
  <si>
    <t>Crushed Min</t>
  </si>
  <si>
    <t>Sliced Min</t>
  </si>
  <si>
    <t>&gt;=</t>
  </si>
  <si>
    <t>Juice Quality Min</t>
  </si>
  <si>
    <t>Average Quality</t>
  </si>
  <si>
    <t>Whole Quality Min</t>
  </si>
  <si>
    <t>Crushed Quality Min</t>
  </si>
  <si>
    <t>Sliced Quality Min</t>
  </si>
  <si>
    <t>Non Negativity Constraints</t>
  </si>
  <si>
    <t>&lt;- might be a bug, may need to include the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</si>
</sst>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2" fontId="0" fillId="0" borderId="2" xfId="0" applyNumberFormat="1" applyBorder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2" borderId="1" xfId="1" applyNumberFormat="1" applyFont="1" applyAlignment="1">
      <alignment horizontal="center" vertical="center"/>
    </xf>
    <xf numFmtId="2" fontId="2" fillId="5" borderId="1" xfId="1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7</xdr:row>
      <xdr:rowOff>161925</xdr:rowOff>
    </xdr:from>
    <xdr:to>
      <xdr:col>7</xdr:col>
      <xdr:colOff>200024</xdr:colOff>
      <xdr:row>14</xdr:row>
      <xdr:rowOff>38100</xdr:rowOff>
    </xdr:to>
    <xdr:sp macro="" textlink="">
      <xdr:nvSpPr>
        <xdr:cNvPr id="2" name="TextBox 1"/>
        <xdr:cNvSpPr txBox="1"/>
      </xdr:nvSpPr>
      <xdr:spPr>
        <a:xfrm>
          <a:off x="1209675" y="1495425"/>
          <a:ext cx="3257549" cy="10191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Blake Conrad</a:t>
          </a:r>
        </a:p>
        <a:p>
          <a:pPr algn="ctr"/>
          <a:r>
            <a:rPr lang="en-US" sz="1100"/>
            <a:t>P1 IMSE 680</a:t>
          </a:r>
        </a:p>
        <a:p>
          <a:pPr algn="ctr"/>
          <a:r>
            <a:rPr lang="en-US" sz="1100"/>
            <a:t>Pineapple Problem</a:t>
          </a:r>
        </a:p>
      </xdr:txBody>
    </xdr:sp>
    <xdr:clientData/>
  </xdr:twoCellAnchor>
  <xdr:twoCellAnchor>
    <xdr:from>
      <xdr:col>9</xdr:col>
      <xdr:colOff>47625</xdr:colOff>
      <xdr:row>8</xdr:row>
      <xdr:rowOff>28575</xdr:rowOff>
    </xdr:from>
    <xdr:to>
      <xdr:col>14</xdr:col>
      <xdr:colOff>257174</xdr:colOff>
      <xdr:row>14</xdr:row>
      <xdr:rowOff>95250</xdr:rowOff>
    </xdr:to>
    <xdr:sp macro="" textlink="">
      <xdr:nvSpPr>
        <xdr:cNvPr id="3" name="TextBox 2"/>
        <xdr:cNvSpPr txBox="1"/>
      </xdr:nvSpPr>
      <xdr:spPr>
        <a:xfrm>
          <a:off x="5534025" y="1552575"/>
          <a:ext cx="3257549" cy="10191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Decision Variables</a:t>
          </a:r>
        </a:p>
        <a:p>
          <a:pPr algn="ctr"/>
          <a:r>
            <a:rPr lang="en-US" sz="1400"/>
            <a:t>Aij =</a:t>
          </a:r>
          <a:r>
            <a:rPr lang="en-US" sz="1400" baseline="0"/>
            <a:t> </a:t>
          </a:r>
          <a:r>
            <a:rPr lang="en-US" sz="1400"/>
            <a:t>#acres from fieldi to productj</a:t>
          </a:r>
        </a:p>
      </xdr:txBody>
    </xdr:sp>
    <xdr:clientData/>
  </xdr:twoCellAnchor>
  <xdr:twoCellAnchor>
    <xdr:from>
      <xdr:col>2</xdr:col>
      <xdr:colOff>28575</xdr:colOff>
      <xdr:row>16</xdr:row>
      <xdr:rowOff>47625</xdr:rowOff>
    </xdr:from>
    <xdr:to>
      <xdr:col>7</xdr:col>
      <xdr:colOff>238124</xdr:colOff>
      <xdr:row>21</xdr:row>
      <xdr:rowOff>114300</xdr:rowOff>
    </xdr:to>
    <xdr:sp macro="" textlink="">
      <xdr:nvSpPr>
        <xdr:cNvPr id="4" name="TextBox 3"/>
        <xdr:cNvSpPr txBox="1"/>
      </xdr:nvSpPr>
      <xdr:spPr>
        <a:xfrm>
          <a:off x="1247775" y="2905125"/>
          <a:ext cx="3257549" cy="10191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Objective Function</a:t>
          </a:r>
        </a:p>
      </xdr:txBody>
    </xdr:sp>
    <xdr:clientData/>
  </xdr:twoCellAnchor>
  <xdr:twoCellAnchor>
    <xdr:from>
      <xdr:col>2</xdr:col>
      <xdr:colOff>57150</xdr:colOff>
      <xdr:row>33</xdr:row>
      <xdr:rowOff>47625</xdr:rowOff>
    </xdr:from>
    <xdr:to>
      <xdr:col>7</xdr:col>
      <xdr:colOff>0</xdr:colOff>
      <xdr:row>35</xdr:row>
      <xdr:rowOff>171450</xdr:rowOff>
    </xdr:to>
    <xdr:sp macro="" textlink="">
      <xdr:nvSpPr>
        <xdr:cNvPr id="5" name="TextBox 4"/>
        <xdr:cNvSpPr txBox="1"/>
      </xdr:nvSpPr>
      <xdr:spPr>
        <a:xfrm>
          <a:off x="1276350" y="6486525"/>
          <a:ext cx="3390900" cy="5048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/>
            <a:t>Constraints</a:t>
          </a:r>
        </a:p>
      </xdr:txBody>
    </xdr:sp>
    <xdr:clientData/>
  </xdr:twoCellAnchor>
  <xdr:twoCellAnchor>
    <xdr:from>
      <xdr:col>15</xdr:col>
      <xdr:colOff>533400</xdr:colOff>
      <xdr:row>8</xdr:row>
      <xdr:rowOff>19050</xdr:rowOff>
    </xdr:from>
    <xdr:to>
      <xdr:col>21</xdr:col>
      <xdr:colOff>133349</xdr:colOff>
      <xdr:row>14</xdr:row>
      <xdr:rowOff>85725</xdr:rowOff>
    </xdr:to>
    <xdr:sp macro="" textlink="">
      <xdr:nvSpPr>
        <xdr:cNvPr id="6" name="TextBox 5"/>
        <xdr:cNvSpPr txBox="1"/>
      </xdr:nvSpPr>
      <xdr:spPr>
        <a:xfrm>
          <a:off x="9677400" y="1543050"/>
          <a:ext cx="3257549" cy="10191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Lookup Tables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C16:T66"/>
  <sheetViews>
    <sheetView tabSelected="1" zoomScale="113" workbookViewId="0">
      <selection activeCell="C55" sqref="C55"/>
    </sheetView>
  </sheetViews>
  <sheetFormatPr baseColWidth="10" defaultColWidth="8.83203125" defaultRowHeight="15" x14ac:dyDescent="0.2"/>
  <cols>
    <col min="1" max="2" width="8.83203125" style="3"/>
    <col min="3" max="3" width="19.6640625" style="3" bestFit="1" customWidth="1"/>
    <col min="4" max="4" width="13.5" style="3" customWidth="1"/>
    <col min="5" max="8" width="10.83203125" style="3" bestFit="1" customWidth="1"/>
    <col min="9" max="9" width="14" style="3" bestFit="1" customWidth="1"/>
    <col min="10" max="10" width="12.6640625" style="3" bestFit="1" customWidth="1"/>
    <col min="11" max="14" width="9" style="3" bestFit="1" customWidth="1"/>
    <col min="15" max="16" width="8.83203125" style="3"/>
    <col min="17" max="17" width="20.83203125" style="3" bestFit="1" customWidth="1"/>
    <col min="18" max="18" width="19" style="3" bestFit="1" customWidth="1"/>
    <col min="19" max="19" width="20.5" style="3" bestFit="1" customWidth="1"/>
    <col min="20" max="20" width="18.5" style="3" bestFit="1" customWidth="1"/>
    <col min="21" max="16384" width="8.83203125" style="3"/>
  </cols>
  <sheetData>
    <row r="16" spans="10:20" ht="19" x14ac:dyDescent="0.2">
      <c r="J16" s="1"/>
      <c r="K16" s="1" t="s">
        <v>3</v>
      </c>
      <c r="L16" s="1" t="s">
        <v>4</v>
      </c>
      <c r="M16" s="1" t="s">
        <v>5</v>
      </c>
      <c r="N16" s="1" t="s">
        <v>6</v>
      </c>
      <c r="Q16" s="2" t="s">
        <v>38</v>
      </c>
      <c r="R16" s="2"/>
      <c r="S16" s="2"/>
      <c r="T16" s="2"/>
    </row>
    <row r="17" spans="3:20" x14ac:dyDescent="0.2">
      <c r="J17" s="1" t="s">
        <v>0</v>
      </c>
      <c r="K17" s="1">
        <v>10000</v>
      </c>
      <c r="L17" s="1">
        <v>30000</v>
      </c>
      <c r="M17" s="1">
        <v>5000</v>
      </c>
      <c r="N17" s="1">
        <v>20000</v>
      </c>
      <c r="Q17" s="3" t="s">
        <v>0</v>
      </c>
      <c r="R17" s="3">
        <v>9</v>
      </c>
    </row>
    <row r="18" spans="3:20" x14ac:dyDescent="0.2">
      <c r="J18" s="1" t="s">
        <v>1</v>
      </c>
      <c r="K18" s="1">
        <v>0</v>
      </c>
      <c r="L18" s="1">
        <v>0</v>
      </c>
      <c r="M18" s="1">
        <v>0</v>
      </c>
      <c r="N18" s="1">
        <v>0</v>
      </c>
      <c r="Q18" s="3" t="s">
        <v>1</v>
      </c>
      <c r="R18" s="3">
        <v>7.5</v>
      </c>
    </row>
    <row r="19" spans="3:20" x14ac:dyDescent="0.2">
      <c r="J19" s="1" t="s">
        <v>2</v>
      </c>
      <c r="K19" s="1">
        <v>30000</v>
      </c>
      <c r="L19" s="1">
        <v>0</v>
      </c>
      <c r="M19" s="1">
        <v>5000</v>
      </c>
      <c r="N19" s="1">
        <v>20000</v>
      </c>
      <c r="Q19" s="3" t="s">
        <v>2</v>
      </c>
      <c r="R19" s="3">
        <v>7</v>
      </c>
    </row>
    <row r="21" spans="3:20" ht="19" x14ac:dyDescent="0.2">
      <c r="Q21" s="2" t="s">
        <v>29</v>
      </c>
      <c r="R21" s="2"/>
      <c r="S21" s="2"/>
      <c r="T21" s="2"/>
    </row>
    <row r="22" spans="3:20" x14ac:dyDescent="0.2">
      <c r="Q22" s="3">
        <v>1000</v>
      </c>
    </row>
    <row r="23" spans="3:20" ht="19" x14ac:dyDescent="0.2">
      <c r="C23" s="4" t="s">
        <v>16</v>
      </c>
      <c r="D23" s="10">
        <f>I26-I30</f>
        <v>71300000</v>
      </c>
      <c r="Q23" s="5" t="s">
        <v>8</v>
      </c>
      <c r="R23" s="5"/>
      <c r="S23" s="5"/>
      <c r="T23" s="5"/>
    </row>
    <row r="24" spans="3:20" ht="16" thickBot="1" x14ac:dyDescent="0.25">
      <c r="Q24" s="11" t="s">
        <v>3</v>
      </c>
      <c r="R24" s="3" t="s">
        <v>4</v>
      </c>
      <c r="S24" s="3" t="s">
        <v>5</v>
      </c>
      <c r="T24" s="3" t="s">
        <v>6</v>
      </c>
    </row>
    <row r="25" spans="3:20" ht="17" thickTop="1" thickBot="1" x14ac:dyDescent="0.25">
      <c r="C25" s="6" t="s">
        <v>15</v>
      </c>
      <c r="D25" s="3" t="s">
        <v>3</v>
      </c>
      <c r="E25" s="3" t="s">
        <v>4</v>
      </c>
      <c r="F25" s="3" t="s">
        <v>5</v>
      </c>
      <c r="G25" s="3" t="s">
        <v>6</v>
      </c>
      <c r="I25" s="12" t="s">
        <v>24</v>
      </c>
      <c r="Q25" s="3">
        <v>1.5</v>
      </c>
      <c r="R25" s="3">
        <v>0.75</v>
      </c>
      <c r="S25" s="3">
        <v>1.25</v>
      </c>
      <c r="T25" s="3">
        <v>1.25</v>
      </c>
    </row>
    <row r="26" spans="3:20" ht="21" thickTop="1" thickBot="1" x14ac:dyDescent="0.25">
      <c r="C26" s="6"/>
      <c r="D26" s="3">
        <f>Q25*Q28*$Q$22*SUM(K17:K19)</f>
        <v>30000000</v>
      </c>
      <c r="E26" s="3">
        <f>R25*R28*$Q$22*SUM(L17:L19)</f>
        <v>22500000</v>
      </c>
      <c r="F26" s="3">
        <f>S25*S28*$Q$22*SUM(M17:M19)</f>
        <v>12500000</v>
      </c>
      <c r="G26" s="3">
        <f>T25*T28*$Q$22*SUM(N17:N19)</f>
        <v>50000000</v>
      </c>
      <c r="I26" s="13">
        <f>SUM(D26:G26)</f>
        <v>115000000</v>
      </c>
      <c r="Q26" s="2" t="s">
        <v>10</v>
      </c>
      <c r="R26" s="2"/>
      <c r="S26" s="2"/>
      <c r="T26" s="2"/>
    </row>
    <row r="27" spans="3:20" ht="16" thickTop="1" x14ac:dyDescent="0.2">
      <c r="Q27" s="8" t="s">
        <v>11</v>
      </c>
      <c r="R27" s="8" t="s">
        <v>12</v>
      </c>
      <c r="S27" s="8" t="s">
        <v>13</v>
      </c>
      <c r="T27" s="8" t="s">
        <v>14</v>
      </c>
    </row>
    <row r="28" spans="3:20" ht="16" thickBot="1" x14ac:dyDescent="0.25">
      <c r="C28" s="6" t="s">
        <v>18</v>
      </c>
      <c r="D28" s="7" t="s">
        <v>7</v>
      </c>
      <c r="E28" s="3" t="s">
        <v>22</v>
      </c>
      <c r="F28" s="3" t="s">
        <v>17</v>
      </c>
      <c r="Q28" s="3">
        <v>0.5</v>
      </c>
      <c r="R28" s="3">
        <v>1</v>
      </c>
      <c r="S28" s="3">
        <v>1</v>
      </c>
      <c r="T28" s="3">
        <v>1</v>
      </c>
    </row>
    <row r="29" spans="3:20" ht="17" thickTop="1" thickBot="1" x14ac:dyDescent="0.25">
      <c r="C29" s="6"/>
      <c r="D29" s="7"/>
      <c r="E29" s="3">
        <f>$Q$35*SUM($K$17:$N$19)</f>
        <v>1200000</v>
      </c>
      <c r="F29" s="3">
        <f>R35*SUM($K$17:$N$19)</f>
        <v>24000000</v>
      </c>
      <c r="I29" s="12" t="s">
        <v>24</v>
      </c>
    </row>
    <row r="30" spans="3:20" ht="21" thickTop="1" thickBot="1" x14ac:dyDescent="0.25">
      <c r="C30" s="6"/>
      <c r="D30" s="7" t="s">
        <v>23</v>
      </c>
      <c r="E30" s="3" t="s">
        <v>3</v>
      </c>
      <c r="F30" s="3" t="s">
        <v>4</v>
      </c>
      <c r="G30" s="3" t="s">
        <v>5</v>
      </c>
      <c r="H30" s="3" t="s">
        <v>6</v>
      </c>
      <c r="I30" s="13">
        <f>SUM(E29:F29)+SUM(E31:H31)</f>
        <v>43700000</v>
      </c>
      <c r="Q30" s="2" t="s">
        <v>21</v>
      </c>
      <c r="R30" s="2"/>
      <c r="S30" s="2"/>
      <c r="T30" s="2"/>
    </row>
    <row r="31" spans="3:20" ht="16" thickTop="1" x14ac:dyDescent="0.2">
      <c r="C31" s="6"/>
      <c r="D31" s="7"/>
      <c r="E31" s="3">
        <f>$Q$22*Q32*Q28*SUM(K17:K19)</f>
        <v>4000000</v>
      </c>
      <c r="F31" s="3">
        <f t="shared" ref="F31:H31" si="0">$Q$22*R32*R28*SUM(L17:L19)</f>
        <v>1500000</v>
      </c>
      <c r="G31" s="3">
        <f t="shared" si="0"/>
        <v>3000000</v>
      </c>
      <c r="H31" s="3">
        <f t="shared" si="0"/>
        <v>10000000</v>
      </c>
      <c r="I31" s="3" t="s">
        <v>43</v>
      </c>
      <c r="Q31" s="11" t="s">
        <v>3</v>
      </c>
      <c r="R31" s="3" t="s">
        <v>4</v>
      </c>
      <c r="S31" s="3" t="s">
        <v>5</v>
      </c>
      <c r="T31" s="3" t="s">
        <v>6</v>
      </c>
    </row>
    <row r="32" spans="3:20" x14ac:dyDescent="0.2">
      <c r="Q32" s="3">
        <v>0.2</v>
      </c>
      <c r="R32" s="3">
        <v>0.05</v>
      </c>
      <c r="S32" s="3">
        <v>0.3</v>
      </c>
      <c r="T32" s="3">
        <v>0.25</v>
      </c>
    </row>
    <row r="33" spans="3:20" ht="19" x14ac:dyDescent="0.2">
      <c r="Q33" s="2" t="s">
        <v>9</v>
      </c>
      <c r="R33" s="2"/>
      <c r="S33" s="2"/>
      <c r="T33" s="2"/>
    </row>
    <row r="34" spans="3:20" x14ac:dyDescent="0.2">
      <c r="Q34" s="3" t="s">
        <v>19</v>
      </c>
      <c r="R34" s="8" t="s">
        <v>20</v>
      </c>
    </row>
    <row r="35" spans="3:20" x14ac:dyDescent="0.2">
      <c r="Q35" s="3">
        <v>10</v>
      </c>
      <c r="R35" s="8">
        <v>200</v>
      </c>
    </row>
    <row r="38" spans="3:20" ht="19" x14ac:dyDescent="0.2">
      <c r="C38" s="9" t="s">
        <v>25</v>
      </c>
      <c r="D38" s="9"/>
      <c r="E38" s="9"/>
      <c r="F38" s="9"/>
    </row>
    <row r="39" spans="3:20" x14ac:dyDescent="0.2">
      <c r="C39" s="3" t="s">
        <v>0</v>
      </c>
      <c r="D39" s="3">
        <f>SUM(K17:N17)</f>
        <v>65000</v>
      </c>
      <c r="E39" s="3" t="s">
        <v>26</v>
      </c>
      <c r="F39" s="3">
        <v>40000000</v>
      </c>
    </row>
    <row r="40" spans="3:20" x14ac:dyDescent="0.2">
      <c r="C40" s="3" t="s">
        <v>1</v>
      </c>
      <c r="D40" s="3">
        <f t="shared" ref="D40:D41" si="1">SUM(K18:N18)</f>
        <v>0</v>
      </c>
      <c r="E40" s="3" t="s">
        <v>26</v>
      </c>
      <c r="F40" s="3">
        <v>30000000</v>
      </c>
    </row>
    <row r="41" spans="3:20" x14ac:dyDescent="0.2">
      <c r="C41" s="3" t="s">
        <v>2</v>
      </c>
      <c r="D41" s="3">
        <f t="shared" si="1"/>
        <v>55000</v>
      </c>
      <c r="E41" s="3" t="s">
        <v>26</v>
      </c>
      <c r="F41" s="3">
        <v>50000000</v>
      </c>
    </row>
    <row r="42" spans="3:20" ht="19" x14ac:dyDescent="0.2">
      <c r="C42" s="9" t="s">
        <v>27</v>
      </c>
      <c r="D42" s="9"/>
      <c r="E42" s="9"/>
      <c r="F42" s="9"/>
    </row>
    <row r="43" spans="3:20" x14ac:dyDescent="0.2">
      <c r="C43" s="14" t="s">
        <v>28</v>
      </c>
      <c r="D43" s="3">
        <f>Q28*Q22*SUM(K17:K19)</f>
        <v>20000000</v>
      </c>
      <c r="E43" s="3" t="s">
        <v>26</v>
      </c>
      <c r="F43" s="3">
        <v>20000000</v>
      </c>
    </row>
    <row r="44" spans="3:20" x14ac:dyDescent="0.2">
      <c r="C44" s="14" t="s">
        <v>30</v>
      </c>
      <c r="D44" s="3">
        <f>Q22*SUM(L17:L19)</f>
        <v>30000000</v>
      </c>
      <c r="E44" s="3" t="s">
        <v>26</v>
      </c>
      <c r="F44" s="3">
        <v>30000000</v>
      </c>
    </row>
    <row r="45" spans="3:20" ht="15" customHeight="1" x14ac:dyDescent="0.2">
      <c r="C45" s="15" t="s">
        <v>31</v>
      </c>
      <c r="D45" s="3">
        <f>(Q22*SUM(M17:M19))+(Q22*SUM(N17:N19))</f>
        <v>50000000</v>
      </c>
      <c r="E45" s="3" t="s">
        <v>26</v>
      </c>
      <c r="F45" s="3">
        <v>50000000</v>
      </c>
    </row>
    <row r="46" spans="3:20" x14ac:dyDescent="0.2">
      <c r="C46" s="14" t="s">
        <v>32</v>
      </c>
      <c r="D46" s="3">
        <f>Q28*Q22*SUM(K17:K19)</f>
        <v>20000000</v>
      </c>
      <c r="E46" s="3" t="s">
        <v>36</v>
      </c>
      <c r="F46" s="3">
        <v>10000000</v>
      </c>
    </row>
    <row r="47" spans="3:20" x14ac:dyDescent="0.2">
      <c r="C47" s="14" t="s">
        <v>33</v>
      </c>
      <c r="D47" s="3">
        <f>Q22*SUM(L17:L19)</f>
        <v>30000000</v>
      </c>
      <c r="E47" s="3" t="s">
        <v>36</v>
      </c>
      <c r="F47" s="3">
        <v>10000000</v>
      </c>
    </row>
    <row r="48" spans="3:20" x14ac:dyDescent="0.2">
      <c r="C48" s="14" t="s">
        <v>34</v>
      </c>
      <c r="D48" s="3">
        <f>Q22*SUM(M17:M19)</f>
        <v>10000000</v>
      </c>
      <c r="E48" s="3" t="s">
        <v>36</v>
      </c>
      <c r="F48" s="3">
        <v>10000000</v>
      </c>
    </row>
    <row r="49" spans="3:6" x14ac:dyDescent="0.2">
      <c r="C49" s="14" t="s">
        <v>35</v>
      </c>
      <c r="D49" s="3">
        <f>Q22*SUM(N17:N19)</f>
        <v>40000000</v>
      </c>
      <c r="E49" s="3" t="s">
        <v>36</v>
      </c>
      <c r="F49" s="3">
        <v>10000000</v>
      </c>
    </row>
    <row r="50" spans="3:6" x14ac:dyDescent="0.2">
      <c r="C50" s="14" t="s">
        <v>37</v>
      </c>
      <c r="D50" s="3">
        <f>(K17*R17+K18*R18+K19*R19) -7.5*SUM(K17:K19)</f>
        <v>0</v>
      </c>
      <c r="E50" s="3" t="s">
        <v>36</v>
      </c>
      <c r="F50" s="3">
        <v>0</v>
      </c>
    </row>
    <row r="51" spans="3:6" x14ac:dyDescent="0.2">
      <c r="C51" s="14" t="s">
        <v>39</v>
      </c>
      <c r="D51" s="3">
        <f>(L17*R17+L18*R18+L19*R19)-9*SUM(L17:L19)</f>
        <v>0</v>
      </c>
      <c r="E51" s="3" t="s">
        <v>36</v>
      </c>
      <c r="F51" s="3">
        <v>0</v>
      </c>
    </row>
    <row r="52" spans="3:6" x14ac:dyDescent="0.2">
      <c r="C52" s="14" t="s">
        <v>40</v>
      </c>
      <c r="D52" s="3">
        <f>(M17*R17+M18*R18+M19*R19)-8*SUM(M17:M19)</f>
        <v>0</v>
      </c>
      <c r="E52" s="3" t="s">
        <v>36</v>
      </c>
      <c r="F52" s="3">
        <v>0</v>
      </c>
    </row>
    <row r="53" spans="3:6" x14ac:dyDescent="0.2">
      <c r="C53" s="14" t="s">
        <v>41</v>
      </c>
      <c r="D53" s="3">
        <f>(N17*R17+N18*R18+N19*R19)-8*SUM(N17:N19)</f>
        <v>0</v>
      </c>
      <c r="E53" s="3" t="s">
        <v>36</v>
      </c>
      <c r="F53" s="3">
        <v>0</v>
      </c>
    </row>
    <row r="54" spans="3:6" ht="19" x14ac:dyDescent="0.2">
      <c r="C54" s="9" t="s">
        <v>42</v>
      </c>
      <c r="D54" s="9"/>
      <c r="E54" s="9"/>
      <c r="F54" s="9"/>
    </row>
    <row r="55" spans="3:6" x14ac:dyDescent="0.2">
      <c r="C55" s="14">
        <f>K17</f>
        <v>10000</v>
      </c>
      <c r="D55" s="3" t="s">
        <v>36</v>
      </c>
      <c r="E55" s="3">
        <v>0</v>
      </c>
    </row>
    <row r="56" spans="3:6" x14ac:dyDescent="0.2">
      <c r="C56" s="14">
        <f t="shared" ref="C56:C57" si="2">K18</f>
        <v>0</v>
      </c>
      <c r="D56" s="3" t="s">
        <v>36</v>
      </c>
      <c r="E56" s="3">
        <v>0</v>
      </c>
    </row>
    <row r="57" spans="3:6" x14ac:dyDescent="0.2">
      <c r="C57" s="14">
        <f t="shared" si="2"/>
        <v>30000</v>
      </c>
      <c r="D57" s="3" t="s">
        <v>36</v>
      </c>
      <c r="E57" s="3">
        <v>0</v>
      </c>
    </row>
    <row r="58" spans="3:6" x14ac:dyDescent="0.2">
      <c r="C58" s="3">
        <f>L17</f>
        <v>30000</v>
      </c>
      <c r="D58" s="3" t="s">
        <v>36</v>
      </c>
      <c r="E58" s="3">
        <v>0</v>
      </c>
    </row>
    <row r="59" spans="3:6" x14ac:dyDescent="0.2">
      <c r="C59" s="3">
        <f t="shared" ref="C59:C60" si="3">L18</f>
        <v>0</v>
      </c>
      <c r="D59" s="3" t="s">
        <v>36</v>
      </c>
      <c r="E59" s="3">
        <v>0</v>
      </c>
    </row>
    <row r="60" spans="3:6" x14ac:dyDescent="0.2">
      <c r="C60" s="3">
        <f t="shared" si="3"/>
        <v>0</v>
      </c>
      <c r="D60" s="3" t="s">
        <v>36</v>
      </c>
      <c r="E60" s="3">
        <v>0</v>
      </c>
    </row>
    <row r="61" spans="3:6" x14ac:dyDescent="0.2">
      <c r="C61" s="3">
        <f>M17</f>
        <v>5000</v>
      </c>
      <c r="D61" s="3" t="s">
        <v>36</v>
      </c>
      <c r="E61" s="3">
        <v>0</v>
      </c>
    </row>
    <row r="62" spans="3:6" x14ac:dyDescent="0.2">
      <c r="C62" s="3">
        <f t="shared" ref="C62:C63" si="4">M18</f>
        <v>0</v>
      </c>
      <c r="D62" s="3" t="s">
        <v>36</v>
      </c>
      <c r="E62" s="3">
        <v>0</v>
      </c>
    </row>
    <row r="63" spans="3:6" x14ac:dyDescent="0.2">
      <c r="C63" s="3">
        <f t="shared" si="4"/>
        <v>5000</v>
      </c>
      <c r="D63" s="3" t="s">
        <v>36</v>
      </c>
      <c r="E63" s="3">
        <v>0</v>
      </c>
    </row>
    <row r="64" spans="3:6" x14ac:dyDescent="0.2">
      <c r="C64" s="3">
        <f>N17</f>
        <v>20000</v>
      </c>
      <c r="D64" s="3" t="s">
        <v>36</v>
      </c>
      <c r="E64" s="3">
        <v>0</v>
      </c>
    </row>
    <row r="65" spans="3:5" x14ac:dyDescent="0.2">
      <c r="C65" s="3">
        <f t="shared" ref="C65:C66" si="5">N18</f>
        <v>0</v>
      </c>
      <c r="D65" s="3" t="s">
        <v>36</v>
      </c>
      <c r="E65" s="3">
        <v>0</v>
      </c>
    </row>
    <row r="66" spans="3:5" x14ac:dyDescent="0.2">
      <c r="C66" s="3">
        <f t="shared" si="5"/>
        <v>20000</v>
      </c>
      <c r="D66" s="3" t="s">
        <v>36</v>
      </c>
      <c r="E66" s="3">
        <v>0</v>
      </c>
    </row>
  </sheetData>
  <mergeCells count="13">
    <mergeCell ref="Q16:T16"/>
    <mergeCell ref="C54:F54"/>
    <mergeCell ref="D30:D31"/>
    <mergeCell ref="C28:C31"/>
    <mergeCell ref="C38:F38"/>
    <mergeCell ref="C42:F42"/>
    <mergeCell ref="Q21:T21"/>
    <mergeCell ref="Q33:T33"/>
    <mergeCell ref="Q26:T26"/>
    <mergeCell ref="Q30:T30"/>
    <mergeCell ref="C25:C26"/>
    <mergeCell ref="D28:D29"/>
    <mergeCell ref="Q23:T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 Admin</dc:creator>
  <cp:lastModifiedBy>Microsoft Office User</cp:lastModifiedBy>
  <dcterms:created xsi:type="dcterms:W3CDTF">2017-11-22T17:33:14Z</dcterms:created>
  <dcterms:modified xsi:type="dcterms:W3CDTF">2018-02-02T16:09:01Z</dcterms:modified>
</cp:coreProperties>
</file>