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xt3d/Documents/GitHub/pythonPointCloud/output/"/>
    </mc:Choice>
  </mc:AlternateContent>
  <xr:revisionPtr revIDLastSave="0" documentId="13_ncr:1_{DCFCED58-9838-9D47-BDF6-0952F8A889E6}" xr6:coauthVersionLast="47" xr6:coauthVersionMax="47" xr10:uidLastSave="{00000000-0000-0000-0000-000000000000}"/>
  <bookViews>
    <workbookView xWindow="0" yWindow="760" windowWidth="30240" windowHeight="18880" activeTab="3" xr2:uid="{73AF4132-CD18-1840-8DF2-E3DB73E4B316}"/>
  </bookViews>
  <sheets>
    <sheet name="Einleitung" sheetId="5" r:id="rId1"/>
    <sheet name="Personen" sheetId="6" r:id="rId2"/>
    <sheet name="output" sheetId="7" r:id="rId3"/>
    <sheet name="Serien" sheetId="1" r:id="rId4"/>
    <sheet name="Objects" sheetId="3" r:id="rId5"/>
  </sheets>
  <definedNames>
    <definedName name="ExterneDaten_1" localSheetId="2" hidden="1">output!$D$1:$Q$316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 a="1"/>
  <c r="L3" i="1" s="1"/>
  <c r="K3" i="1" s="1"/>
  <c r="B23" i="1"/>
  <c r="C23" i="1"/>
  <c r="D23" i="1"/>
  <c r="E23" i="1"/>
  <c r="F23" i="1"/>
  <c r="G23" i="1" a="1"/>
  <c r="G23" i="1" s="1"/>
  <c r="H23" i="1" a="1"/>
  <c r="H23" i="1" s="1"/>
  <c r="B24" i="1"/>
  <c r="C24" i="1"/>
  <c r="D24" i="1" s="1"/>
  <c r="E24" i="1"/>
  <c r="F24" i="1"/>
  <c r="G24" i="1" a="1"/>
  <c r="G24" i="1" s="1"/>
  <c r="H24" i="1" a="1"/>
  <c r="H24" i="1" s="1"/>
  <c r="B25" i="1"/>
  <c r="C25" i="1"/>
  <c r="D25" i="1"/>
  <c r="E25" i="1"/>
  <c r="F25" i="1"/>
  <c r="G25" i="1" a="1"/>
  <c r="G25" i="1" s="1"/>
  <c r="H25" i="1" a="1"/>
  <c r="H25" i="1" s="1"/>
  <c r="B26" i="1"/>
  <c r="C26" i="1"/>
  <c r="D26" i="1"/>
  <c r="E26" i="1"/>
  <c r="F26" i="1"/>
  <c r="G26" i="1" a="1"/>
  <c r="G26" i="1" s="1"/>
  <c r="H26" i="1" a="1"/>
  <c r="H26" i="1" s="1"/>
  <c r="B27" i="1"/>
  <c r="C27" i="1"/>
  <c r="D27" i="1" s="1"/>
  <c r="E27" i="1"/>
  <c r="F27" i="1"/>
  <c r="G27" i="1" a="1"/>
  <c r="G27" i="1" s="1"/>
  <c r="H27" i="1" a="1"/>
  <c r="H27" i="1" s="1"/>
  <c r="B28" i="1"/>
  <c r="C28" i="1"/>
  <c r="D28" i="1"/>
  <c r="E28" i="1"/>
  <c r="F28" i="1"/>
  <c r="G28" i="1" a="1"/>
  <c r="G28" i="1" s="1"/>
  <c r="H28" i="1" a="1"/>
  <c r="H28" i="1"/>
  <c r="B29" i="1"/>
  <c r="C29" i="1"/>
  <c r="D29" i="1"/>
  <c r="E29" i="1"/>
  <c r="F29" i="1"/>
  <c r="G29" i="1" a="1"/>
  <c r="G29" i="1" s="1"/>
  <c r="H29" i="1" a="1"/>
  <c r="H29" i="1" s="1"/>
  <c r="B30" i="1"/>
  <c r="C30" i="1"/>
  <c r="D30" i="1"/>
  <c r="E30" i="1"/>
  <c r="F30" i="1"/>
  <c r="G30" i="1" a="1"/>
  <c r="G30" i="1"/>
  <c r="H30" i="1" a="1"/>
  <c r="H30" i="1" s="1"/>
  <c r="B31" i="1"/>
  <c r="C31" i="1"/>
  <c r="D31" i="1" s="1"/>
  <c r="E31" i="1"/>
  <c r="F31" i="1"/>
  <c r="G31" i="1" a="1"/>
  <c r="G31" i="1" s="1"/>
  <c r="H31" i="1" a="1"/>
  <c r="H31" i="1" s="1"/>
  <c r="R10" i="1"/>
  <c r="R11" i="1"/>
  <c r="R12" i="1"/>
  <c r="K10" i="1"/>
  <c r="K11" i="1"/>
  <c r="K12" i="1"/>
  <c r="S3" i="1" a="1"/>
  <c r="S3" i="1" s="1"/>
  <c r="R3" i="1" s="1"/>
  <c r="F20" i="1"/>
  <c r="G20" i="1" a="1"/>
  <c r="G20" i="1" s="1"/>
  <c r="H20" i="1" a="1"/>
  <c r="H20" i="1" s="1"/>
  <c r="F21" i="1"/>
  <c r="G21" i="1" a="1"/>
  <c r="G21" i="1" s="1"/>
  <c r="H21" i="1" a="1"/>
  <c r="H21" i="1" s="1"/>
  <c r="F22" i="1"/>
  <c r="G22" i="1" a="1"/>
  <c r="G22" i="1" s="1"/>
  <c r="H22" i="1" a="1"/>
  <c r="H2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" i="1"/>
  <c r="C2" i="1"/>
  <c r="A2" i="1" a="1"/>
  <c r="A2" i="1" s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2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2" i="7"/>
  <c r="E3" i="3" a="1"/>
  <c r="E3" i="3" s="1"/>
  <c r="E4" i="3" a="1"/>
  <c r="E4" i="3" s="1"/>
  <c r="B2" i="3" a="1"/>
  <c r="B2" i="3" s="1"/>
  <c r="K6" i="1" l="1"/>
  <c r="R5" i="1"/>
  <c r="K5" i="1"/>
  <c r="R4" i="1"/>
  <c r="K4" i="1"/>
  <c r="R9" i="1"/>
  <c r="K9" i="1"/>
  <c r="R8" i="1"/>
  <c r="K8" i="1"/>
  <c r="R7" i="1"/>
  <c r="K7" i="1"/>
  <c r="R6" i="1"/>
  <c r="G13" i="1" a="1"/>
  <c r="G13" i="1" s="1"/>
  <c r="H19" i="1" a="1"/>
  <c r="H19" i="1" s="1"/>
  <c r="G15" i="1" a="1"/>
  <c r="G15" i="1" s="1"/>
  <c r="G14" i="1" a="1"/>
  <c r="G14" i="1" s="1"/>
  <c r="G9" i="1" a="1"/>
  <c r="G9" i="1" s="1"/>
  <c r="H11" i="1" a="1"/>
  <c r="H11" i="1" s="1"/>
  <c r="G7" i="1" a="1"/>
  <c r="G7" i="1" s="1"/>
  <c r="G6" i="1" a="1"/>
  <c r="G6" i="1" s="1"/>
  <c r="D3" i="3"/>
  <c r="G4" i="1" a="1"/>
  <c r="G4" i="1" s="1"/>
  <c r="H3" i="1" a="1"/>
  <c r="H3" i="1" s="1"/>
  <c r="F4" i="1"/>
  <c r="C3" i="3"/>
  <c r="H18" i="1" a="1"/>
  <c r="H18" i="1" s="1"/>
  <c r="H10" i="1" a="1"/>
  <c r="H10" i="1" s="1"/>
  <c r="F19" i="1"/>
  <c r="F11" i="1"/>
  <c r="F3" i="1"/>
  <c r="H17" i="1" a="1"/>
  <c r="H17" i="1" s="1"/>
  <c r="H9" i="1" a="1"/>
  <c r="H9" i="1" s="1"/>
  <c r="F18" i="1"/>
  <c r="F10" i="1"/>
  <c r="H16" i="1" a="1"/>
  <c r="H16" i="1" s="1"/>
  <c r="H8" i="1" a="1"/>
  <c r="H8" i="1" s="1"/>
  <c r="F17" i="1"/>
  <c r="F9" i="1"/>
  <c r="H15" i="1" a="1"/>
  <c r="H15" i="1" s="1"/>
  <c r="H7" i="1" a="1"/>
  <c r="H7" i="1" s="1"/>
  <c r="F16" i="1"/>
  <c r="F8" i="1"/>
  <c r="G12" i="1" a="1"/>
  <c r="G12" i="1" s="1"/>
  <c r="D4" i="3"/>
  <c r="H14" i="1" a="1"/>
  <c r="H14" i="1" s="1"/>
  <c r="H6" i="1" a="1"/>
  <c r="H6" i="1" s="1"/>
  <c r="F15" i="1"/>
  <c r="F7" i="1"/>
  <c r="C4" i="3"/>
  <c r="H13" i="1" a="1"/>
  <c r="H13" i="1" s="1"/>
  <c r="H5" i="1" a="1"/>
  <c r="H5" i="1" s="1"/>
  <c r="F14" i="1"/>
  <c r="F6" i="1"/>
  <c r="H12" i="1" a="1"/>
  <c r="H12" i="1" s="1"/>
  <c r="H4" i="1" a="1"/>
  <c r="H4" i="1" s="1"/>
  <c r="F13" i="1"/>
  <c r="F5" i="1"/>
  <c r="F44" i="1"/>
  <c r="F42" i="1"/>
  <c r="F43" i="1"/>
  <c r="G3" i="1" a="1"/>
  <c r="G3" i="1" s="1"/>
  <c r="G11" i="1" a="1"/>
  <c r="G11" i="1" s="1"/>
  <c r="G10" i="1" a="1"/>
  <c r="G10" i="1" s="1"/>
  <c r="G8" i="1" a="1"/>
  <c r="G8" i="1" s="1"/>
  <c r="G18" i="1" a="1"/>
  <c r="G18" i="1" s="1"/>
  <c r="G5" i="1" a="1"/>
  <c r="G5" i="1" s="1"/>
  <c r="G19" i="1" a="1"/>
  <c r="G19" i="1" s="1"/>
  <c r="G17" i="1" a="1"/>
  <c r="G17" i="1" s="1"/>
  <c r="E2" i="3" a="1"/>
  <c r="E2" i="3" s="1"/>
  <c r="D2" i="3"/>
  <c r="C2" i="3"/>
  <c r="F12" i="1" l="1"/>
  <c r="G16" i="1" a="1"/>
  <c r="G16" i="1" s="1"/>
  <c r="G2" i="1" l="1" a="1"/>
  <c r="G2" i="1" s="1"/>
  <c r="E2" i="1"/>
  <c r="F2" i="1"/>
  <c r="V9" i="1" s="1" a="1"/>
  <c r="V9" i="1" s="1"/>
  <c r="H2" i="1" a="1"/>
  <c r="H2" i="1" s="1"/>
  <c r="T9" i="1" l="1" a="1"/>
  <c r="T9" i="1" s="1"/>
  <c r="U9" i="1" a="1"/>
  <c r="U9" i="1" s="1"/>
  <c r="T4" i="1" a="1"/>
  <c r="T4" i="1" s="1"/>
  <c r="V6" i="1" a="1"/>
  <c r="V6" i="1" s="1"/>
  <c r="V5" i="1" a="1"/>
  <c r="V5" i="1" s="1"/>
  <c r="T7" i="1" a="1"/>
  <c r="T7" i="1" s="1"/>
  <c r="U4" i="1" a="1"/>
  <c r="U4" i="1" s="1"/>
  <c r="U8" i="1" a="1"/>
  <c r="U8" i="1" s="1"/>
  <c r="T6" i="1" a="1"/>
  <c r="T6" i="1" s="1"/>
  <c r="V8" i="1" a="1"/>
  <c r="V8" i="1" s="1"/>
  <c r="V4" i="1" a="1"/>
  <c r="V4" i="1" s="1"/>
  <c r="U7" i="1" a="1"/>
  <c r="U7" i="1" s="1"/>
  <c r="T5" i="1" a="1"/>
  <c r="T5" i="1" s="1"/>
  <c r="V7" i="1" a="1"/>
  <c r="V7" i="1" s="1"/>
  <c r="U6" i="1" a="1"/>
  <c r="U6" i="1" s="1"/>
  <c r="U5" i="1" a="1"/>
  <c r="U5" i="1" s="1"/>
  <c r="T8" i="1" a="1"/>
  <c r="T8" i="1" s="1"/>
  <c r="M5" i="1" a="1"/>
  <c r="M5" i="1" s="1"/>
  <c r="O7" i="1" a="1"/>
  <c r="O7" i="1" s="1"/>
  <c r="N5" i="1" a="1"/>
  <c r="N5" i="1" s="1"/>
  <c r="M8" i="1" a="1"/>
  <c r="M8" i="1" s="1"/>
  <c r="O8" i="1" a="1"/>
  <c r="O8" i="1" s="1"/>
  <c r="O9" i="1" a="1"/>
  <c r="O9" i="1" s="1"/>
  <c r="O5" i="1" a="1"/>
  <c r="O5" i="1" s="1"/>
  <c r="N9" i="1" a="1"/>
  <c r="N9" i="1" s="1"/>
  <c r="M6" i="1" a="1"/>
  <c r="M6" i="1" s="1"/>
  <c r="M9" i="1" a="1"/>
  <c r="M9" i="1" s="1"/>
  <c r="N6" i="1" a="1"/>
  <c r="N6" i="1" s="1"/>
  <c r="N8" i="1" a="1"/>
  <c r="N8" i="1" s="1"/>
  <c r="M4" i="1" a="1"/>
  <c r="M4" i="1" s="1"/>
  <c r="O6" i="1" a="1"/>
  <c r="O6" i="1" s="1"/>
  <c r="N4" i="1" a="1"/>
  <c r="N4" i="1" s="1"/>
  <c r="M7" i="1" a="1"/>
  <c r="M7" i="1" s="1"/>
  <c r="O4" i="1" a="1"/>
  <c r="O4" i="1" s="1"/>
  <c r="N7" i="1" a="1"/>
  <c r="N7" i="1" s="1"/>
  <c r="M11" i="1" a="1"/>
  <c r="M11" i="1" s="1"/>
  <c r="N11" i="1" a="1"/>
  <c r="N11" i="1" s="1"/>
  <c r="O11" i="1" a="1"/>
  <c r="O11" i="1" s="1"/>
  <c r="M12" i="1" a="1"/>
  <c r="M12" i="1" s="1"/>
  <c r="N12" i="1" a="1"/>
  <c r="N12" i="1" s="1"/>
  <c r="O12" i="1" a="1"/>
  <c r="O12" i="1" s="1"/>
  <c r="M10" i="1" a="1"/>
  <c r="M10" i="1" s="1"/>
  <c r="N10" i="1" a="1"/>
  <c r="N10" i="1" s="1"/>
  <c r="O10" i="1" a="1"/>
  <c r="O10" i="1" s="1"/>
  <c r="O3" i="1" a="1"/>
  <c r="O3" i="1" s="1"/>
  <c r="M3" i="1" a="1"/>
  <c r="M3" i="1" s="1"/>
  <c r="T3" i="1" a="1"/>
  <c r="T3" i="1" s="1"/>
  <c r="U3" i="1" a="1"/>
  <c r="U3" i="1" s="1"/>
  <c r="V3" i="1" a="1"/>
  <c r="V3" i="1" s="1"/>
  <c r="N3" i="1" a="1"/>
  <c r="N3" i="1" s="1"/>
  <c r="F40" i="1" s="1"/>
  <c r="F39" i="1" l="1"/>
  <c r="F41" i="1"/>
  <c r="U11" i="1" l="1" a="1"/>
  <c r="U11" i="1" s="1"/>
  <c r="V11" i="1" a="1"/>
  <c r="V11" i="1" s="1"/>
  <c r="V12" i="1" a="1"/>
  <c r="V12" i="1" s="1"/>
  <c r="V10" i="1" a="1"/>
  <c r="V10" i="1" s="1"/>
  <c r="T10" i="1" a="1"/>
  <c r="T10" i="1" s="1"/>
  <c r="T12" i="1" a="1"/>
  <c r="T12" i="1" s="1"/>
  <c r="U10" i="1" a="1"/>
  <c r="U10" i="1" s="1"/>
  <c r="T11" i="1" a="1"/>
  <c r="T11" i="1" s="1"/>
  <c r="U12" i="1" a="1"/>
  <c r="U1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536BD0-33A0-0746-BFCD-9AA272618273}" keepAlive="1" name="Abfrage - output" description="Verbindung mit der Abfrage 'output' in der Arbeitsmappe." type="5" refreshedVersion="8" background="1" saveData="1">
    <dbPr connection="Provider=Microsoft.Mashup.OleDb.1;Data Source=$Workbook$;Location=output;Extended Properties=&quot;&quot;" command="SELECT * FROM [output]"/>
  </connection>
  <connection id="2" xr16:uid="{DA34E282-4829-E14B-9DCB-0C5FB45286F1}" keepAlive="1" name="Abfrage - output (2)" description="Verbindung mit der Abfrage 'output (2)' in der Arbeitsmappe." type="5" refreshedVersion="0" background="1">
    <dbPr connection="Provider=Microsoft.Mashup.OleDb.1;Data Source=$Workbook$;Location=&quot;output (2)&quot;;Extended Properties=&quot;&quot;" command="SELECT * FROM [output (2)]"/>
  </connection>
  <connection id="3" xr16:uid="{282F80F1-5700-E540-8880-F3E345A3A0C0}" keepAlive="1" name="Abfrage - output(1)" description="Verbindung mit der Abfrage 'output' in der Arbeitsmappe." type="5" refreshedVersion="8" background="1" saveData="1">
    <dbPr connection="Provider=Microsoft.Mashup.OleDb.1;Data Source=$Workbook$;Location=output;Extended Properties=&quot;&quot;" command="SELECT * FROM [outpu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<sst xmlns="http://schemas.openxmlformats.org/spreadsheetml/2006/main" count="1013" uniqueCount="370">
  <si>
    <t>file</t>
  </si>
  <si>
    <t>angle</t>
  </si>
  <si>
    <t>centre_diff</t>
  </si>
  <si>
    <t>centre_diff_x</t>
  </si>
  <si>
    <t>centre_diff_y</t>
  </si>
  <si>
    <t>centre_diff_z</t>
  </si>
  <si>
    <t>x_normal_device</t>
  </si>
  <si>
    <t>y_normal_device</t>
  </si>
  <si>
    <t>z_normal_device</t>
  </si>
  <si>
    <t>x_normal_object</t>
  </si>
  <si>
    <t>y_normal_object</t>
  </si>
  <si>
    <t>z_normal_object</t>
  </si>
  <si>
    <t>C12All.csv</t>
  </si>
  <si>
    <t>C8All.csv</t>
  </si>
  <si>
    <t>C4All.csv</t>
  </si>
  <si>
    <t>C10All.csv</t>
  </si>
  <si>
    <t>C6All.csv</t>
  </si>
  <si>
    <t>C2All.csv</t>
  </si>
  <si>
    <t>C14All.csv</t>
  </si>
  <si>
    <t>C9All.csv</t>
  </si>
  <si>
    <t>C5All.csv</t>
  </si>
  <si>
    <t>C13All.csv</t>
  </si>
  <si>
    <t>C7All.csv</t>
  </si>
  <si>
    <t>C11All.csv</t>
  </si>
  <si>
    <t>C15All.csv</t>
  </si>
  <si>
    <t>C3All.csv</t>
  </si>
  <si>
    <t>C1All.csv</t>
  </si>
  <si>
    <t>K11All.csv</t>
  </si>
  <si>
    <t>K6All.csv</t>
  </si>
  <si>
    <t>K4All.csv</t>
  </si>
  <si>
    <t>K8All.csv</t>
  </si>
  <si>
    <t>K13All.csv</t>
  </si>
  <si>
    <t>K15All.csv</t>
  </si>
  <si>
    <t>K2All.csv</t>
  </si>
  <si>
    <t>K7All.csv</t>
  </si>
  <si>
    <t>K10All.csv</t>
  </si>
  <si>
    <t>K12All.csv</t>
  </si>
  <si>
    <t>K5All.csv</t>
  </si>
  <si>
    <t>K9All.csv</t>
  </si>
  <si>
    <t>K1All.csv</t>
  </si>
  <si>
    <t>K3All.csv</t>
  </si>
  <si>
    <t>K14All.csv</t>
  </si>
  <si>
    <t>M15All.csv</t>
  </si>
  <si>
    <t>M9All.csv</t>
  </si>
  <si>
    <t>M5All.csv</t>
  </si>
  <si>
    <t>M7All.csv</t>
  </si>
  <si>
    <t>M3All.csv</t>
  </si>
  <si>
    <t>M13All.csv</t>
  </si>
  <si>
    <t>M11All.csv</t>
  </si>
  <si>
    <t>M1All.csv</t>
  </si>
  <si>
    <t>M8All.csv</t>
  </si>
  <si>
    <t>M4All.csv</t>
  </si>
  <si>
    <t>M14All.csv</t>
  </si>
  <si>
    <t>M6All.csv</t>
  </si>
  <si>
    <t>M12All.csv</t>
  </si>
  <si>
    <t>M2All.csv</t>
  </si>
  <si>
    <t>M10All.csv</t>
  </si>
  <si>
    <t>S1All.csv</t>
  </si>
  <si>
    <t>S3All.csv</t>
  </si>
  <si>
    <t>S15All.csv</t>
  </si>
  <si>
    <t>S11All.csv</t>
  </si>
  <si>
    <t>S7All.csv</t>
  </si>
  <si>
    <t>S13All.csv</t>
  </si>
  <si>
    <t>S5All.csv</t>
  </si>
  <si>
    <t>S9All.csv</t>
  </si>
  <si>
    <t>S14All.csv</t>
  </si>
  <si>
    <t>S2All.csv</t>
  </si>
  <si>
    <t>S6All.csv</t>
  </si>
  <si>
    <t>S10All.csv</t>
  </si>
  <si>
    <t>S4All.csv</t>
  </si>
  <si>
    <t>S8All.csv</t>
  </si>
  <si>
    <t>S12All.csv</t>
  </si>
  <si>
    <t>F1All.csv</t>
  </si>
  <si>
    <t>F3All.csv</t>
  </si>
  <si>
    <t>F2All.csv</t>
  </si>
  <si>
    <t>F4All.csv</t>
  </si>
  <si>
    <t>F15All.csv</t>
  </si>
  <si>
    <t>F13All.csv</t>
  </si>
  <si>
    <t>F7All.csv</t>
  </si>
  <si>
    <t>F9All.csv</t>
  </si>
  <si>
    <t>F5All.csv</t>
  </si>
  <si>
    <t>F11All.csv</t>
  </si>
  <si>
    <t>F14All.csv</t>
  </si>
  <si>
    <t>F12All.csv</t>
  </si>
  <si>
    <t>F8All.csv</t>
  </si>
  <si>
    <t>F6All.csv</t>
  </si>
  <si>
    <t>F10All.csv</t>
  </si>
  <si>
    <t>R3All.csv</t>
  </si>
  <si>
    <t>R1All.csv</t>
  </si>
  <si>
    <t>R15All.csv</t>
  </si>
  <si>
    <t>R11All.csv</t>
  </si>
  <si>
    <t>R5All.csv</t>
  </si>
  <si>
    <t>R9All.csv</t>
  </si>
  <si>
    <t>R13All.csv</t>
  </si>
  <si>
    <t>R7All.csv</t>
  </si>
  <si>
    <t>R2All.csv</t>
  </si>
  <si>
    <t>R14All.csv</t>
  </si>
  <si>
    <t>R4All.csv</t>
  </si>
  <si>
    <t>R8All.csv</t>
  </si>
  <si>
    <t>R10All.csv</t>
  </si>
  <si>
    <t>R6All.csv</t>
  </si>
  <si>
    <t>R12All.csv</t>
  </si>
  <si>
    <t>Drei-k2All.csv</t>
  </si>
  <si>
    <t>Drei-k1All.csv</t>
  </si>
  <si>
    <t>Drei-k12All.csv</t>
  </si>
  <si>
    <t>Drei-k10All.csv</t>
  </si>
  <si>
    <t>Drei-k6All.csv</t>
  </si>
  <si>
    <t>Drei-k14All.csv</t>
  </si>
  <si>
    <t>Drei-k8All.csv</t>
  </si>
  <si>
    <t>Drei-k4All.csv</t>
  </si>
  <si>
    <t>Drei-k13All.csv</t>
  </si>
  <si>
    <t>Drei-k11All.csv</t>
  </si>
  <si>
    <t>Drei-k3All.csv</t>
  </si>
  <si>
    <t>Drei-k15All.csv</t>
  </si>
  <si>
    <t>Drei-k7All.csv</t>
  </si>
  <si>
    <t>Drei-k9All.csv</t>
  </si>
  <si>
    <t>Drei-k5All.csv</t>
  </si>
  <si>
    <t>Gross-k2All.csv</t>
  </si>
  <si>
    <t>Gross-k3All.csv</t>
  </si>
  <si>
    <t>Gross-k1All.csv</t>
  </si>
  <si>
    <t>Gross-k8All.csv</t>
  </si>
  <si>
    <t>Gross-k4All.csv</t>
  </si>
  <si>
    <t>Gross-k6All.csv</t>
  </si>
  <si>
    <t>Gross-k5All.csv</t>
  </si>
  <si>
    <t>Gross-k7All.csv</t>
  </si>
  <si>
    <t>Gross-k12All.csv</t>
  </si>
  <si>
    <t>Gross-k10All.csv</t>
  </si>
  <si>
    <t>Gross-k14All.csv</t>
  </si>
  <si>
    <t>Gross-k9All.csv</t>
  </si>
  <si>
    <t>Gross-k13All.csv</t>
  </si>
  <si>
    <t>Gross-k11All.csv</t>
  </si>
  <si>
    <t>Gross-k15All.csv</t>
  </si>
  <si>
    <t>Gross-c6All.csv</t>
  </si>
  <si>
    <t>Gross-c11All.csv</t>
  </si>
  <si>
    <t>Gross-c13All.csv</t>
  </si>
  <si>
    <t>Gross-c4All.csv</t>
  </si>
  <si>
    <t>Gross-c8All.csv</t>
  </si>
  <si>
    <t>Gross-c2All.csv</t>
  </si>
  <si>
    <t>Gross-c15All.csv</t>
  </si>
  <si>
    <t>Gross-c10All.csv</t>
  </si>
  <si>
    <t>Gross-c7All.csv</t>
  </si>
  <si>
    <t>Gross-c5All.csv</t>
  </si>
  <si>
    <t>Gross-c9All.csv</t>
  </si>
  <si>
    <t>Gross-c12All.csv</t>
  </si>
  <si>
    <t>Gross-c1All.csv</t>
  </si>
  <si>
    <t>Gross-c14All.csv</t>
  </si>
  <si>
    <t>Gross-c3All.csv</t>
  </si>
  <si>
    <t>Drei-c2All.csv</t>
  </si>
  <si>
    <t>Drei-c11All.csv</t>
  </si>
  <si>
    <t>Drei-c13All.csv</t>
  </si>
  <si>
    <t>Drei-c4All.csv</t>
  </si>
  <si>
    <t>Drei-c8All.csv</t>
  </si>
  <si>
    <t>Drei-c6All.csv</t>
  </si>
  <si>
    <t>Drei-c15All.csv</t>
  </si>
  <si>
    <t>Drei-c10All.csv</t>
  </si>
  <si>
    <t>Drei-c3All.csv</t>
  </si>
  <si>
    <t>Drei-c1All.csv</t>
  </si>
  <si>
    <t>Drei-c12All.csv</t>
  </si>
  <si>
    <t>Drei-c5All.csv</t>
  </si>
  <si>
    <t>Drei-c9All.csv</t>
  </si>
  <si>
    <t>Drei-c14All.csv</t>
  </si>
  <si>
    <t>Drei-c7All.csv</t>
  </si>
  <si>
    <t>3-S4All.csv</t>
  </si>
  <si>
    <t>3-S8All.csv</t>
  </si>
  <si>
    <t>3-S10All.csv</t>
  </si>
  <si>
    <t>3-S6All.csv</t>
  </si>
  <si>
    <t>3-S12All.csv</t>
  </si>
  <si>
    <t>3-S2All.csv</t>
  </si>
  <si>
    <t>3-S14All.csv</t>
  </si>
  <si>
    <t>3-S11All.csv</t>
  </si>
  <si>
    <t>3-S5All.csv</t>
  </si>
  <si>
    <t>3-S9All.csv</t>
  </si>
  <si>
    <t>3-S13All.csv</t>
  </si>
  <si>
    <t>3-S7All.csv</t>
  </si>
  <si>
    <t>3-S3All.csv</t>
  </si>
  <si>
    <t>3-S1All.csv</t>
  </si>
  <si>
    <t>3-S15All.csv</t>
  </si>
  <si>
    <t>Groß-S3All.csv</t>
  </si>
  <si>
    <t>Groß-S14All.csv</t>
  </si>
  <si>
    <t>Groß-S1All.csv</t>
  </si>
  <si>
    <t>Groß-S12All.csv</t>
  </si>
  <si>
    <t>Groß-S9All.csv</t>
  </si>
  <si>
    <t>Groß-S5All.csv</t>
  </si>
  <si>
    <t>Groß-S7All.csv</t>
  </si>
  <si>
    <t>Groß-S10All.csv</t>
  </si>
  <si>
    <t>Groß-S15All.csv</t>
  </si>
  <si>
    <t>Groß-S2All.csv</t>
  </si>
  <si>
    <t>Groß-S8All.csv</t>
  </si>
  <si>
    <t>Groß-S4All.csv</t>
  </si>
  <si>
    <t>Groß-S13All.csv</t>
  </si>
  <si>
    <t>Groß-S11All.csv</t>
  </si>
  <si>
    <t>Groß-S6All.csv</t>
  </si>
  <si>
    <t>serie</t>
  </si>
  <si>
    <t>C</t>
  </si>
  <si>
    <t>K</t>
  </si>
  <si>
    <t>M</t>
  </si>
  <si>
    <t>S</t>
  </si>
  <si>
    <t>F</t>
  </si>
  <si>
    <t>R</t>
  </si>
  <si>
    <t>Durchschnitt</t>
  </si>
  <si>
    <t>Anzahl</t>
  </si>
  <si>
    <t>Median</t>
  </si>
  <si>
    <t>N</t>
  </si>
  <si>
    <t>object</t>
  </si>
  <si>
    <t>D</t>
  </si>
  <si>
    <t>G</t>
  </si>
  <si>
    <t>N - Norm</t>
  </si>
  <si>
    <t>G - Groß</t>
  </si>
  <si>
    <t>D - Dreieck</t>
  </si>
  <si>
    <t>Groß-M7All.csv</t>
  </si>
  <si>
    <t>Groß-M5All.csv</t>
  </si>
  <si>
    <t>Groß-M9All.csv</t>
  </si>
  <si>
    <t>Groß-M14All.csv</t>
  </si>
  <si>
    <t>Groß-M10All.csv</t>
  </si>
  <si>
    <t>Groß-M1All.csv</t>
  </si>
  <si>
    <t>Groß-M12All.csv</t>
  </si>
  <si>
    <t>Groß-M3All.csv</t>
  </si>
  <si>
    <t>Groß-M6All.csv</t>
  </si>
  <si>
    <t>Groß-M15All.csv</t>
  </si>
  <si>
    <t>Groß-M4All.csv</t>
  </si>
  <si>
    <t>Groß-M8All.csv</t>
  </si>
  <si>
    <t>Groß-M11All.csv</t>
  </si>
  <si>
    <t>Groß-M2All.csv</t>
  </si>
  <si>
    <t>Groß-M13All.csv</t>
  </si>
  <si>
    <t>3-M12All.csv</t>
  </si>
  <si>
    <t>3-M9All.csv</t>
  </si>
  <si>
    <t>3-M2All.csv</t>
  </si>
  <si>
    <t>3-M10All.csv</t>
  </si>
  <si>
    <t>3-M6All.csv</t>
  </si>
  <si>
    <t>3-M14All.csv</t>
  </si>
  <si>
    <t>3-M4All.csv</t>
  </si>
  <si>
    <t>3-M1All.csv</t>
  </si>
  <si>
    <t>3-M13All.csv</t>
  </si>
  <si>
    <t>3-M11All.csv</t>
  </si>
  <si>
    <t>3-M8All.csv</t>
  </si>
  <si>
    <t>3-M3All.csv</t>
  </si>
  <si>
    <t>3-M15All.csv</t>
  </si>
  <si>
    <t>3-M7All.csv</t>
  </si>
  <si>
    <t>3-M5All.csv</t>
  </si>
  <si>
    <t>Object</t>
  </si>
  <si>
    <t>Person</t>
  </si>
  <si>
    <t>Serie</t>
  </si>
  <si>
    <t>Augenabstand</t>
  </si>
  <si>
    <t>3-F8All.csv</t>
  </si>
  <si>
    <t>3-F4All.csv</t>
  </si>
  <si>
    <t>3-F12All.csv</t>
  </si>
  <si>
    <t>3-F10All.csv</t>
  </si>
  <si>
    <t>3-F6All.csv</t>
  </si>
  <si>
    <t>3-F14All.csv</t>
  </si>
  <si>
    <t>3-F2All.csv</t>
  </si>
  <si>
    <t>3-F13All.csv</t>
  </si>
  <si>
    <t>3-F9All.csv</t>
  </si>
  <si>
    <t>3-F5All.csv</t>
  </si>
  <si>
    <t>3-F7All.csv</t>
  </si>
  <si>
    <t>3-F11All.csv</t>
  </si>
  <si>
    <t>3-F3All.csv</t>
  </si>
  <si>
    <t>3-F15All.csv</t>
  </si>
  <si>
    <t>3-F1All.csv</t>
  </si>
  <si>
    <t>G-F1All.csv</t>
  </si>
  <si>
    <t>G-F14All.csv</t>
  </si>
  <si>
    <t>G-F3All.csv</t>
  </si>
  <si>
    <t>G-F10All.csv</t>
  </si>
  <si>
    <t>G-F7All.csv</t>
  </si>
  <si>
    <t>G-F9All.csv</t>
  </si>
  <si>
    <t>G-F5All.csv</t>
  </si>
  <si>
    <t>G-F12All.csv</t>
  </si>
  <si>
    <t>G-F2All.csv</t>
  </si>
  <si>
    <t>G-F15All.csv</t>
  </si>
  <si>
    <t>G-F6All.csv</t>
  </si>
  <si>
    <t>G-F11All.csv</t>
  </si>
  <si>
    <t>G-F13All.csv</t>
  </si>
  <si>
    <t>G-F8All.csv</t>
  </si>
  <si>
    <t>G-F4All.csv</t>
  </si>
  <si>
    <t>radius_object</t>
  </si>
  <si>
    <t>radius_device</t>
  </si>
  <si>
    <t>G-R3All.csv</t>
  </si>
  <si>
    <t>G-R14All.csv</t>
  </si>
  <si>
    <t>G-R1All.csv</t>
  </si>
  <si>
    <t>G-R5All.csv</t>
  </si>
  <si>
    <t>G-R12All.csv</t>
  </si>
  <si>
    <t>G-R9All.csv</t>
  </si>
  <si>
    <t>G-R10All.csv</t>
  </si>
  <si>
    <t>G-R7All.csv</t>
  </si>
  <si>
    <t>G-R2All.csv</t>
  </si>
  <si>
    <t>G-R15All.csv</t>
  </si>
  <si>
    <t>G-R4All.csv</t>
  </si>
  <si>
    <t>G-R8All.csv</t>
  </si>
  <si>
    <t>G-R13All.csv</t>
  </si>
  <si>
    <t>G-R11All.csv</t>
  </si>
  <si>
    <t>G-R6All.csv</t>
  </si>
  <si>
    <t>3-R6All.csv</t>
  </si>
  <si>
    <t>3-R10All.csv</t>
  </si>
  <si>
    <t>3-R4All.csv</t>
  </si>
  <si>
    <t>3-R8All.csv</t>
  </si>
  <si>
    <t>3-R12All.csv</t>
  </si>
  <si>
    <t>3-R14All.csv</t>
  </si>
  <si>
    <t>3-R2All.csv</t>
  </si>
  <si>
    <t>3-R11All.csv</t>
  </si>
  <si>
    <t>3-R7All.csv</t>
  </si>
  <si>
    <t>3-R13All.csv</t>
  </si>
  <si>
    <t>3-R5All.csv</t>
  </si>
  <si>
    <t>3-R9All.csv</t>
  </si>
  <si>
    <t>3-R1All.csv</t>
  </si>
  <si>
    <t>3-R3All.csv</t>
  </si>
  <si>
    <t>3-R15All.csv</t>
  </si>
  <si>
    <t>Quelle: Variation and extrema of human interpupillary distance</t>
  </si>
  <si>
    <t>Mean</t>
  </si>
  <si>
    <t>Korrelationen</t>
  </si>
  <si>
    <t>yes</t>
  </si>
  <si>
    <t>Pupil distance - Radius object D</t>
  </si>
  <si>
    <t>Pupil distance - Radius object G</t>
  </si>
  <si>
    <t>Pupil distance - Radius object N</t>
  </si>
  <si>
    <t>Pair</t>
  </si>
  <si>
    <t>=KORREL</t>
  </si>
  <si>
    <t>assumption</t>
  </si>
  <si>
    <t>Pupil distance - Radius object D (median)</t>
  </si>
  <si>
    <t>Pupil distance - Radius object G (median)</t>
  </si>
  <si>
    <t>Pupil distance - Radius object N (median)</t>
  </si>
  <si>
    <t>Varianz in mm</t>
  </si>
  <si>
    <t>prob. yes</t>
  </si>
  <si>
    <t>Pupil</t>
  </si>
  <si>
    <t>Count</t>
  </si>
  <si>
    <t>Mai10All.csv</t>
  </si>
  <si>
    <t>Mai2All.csv</t>
  </si>
  <si>
    <t>Mai12All.csv</t>
  </si>
  <si>
    <t>Mai6All.csv</t>
  </si>
  <si>
    <t>Mai14All.csv</t>
  </si>
  <si>
    <t>Mai8All.csv</t>
  </si>
  <si>
    <t>Mai11All.csv</t>
  </si>
  <si>
    <t>Mai4 All.csv</t>
  </si>
  <si>
    <t>Mai1All.csv</t>
  </si>
  <si>
    <t>Mai3All.csv</t>
  </si>
  <si>
    <t>Mai13All.csv</t>
  </si>
  <si>
    <t>Mai7All.csv</t>
  </si>
  <si>
    <t>Mai5All.csv</t>
  </si>
  <si>
    <t>Mai9All.csv</t>
  </si>
  <si>
    <t>Mai15All.csv</t>
  </si>
  <si>
    <t>MaiD5All.csv</t>
  </si>
  <si>
    <t>MaiD9All.csv</t>
  </si>
  <si>
    <t>MaiD7All.csv</t>
  </si>
  <si>
    <t>MaiD14All.csv</t>
  </si>
  <si>
    <t>MaiD10All.csv</t>
  </si>
  <si>
    <t>MaiD3All.csv</t>
  </si>
  <si>
    <t>MaiD12All.csv</t>
  </si>
  <si>
    <t>MaiD1All.csv</t>
  </si>
  <si>
    <t>MaiD4All.csv</t>
  </si>
  <si>
    <t>MaiD8All.csv</t>
  </si>
  <si>
    <t>MaiD15All.csv</t>
  </si>
  <si>
    <t>MaiD6All.csv</t>
  </si>
  <si>
    <t>MaiD2All.csv</t>
  </si>
  <si>
    <t>MaiD11All.csv</t>
  </si>
  <si>
    <t>MaiD13All.csv</t>
  </si>
  <si>
    <t>MaiG3All.csv</t>
  </si>
  <si>
    <t>MaiG15All.csv</t>
  </si>
  <si>
    <t>MaiG1All.csv</t>
  </si>
  <si>
    <t>MaiG13All.csv</t>
  </si>
  <si>
    <t>MaiG9All.csv</t>
  </si>
  <si>
    <t>MaiG5All.csv</t>
  </si>
  <si>
    <t>MaiG7All.csv</t>
  </si>
  <si>
    <t>MaiG11All.csv</t>
  </si>
  <si>
    <t>MaiG14All.csv</t>
  </si>
  <si>
    <t>MaiG2All.csv</t>
  </si>
  <si>
    <t>MaiG8All.csv</t>
  </si>
  <si>
    <t>MaiG4All.csv</t>
  </si>
  <si>
    <t>MaiG12All.csv</t>
  </si>
  <si>
    <t>MaiG10All.csv</t>
  </si>
  <si>
    <t>MaiG6All.csv</t>
  </si>
  <si>
    <t>Mai</t>
  </si>
  <si>
    <t>person</t>
  </si>
  <si>
    <t>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</si>
</sst>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1E1E1E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92EE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5A108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11" fontId="0" fillId="0" borderId="0" xfId="0" applyNumberFormat="1"/>
    <xf numFmtId="0" fontId="0" fillId="2" borderId="1" xfId="0" applyFill="1" applyBorder="1"/>
    <xf numFmtId="0" fontId="0" fillId="4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4" borderId="4" xfId="0" applyFill="1" applyBorder="1"/>
    <xf numFmtId="0" fontId="0" fillId="2" borderId="5" xfId="0" applyFill="1" applyBorder="1"/>
    <xf numFmtId="0" fontId="0" fillId="4" borderId="6" xfId="0" applyFill="1" applyBorder="1"/>
    <xf numFmtId="0" fontId="0" fillId="3" borderId="5" xfId="0" applyFill="1" applyBorder="1"/>
    <xf numFmtId="0" fontId="0" fillId="5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5" borderId="8" xfId="0" applyFill="1" applyBorder="1"/>
    <xf numFmtId="0" fontId="0" fillId="5" borderId="9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10" xfId="0" applyFill="1" applyBorder="1"/>
    <xf numFmtId="0" fontId="0" fillId="2" borderId="9" xfId="0" applyFill="1" applyBorder="1"/>
    <xf numFmtId="0" fontId="0" fillId="4" borderId="2" xfId="0" applyFill="1" applyBorder="1"/>
    <xf numFmtId="0" fontId="0" fillId="4" borderId="5" xfId="0" applyFill="1" applyBorder="1"/>
    <xf numFmtId="0" fontId="0" fillId="4" borderId="7" xfId="0" applyFill="1" applyBorder="1"/>
    <xf numFmtId="0" fontId="0" fillId="4" borderId="10" xfId="0" applyFill="1" applyBorder="1"/>
    <xf numFmtId="0" fontId="0" fillId="4" borderId="9" xfId="0" applyFill="1" applyBorder="1"/>
    <xf numFmtId="0" fontId="0" fillId="3" borderId="6" xfId="0" applyFill="1" applyBorder="1"/>
    <xf numFmtId="0" fontId="0" fillId="3" borderId="9" xfId="0" applyFill="1" applyBorder="1"/>
    <xf numFmtId="0" fontId="0" fillId="0" borderId="1" xfId="0" applyBorder="1"/>
    <xf numFmtId="0" fontId="1" fillId="2" borderId="1" xfId="0" applyFont="1" applyFill="1" applyBorder="1"/>
    <xf numFmtId="0" fontId="0" fillId="6" borderId="1" xfId="0" applyFill="1" applyBorder="1"/>
    <xf numFmtId="0" fontId="2" fillId="7" borderId="1" xfId="0" applyFont="1" applyFill="1" applyBorder="1"/>
    <xf numFmtId="0" fontId="1" fillId="8" borderId="1" xfId="0" applyFont="1" applyFill="1" applyBorder="1"/>
    <xf numFmtId="0" fontId="0" fillId="9" borderId="1" xfId="0" applyFill="1" applyBorder="1"/>
    <xf numFmtId="0" fontId="0" fillId="10" borderId="0" xfId="0" applyFill="1"/>
    <xf numFmtId="0" fontId="0" fillId="6" borderId="0" xfId="0" applyFill="1"/>
    <xf numFmtId="0" fontId="2" fillId="7" borderId="0" xfId="0" applyFont="1" applyFill="1"/>
    <xf numFmtId="0" fontId="2" fillId="11" borderId="0" xfId="0" applyFont="1" applyFill="1" applyAlignment="1">
      <alignment horizontal="center"/>
    </xf>
    <xf numFmtId="0" fontId="2" fillId="11" borderId="0" xfId="0" applyFont="1" applyFill="1"/>
    <xf numFmtId="0" fontId="2" fillId="11" borderId="17" xfId="0" quotePrefix="1" applyFont="1" applyFill="1" applyBorder="1"/>
    <xf numFmtId="0" fontId="2" fillId="11" borderId="17" xfId="0" applyFont="1" applyFill="1" applyBorder="1"/>
    <xf numFmtId="0" fontId="0" fillId="12" borderId="0" xfId="0" applyFill="1"/>
    <xf numFmtId="0" fontId="0" fillId="3" borderId="0" xfId="0" applyFill="1"/>
    <xf numFmtId="0" fontId="0" fillId="5" borderId="0" xfId="0" applyFill="1"/>
    <xf numFmtId="0" fontId="0" fillId="5" borderId="5" xfId="0" applyFill="1" applyBorder="1"/>
    <xf numFmtId="0" fontId="0" fillId="5" borderId="7" xfId="0" applyFill="1" applyBorder="1"/>
    <xf numFmtId="0" fontId="0" fillId="4" borderId="18" xfId="0" applyFill="1" applyBorder="1"/>
    <xf numFmtId="0" fontId="4" fillId="6" borderId="0" xfId="0" applyFont="1" applyFill="1"/>
    <xf numFmtId="11" fontId="0" fillId="12" borderId="0" xfId="0" applyNumberFormat="1" applyFill="1"/>
    <xf numFmtId="0" fontId="0" fillId="0" borderId="0" xfId="0" applyAlignment="1">
      <alignment horizontal="center"/>
    </xf>
    <xf numFmtId="0" fontId="0" fillId="2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1" borderId="12" xfId="0" applyFont="1" applyFill="1" applyBorder="1" applyAlignment="1">
      <alignment horizontal="center"/>
    </xf>
    <xf numFmtId="0" fontId="2" fillId="11" borderId="13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1" borderId="14" xfId="0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0" fontId="2" fillId="11" borderId="16" xfId="0" applyFont="1" applyFill="1" applyBorder="1" applyAlignment="1">
      <alignment horizontal="center"/>
    </xf>
  </cellXfs>
  <cellStyles count="1">
    <cellStyle name="Standard" xfId="0" builtinId="0"/>
  </cellStyles>
  <dxfs count="17">
    <dxf>
      <numFmt numFmtId="0" formatCode="General"/>
    </dxf>
    <dxf>
      <numFmt numFmtId="0" formatCode="General"/>
      <fill>
        <patternFill patternType="solid">
          <fgColor indexed="64"/>
          <bgColor theme="2" tint="-9.9978637043366805E-2"/>
        </patternFill>
      </fill>
    </dxf>
    <dxf>
      <numFmt numFmtId="0" formatCode="General"/>
      <fill>
        <patternFill patternType="solid">
          <fgColor indexed="64"/>
          <bgColor theme="2" tint="-9.9978637043366805E-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5A1083"/>
      <color rgb="FFCDFFFF"/>
      <color rgb="FF92E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/>
              <a:t>Median</a:t>
            </a:r>
            <a:r>
              <a:rPr lang="de-DE" baseline="0"/>
              <a:t> of object tracking accuracy in dependency of pupil distance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Serien!$M$2</c:f>
              <c:strCache>
                <c:ptCount val="1"/>
                <c:pt idx="0">
                  <c:v>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xVal>
            <c:numRef>
              <c:f>Serien!$L$3:$L$9</c:f>
              <c:numCache>
                <c:formatCode>General</c:formatCode>
                <c:ptCount val="7"/>
                <c:pt idx="0">
                  <c:v>59.47</c:v>
                </c:pt>
                <c:pt idx="1">
                  <c:v>60.506999999999998</c:v>
                </c:pt>
                <c:pt idx="2">
                  <c:v>63.01</c:v>
                </c:pt>
                <c:pt idx="3">
                  <c:v>63.906999999999996</c:v>
                </c:pt>
                <c:pt idx="4">
                  <c:v>64.342500000000001</c:v>
                </c:pt>
                <c:pt idx="5">
                  <c:v>65.39</c:v>
                </c:pt>
                <c:pt idx="6">
                  <c:v>76.959999999999994</c:v>
                </c:pt>
              </c:numCache>
            </c:numRef>
          </c:xVal>
          <c:yVal>
            <c:numRef>
              <c:f>Serien!$M$3:$M$9</c:f>
              <c:numCache>
                <c:formatCode>General</c:formatCode>
                <c:ptCount val="7"/>
                <c:pt idx="0">
                  <c:v>8.5821173943876505E-2</c:v>
                </c:pt>
                <c:pt idx="1">
                  <c:v>5.2332571362871498E-2</c:v>
                </c:pt>
                <c:pt idx="2">
                  <c:v>5.1759308091458602E-2</c:v>
                </c:pt>
                <c:pt idx="3">
                  <c:v>4.4477057693685498E-2</c:v>
                </c:pt>
                <c:pt idx="4">
                  <c:v>2.42925476823487E-2</c:v>
                </c:pt>
                <c:pt idx="5">
                  <c:v>3.08461345667181E-2</c:v>
                </c:pt>
                <c:pt idx="6">
                  <c:v>-2.4453017361131799E-2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DF-DA4A-8B8A-585E63F2CD6C}"/>
            </c:ext>
          </c:extLst>
        </c:ser>
        <c:ser>
          <c:idx val="1"/>
          <c:order val="1"/>
          <c:tx>
            <c:strRef>
              <c:f>Serien!$N$2</c:f>
              <c:strCache>
                <c:ptCount val="1"/>
                <c:pt idx="0">
                  <c:v>G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xVal>
            <c:numRef>
              <c:f>Serien!$L$3:$L$9</c:f>
              <c:numCache>
                <c:formatCode>General</c:formatCode>
                <c:ptCount val="7"/>
                <c:pt idx="0">
                  <c:v>59.47</c:v>
                </c:pt>
                <c:pt idx="1">
                  <c:v>60.506999999999998</c:v>
                </c:pt>
                <c:pt idx="2">
                  <c:v>63.01</c:v>
                </c:pt>
                <c:pt idx="3">
                  <c:v>63.906999999999996</c:v>
                </c:pt>
                <c:pt idx="4">
                  <c:v>64.342500000000001</c:v>
                </c:pt>
                <c:pt idx="5">
                  <c:v>65.39</c:v>
                </c:pt>
                <c:pt idx="6">
                  <c:v>76.959999999999994</c:v>
                </c:pt>
              </c:numCache>
            </c:numRef>
          </c:xVal>
          <c:yVal>
            <c:numRef>
              <c:f>Serien!$N$3:$N$9</c:f>
              <c:numCache>
                <c:formatCode>General</c:formatCode>
                <c:ptCount val="7"/>
                <c:pt idx="0">
                  <c:v>2.0083980356161199E-2</c:v>
                </c:pt>
                <c:pt idx="1">
                  <c:v>9.9794140048656502E-3</c:v>
                </c:pt>
                <c:pt idx="2">
                  <c:v>1.49086144683136E-2</c:v>
                </c:pt>
                <c:pt idx="3">
                  <c:v>5.8327579115046496E-3</c:v>
                </c:pt>
                <c:pt idx="4">
                  <c:v>3.9114139220365503E-3</c:v>
                </c:pt>
                <c:pt idx="5">
                  <c:v>6.9942755961051699E-3</c:v>
                </c:pt>
                <c:pt idx="6">
                  <c:v>-6.7593829096314903E-3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DF-DA4A-8B8A-585E63F2CD6C}"/>
            </c:ext>
          </c:extLst>
        </c:ser>
        <c:ser>
          <c:idx val="2"/>
          <c:order val="2"/>
          <c:tx>
            <c:strRef>
              <c:f>Serien!$O$2</c:f>
              <c:strCache>
                <c:ptCount val="1"/>
                <c:pt idx="0">
                  <c:v>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xVal>
            <c:numRef>
              <c:f>Serien!$L$3:$L$9</c:f>
              <c:numCache>
                <c:formatCode>General</c:formatCode>
                <c:ptCount val="7"/>
                <c:pt idx="0">
                  <c:v>59.47</c:v>
                </c:pt>
                <c:pt idx="1">
                  <c:v>60.506999999999998</c:v>
                </c:pt>
                <c:pt idx="2">
                  <c:v>63.01</c:v>
                </c:pt>
                <c:pt idx="3">
                  <c:v>63.906999999999996</c:v>
                </c:pt>
                <c:pt idx="4">
                  <c:v>64.342500000000001</c:v>
                </c:pt>
                <c:pt idx="5">
                  <c:v>65.39</c:v>
                </c:pt>
                <c:pt idx="6">
                  <c:v>76.959999999999994</c:v>
                </c:pt>
              </c:numCache>
            </c:numRef>
          </c:xVal>
          <c:yVal>
            <c:numRef>
              <c:f>Serien!$O$3:$O$9</c:f>
              <c:numCache>
                <c:formatCode>General</c:formatCode>
                <c:ptCount val="7"/>
                <c:pt idx="0">
                  <c:v>5.4854535105478698E-2</c:v>
                </c:pt>
                <c:pt idx="1">
                  <c:v>3.5109728924878403E-2</c:v>
                </c:pt>
                <c:pt idx="2">
                  <c:v>4.9113970872014599E-2</c:v>
                </c:pt>
                <c:pt idx="3">
                  <c:v>3.1688697890381097E-2</c:v>
                </c:pt>
                <c:pt idx="4">
                  <c:v>4.0997766526988798E-2</c:v>
                </c:pt>
                <c:pt idx="5">
                  <c:v>2.87470784859538E-2</c:v>
                </c:pt>
                <c:pt idx="6">
                  <c:v>-1.74286561430777E-2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DF-DA4A-8B8A-585E63F2CD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axId val="1350335808"/>
        <c:axId val="1350337520"/>
      </c:scatterChart>
      <c:valAx>
        <c:axId val="1350335808"/>
        <c:scaling>
          <c:orientation val="minMax"/>
          <c:min val="58"/>
        </c:scaling>
        <c:delete val="0"/>
        <c:axPos val="b"/>
        <c:title>
          <c:tx>
            <c:rich>
              <a:bodyPr rot="0" spcFirstLastPara="1" vertOverflow="ellipsis" vert="horz" wrap="square" anchor="t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pupil</a:t>
                </a:r>
                <a:r>
                  <a:rPr lang="de-DE" sz="1200" baseline="0"/>
                  <a:t> Distance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t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0337520"/>
        <c:crosses val="autoZero"/>
        <c:crossBetween val="midCat"/>
      </c:valAx>
      <c:valAx>
        <c:axId val="1350337520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radius</a:t>
                </a:r>
                <a:r>
                  <a:rPr lang="de-DE" sz="1200" baseline="0"/>
                  <a:t> objecttracking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033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/>
              <a:t>Mean</a:t>
            </a:r>
            <a:r>
              <a:rPr lang="de-DE" baseline="0"/>
              <a:t> of object tracking accuracy in dependency of pupil distance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Serien!$T$2</c:f>
              <c:strCache>
                <c:ptCount val="1"/>
                <c:pt idx="0">
                  <c:v>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xVal>
            <c:numRef>
              <c:f>Serien!$S$3:$S$9</c:f>
              <c:numCache>
                <c:formatCode>General</c:formatCode>
                <c:ptCount val="7"/>
                <c:pt idx="0">
                  <c:v>59.47</c:v>
                </c:pt>
                <c:pt idx="1">
                  <c:v>60.506999999999998</c:v>
                </c:pt>
                <c:pt idx="2">
                  <c:v>63.01</c:v>
                </c:pt>
                <c:pt idx="3">
                  <c:v>63.906999999999996</c:v>
                </c:pt>
                <c:pt idx="4">
                  <c:v>64.342500000000001</c:v>
                </c:pt>
                <c:pt idx="5">
                  <c:v>65.39</c:v>
                </c:pt>
                <c:pt idx="6">
                  <c:v>76.959999999999994</c:v>
                </c:pt>
              </c:numCache>
            </c:numRef>
          </c:xVal>
          <c:yVal>
            <c:numRef>
              <c:f>Serien!$T$3:$T$9</c:f>
              <c:numCache>
                <c:formatCode>General</c:formatCode>
                <c:ptCount val="7"/>
                <c:pt idx="0">
                  <c:v>8.1475879776046728E-2</c:v>
                </c:pt>
                <c:pt idx="1">
                  <c:v>5.1091588358974253E-2</c:v>
                </c:pt>
                <c:pt idx="2">
                  <c:v>4.6182954557158234E-2</c:v>
                </c:pt>
                <c:pt idx="3">
                  <c:v>3.7851520564066675E-2</c:v>
                </c:pt>
                <c:pt idx="4">
                  <c:v>3.0111687877284018E-2</c:v>
                </c:pt>
                <c:pt idx="5">
                  <c:v>3.1194894730447193E-2</c:v>
                </c:pt>
                <c:pt idx="6">
                  <c:v>-2.3381711865854169E-2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23-D641-80D5-1325E5764E66}"/>
            </c:ext>
          </c:extLst>
        </c:ser>
        <c:ser>
          <c:idx val="1"/>
          <c:order val="1"/>
          <c:tx>
            <c:strRef>
              <c:f>Serien!$U$2</c:f>
              <c:strCache>
                <c:ptCount val="1"/>
                <c:pt idx="0">
                  <c:v>G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xVal>
            <c:numRef>
              <c:f>Serien!$S$3:$S$9</c:f>
              <c:numCache>
                <c:formatCode>General</c:formatCode>
                <c:ptCount val="7"/>
                <c:pt idx="0">
                  <c:v>59.47</c:v>
                </c:pt>
                <c:pt idx="1">
                  <c:v>60.506999999999998</c:v>
                </c:pt>
                <c:pt idx="2">
                  <c:v>63.01</c:v>
                </c:pt>
                <c:pt idx="3">
                  <c:v>63.906999999999996</c:v>
                </c:pt>
                <c:pt idx="4">
                  <c:v>64.342500000000001</c:v>
                </c:pt>
                <c:pt idx="5">
                  <c:v>65.39</c:v>
                </c:pt>
                <c:pt idx="6">
                  <c:v>76.959999999999994</c:v>
                </c:pt>
              </c:numCache>
            </c:numRef>
          </c:xVal>
          <c:yVal>
            <c:numRef>
              <c:f>Serien!$U$3:$U$9</c:f>
              <c:numCache>
                <c:formatCode>General</c:formatCode>
                <c:ptCount val="7"/>
                <c:pt idx="0">
                  <c:v>2.301113753650573E-2</c:v>
                </c:pt>
                <c:pt idx="1">
                  <c:v>1.0333464705893086E-2</c:v>
                </c:pt>
                <c:pt idx="2">
                  <c:v>1.7655991171912234E-2</c:v>
                </c:pt>
                <c:pt idx="3">
                  <c:v>7.6994252925697013E-3</c:v>
                </c:pt>
                <c:pt idx="4">
                  <c:v>8.859421231328846E-3</c:v>
                </c:pt>
                <c:pt idx="5">
                  <c:v>6.8587544661920978E-3</c:v>
                </c:pt>
                <c:pt idx="6">
                  <c:v>-8.5322377023253869E-3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23-D641-80D5-1325E5764E66}"/>
            </c:ext>
          </c:extLst>
        </c:ser>
        <c:ser>
          <c:idx val="2"/>
          <c:order val="2"/>
          <c:tx>
            <c:strRef>
              <c:f>Serien!$V$2</c:f>
              <c:strCache>
                <c:ptCount val="1"/>
                <c:pt idx="0">
                  <c:v>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xVal>
            <c:numRef>
              <c:f>Serien!$S$3:$S$9</c:f>
              <c:numCache>
                <c:formatCode>General</c:formatCode>
                <c:ptCount val="7"/>
                <c:pt idx="0">
                  <c:v>59.47</c:v>
                </c:pt>
                <c:pt idx="1">
                  <c:v>60.506999999999998</c:v>
                </c:pt>
                <c:pt idx="2">
                  <c:v>63.01</c:v>
                </c:pt>
                <c:pt idx="3">
                  <c:v>63.906999999999996</c:v>
                </c:pt>
                <c:pt idx="4">
                  <c:v>64.342500000000001</c:v>
                </c:pt>
                <c:pt idx="5">
                  <c:v>65.39</c:v>
                </c:pt>
                <c:pt idx="6">
                  <c:v>76.959999999999994</c:v>
                </c:pt>
              </c:numCache>
            </c:numRef>
          </c:xVal>
          <c:yVal>
            <c:numRef>
              <c:f>Serien!$V$3:$V$9</c:f>
              <c:numCache>
                <c:formatCode>General</c:formatCode>
                <c:ptCount val="7"/>
                <c:pt idx="0">
                  <c:v>4.9832371675385054E-2</c:v>
                </c:pt>
                <c:pt idx="1">
                  <c:v>3.5264684694995441E-2</c:v>
                </c:pt>
                <c:pt idx="2">
                  <c:v>4.8970193594302693E-2</c:v>
                </c:pt>
                <c:pt idx="3">
                  <c:v>3.1760571918384842E-2</c:v>
                </c:pt>
                <c:pt idx="4">
                  <c:v>4.1165077474488256E-2</c:v>
                </c:pt>
                <c:pt idx="5">
                  <c:v>2.8271987374688466E-2</c:v>
                </c:pt>
                <c:pt idx="6">
                  <c:v>-1.7711741424125276E-2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23-D641-80D5-1325E5764E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axId val="1350335808"/>
        <c:axId val="1350337520"/>
      </c:scatterChart>
      <c:valAx>
        <c:axId val="1350335808"/>
        <c:scaling>
          <c:orientation val="minMax"/>
          <c:min val="58"/>
        </c:scaling>
        <c:delete val="0"/>
        <c:axPos val="b"/>
        <c:title>
          <c:tx>
            <c:rich>
              <a:bodyPr rot="0" spcFirstLastPara="1" vertOverflow="ellipsis" vert="horz" wrap="square" anchor="t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pupil</a:t>
                </a:r>
                <a:r>
                  <a:rPr lang="de-DE" sz="1200" baseline="0"/>
                  <a:t> Distance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t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0337520"/>
        <c:crosses val="autoZero"/>
        <c:crossBetween val="midCat"/>
      </c:valAx>
      <c:valAx>
        <c:axId val="1350337520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radius</a:t>
                </a:r>
                <a:r>
                  <a:rPr lang="de-DE" sz="1200" baseline="0"/>
                  <a:t> objecttracking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033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1</xdr:row>
      <xdr:rowOff>12700</xdr:rowOff>
    </xdr:from>
    <xdr:to>
      <xdr:col>18</xdr:col>
      <xdr:colOff>24569</xdr:colOff>
      <xdr:row>15</xdr:row>
      <xdr:rowOff>152400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5C12768C-F8EF-F6AA-0ED5-2C970C69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8700" y="215900"/>
          <a:ext cx="4964869" cy="2984500"/>
        </a:xfrm>
        <a:prstGeom prst="rect">
          <a:avLst/>
        </a:prstGeom>
      </xdr:spPr>
    </xdr:pic>
    <xdr:clientData/>
  </xdr:twoCellAnchor>
  <xdr:twoCellAnchor editAs="oneCell">
    <xdr:from>
      <xdr:col>5</xdr:col>
      <xdr:colOff>736600</xdr:colOff>
      <xdr:row>1</xdr:row>
      <xdr:rowOff>12700</xdr:rowOff>
    </xdr:from>
    <xdr:to>
      <xdr:col>12</xdr:col>
      <xdr:colOff>144755</xdr:colOff>
      <xdr:row>15</xdr:row>
      <xdr:rowOff>152400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469D95D-93EE-C0B1-3336-05B33513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215900"/>
          <a:ext cx="5186655" cy="2984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</xdr:row>
      <xdr:rowOff>12700</xdr:rowOff>
    </xdr:from>
    <xdr:to>
      <xdr:col>6</xdr:col>
      <xdr:colOff>43164</xdr:colOff>
      <xdr:row>15</xdr:row>
      <xdr:rowOff>152400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F78B39B-861B-1D44-9565-0A4D8FD8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" y="215900"/>
          <a:ext cx="4983464" cy="2984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88900</xdr:rowOff>
    </xdr:from>
    <xdr:to>
      <xdr:col>9</xdr:col>
      <xdr:colOff>114300</xdr:colOff>
      <xdr:row>34</xdr:row>
      <xdr:rowOff>152400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15B1EAB-AAEB-2AC3-CE68-C1033F35A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40100"/>
          <a:ext cx="7543800" cy="372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106796</xdr:colOff>
      <xdr:row>12</xdr:row>
      <xdr:rowOff>201222</xdr:rowOff>
    </xdr:from>
    <xdr:to>
      <xdr:col>15</xdr:col>
      <xdr:colOff>762962</xdr:colOff>
      <xdr:row>30</xdr:row>
      <xdr:rowOff>144319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1704E2C-1506-42FF-00E3-53013CBB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95250</xdr:colOff>
      <xdr:row>12</xdr:row>
      <xdr:rowOff>206855</xdr:rowOff>
    </xdr:from>
    <xdr:to>
      <xdr:col>22</xdr:col>
      <xdr:colOff>740833</xdr:colOff>
      <xdr:row>30</xdr:row>
      <xdr:rowOff>132772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C25B7F9-3618-9F4D-A1BA-D8CBFA65D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headers="0" connectionId="3" xr16:uid="{9CD7EF47-15EC-DF41-B0C2-90497E9F7511}" autoFormatId="16" applyNumberFormats="0" applyBorderFormats="0" applyFontFormats="0" applyPatternFormats="0" applyAlignmentFormats="0" applyWidthHeightFormats="0">
  <queryTableRefresh headersInLastRefresh="0" nextId="18" unboundColumnsRight="3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dataBound="0" tableColumnId="15"/>
      <queryTableField id="16" dataBound="0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106716-AFA1-F744-BC6C-D53155872078}" name="output" displayName="output" ref="D1:T316" tableType="queryTable" headerRowCount="0" totalsRowShown="0">
  <tableColumns count="17">
    <tableColumn id="1" xr3:uid="{0827035C-D62C-2F4B-A1CC-DF5D9C6AC763}" uniqueName="1" name="Column1" queryTableFieldId="1" dataDxfId="16"/>
    <tableColumn id="2" xr3:uid="{F7F358C7-87BC-4440-B84C-D379B74681FC}" uniqueName="2" name="Column2" queryTableFieldId="2" dataDxfId="15"/>
    <tableColumn id="3" xr3:uid="{F1DDA971-1F67-124D-971F-F6272C072685}" uniqueName="3" name="Column3" queryTableFieldId="3" dataDxfId="14"/>
    <tableColumn id="4" xr3:uid="{67878F7B-9565-774F-B567-385002A6D8F8}" uniqueName="4" name="Column4" queryTableFieldId="4" dataDxfId="13"/>
    <tableColumn id="5" xr3:uid="{C4118E91-AF00-B54E-A4C8-B66228F3CD0E}" uniqueName="5" name="Column5" queryTableFieldId="5" dataDxfId="12"/>
    <tableColumn id="6" xr3:uid="{D9459BB5-F818-AF4A-A980-E1A3FCE07DFD}" uniqueName="6" name="Column6" queryTableFieldId="6" dataDxfId="11"/>
    <tableColumn id="7" xr3:uid="{7B32D410-B0F2-C44A-8D57-51369BDE2719}" uniqueName="7" name="Column7" queryTableFieldId="7" dataDxfId="10"/>
    <tableColumn id="8" xr3:uid="{81133BA3-9427-DF41-823E-DA1C7DC4D686}" uniqueName="8" name="Column8" queryTableFieldId="8" dataDxfId="9"/>
    <tableColumn id="9" xr3:uid="{5509A2FB-DBD8-AA4B-A1E9-3F61D047E3D9}" uniqueName="9" name="Column9" queryTableFieldId="9" dataDxfId="8"/>
    <tableColumn id="10" xr3:uid="{EB5D4DE6-071B-2546-8041-1A9F9152E918}" uniqueName="10" name="Column10" queryTableFieldId="10" dataDxfId="7"/>
    <tableColumn id="11" xr3:uid="{FEC4224E-AEE7-9040-B696-7E72CDD83A42}" uniqueName="11" name="Column11" queryTableFieldId="11" dataDxfId="6"/>
    <tableColumn id="12" xr3:uid="{0C5D1D23-C617-1A48-989D-B71E5F1FF753}" uniqueName="12" name="Column12" queryTableFieldId="12" dataDxfId="5"/>
    <tableColumn id="13" xr3:uid="{5DD09B91-950E-BA48-85E0-0A30580EB813}" uniqueName="13" name="Column13" queryTableFieldId="13" dataDxfId="4"/>
    <tableColumn id="14" xr3:uid="{28A4F335-00A7-514D-96FC-476B7E8AC3B4}" uniqueName="14" name="Column14" queryTableFieldId="14" dataDxfId="3"/>
    <tableColumn id="15" xr3:uid="{E963B24E-FC70-9F40-B36F-2F836B971E00}" uniqueName="15" name="Spalte1" queryTableFieldId="15" dataDxfId="2">
      <calculatedColumnFormula>VLOOKUP(RIGHT(C1),Personen!$A$2:$B$7,2)</calculatedColumnFormula>
    </tableColumn>
    <tableColumn id="16" xr3:uid="{ABC160D5-B8C7-C646-B8FA-63AAFC7BF9BB}" uniqueName="16" name="Spalte2" queryTableFieldId="16" dataDxfId="1"/>
    <tableColumn id="17" xr3:uid="{7289DC75-1593-6F40-A81A-934B7B120C76}" uniqueName="17" name="Spalte3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7129E-994B-0341-BDB5-9279CC646D72}">
  <dimension ref="A1:R36"/>
  <sheetViews>
    <sheetView workbookViewId="0">
      <selection activeCell="I47" sqref="I47"/>
    </sheetView>
  </sheetViews>
  <sheetFormatPr baseColWidth="10" defaultRowHeight="16" x14ac:dyDescent="0.2"/>
  <sheetData>
    <row r="1" spans="1:18" x14ac:dyDescent="0.2">
      <c r="A1" s="48" t="s">
        <v>206</v>
      </c>
      <c r="B1" s="48"/>
      <c r="C1" s="48"/>
      <c r="D1" s="48"/>
      <c r="E1" s="48"/>
      <c r="F1" s="48"/>
      <c r="G1" s="48" t="s">
        <v>207</v>
      </c>
      <c r="H1" s="48"/>
      <c r="I1" s="48"/>
      <c r="J1" s="48"/>
      <c r="K1" s="48"/>
      <c r="L1" s="48"/>
      <c r="M1" s="48" t="s">
        <v>208</v>
      </c>
      <c r="N1" s="48"/>
      <c r="O1" s="48"/>
      <c r="P1" s="48"/>
      <c r="Q1" s="48"/>
      <c r="R1" s="48"/>
    </row>
    <row r="36" spans="1:1" x14ac:dyDescent="0.2">
      <c r="A36" t="s">
        <v>305</v>
      </c>
    </row>
  </sheetData>
  <mergeCells count="3">
    <mergeCell ref="A1:F1"/>
    <mergeCell ref="G1:L1"/>
    <mergeCell ref="M1:R1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D5FD-6000-E644-AB22-F4B666755B30}">
  <dimension ref="A1:B9"/>
  <sheetViews>
    <sheetView workbookViewId="0">
      <selection activeCell="D24" sqref="D24"/>
    </sheetView>
  </sheetViews>
  <sheetFormatPr baseColWidth="10" defaultRowHeight="16" x14ac:dyDescent="0.2"/>
  <cols>
    <col min="1" max="1" width="6.6640625" bestFit="1" customWidth="1"/>
    <col min="2" max="2" width="12.83203125" bestFit="1" customWidth="1"/>
  </cols>
  <sheetData>
    <row r="1" spans="1:2" x14ac:dyDescent="0.2">
      <c r="A1" t="s">
        <v>240</v>
      </c>
      <c r="B1" t="s">
        <v>242</v>
      </c>
    </row>
    <row r="2" spans="1:2" x14ac:dyDescent="0.2">
      <c r="A2" t="s">
        <v>193</v>
      </c>
      <c r="B2">
        <v>65.39</v>
      </c>
    </row>
    <row r="3" spans="1:2" x14ac:dyDescent="0.2">
      <c r="A3" t="s">
        <v>197</v>
      </c>
      <c r="B3">
        <v>59.47</v>
      </c>
    </row>
    <row r="4" spans="1:2" x14ac:dyDescent="0.2">
      <c r="A4" t="s">
        <v>194</v>
      </c>
      <c r="B4">
        <v>60.506999999999998</v>
      </c>
    </row>
    <row r="5" spans="1:2" x14ac:dyDescent="0.2">
      <c r="A5" t="s">
        <v>195</v>
      </c>
      <c r="B5">
        <v>63.906999999999996</v>
      </c>
    </row>
    <row r="6" spans="1:2" x14ac:dyDescent="0.2">
      <c r="A6" t="s">
        <v>198</v>
      </c>
      <c r="B6">
        <v>76.959999999999994</v>
      </c>
    </row>
    <row r="7" spans="1:2" x14ac:dyDescent="0.2">
      <c r="A7" t="s">
        <v>196</v>
      </c>
      <c r="B7">
        <v>63.01</v>
      </c>
    </row>
    <row r="8" spans="1:2" x14ac:dyDescent="0.2">
      <c r="A8" t="s">
        <v>367</v>
      </c>
      <c r="B8">
        <v>64.342500000000001</v>
      </c>
    </row>
    <row r="9" spans="1:2" x14ac:dyDescent="0.2">
      <c r="A9" t="s">
        <v>369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400C-F3A6-C248-9265-97529DCC1D90}">
  <dimension ref="A1:T316"/>
  <sheetViews>
    <sheetView topLeftCell="A283" workbookViewId="0">
      <selection activeCell="C316" sqref="C316"/>
    </sheetView>
  </sheetViews>
  <sheetFormatPr baseColWidth="10" defaultRowHeight="16" x14ac:dyDescent="0.2"/>
  <cols>
    <col min="1" max="1" width="6.1640625" bestFit="1" customWidth="1"/>
    <col min="2" max="2" width="6.1640625" customWidth="1"/>
    <col min="3" max="3" width="7.83203125" bestFit="1" customWidth="1"/>
    <col min="4" max="4" width="14.6640625" bestFit="1" customWidth="1"/>
    <col min="5" max="5" width="12.1640625" bestFit="1" customWidth="1"/>
    <col min="6" max="6" width="12.33203125" bestFit="1" customWidth="1"/>
    <col min="7" max="8" width="12.1640625" bestFit="1" customWidth="1"/>
    <col min="9" max="9" width="12.83203125" bestFit="1" customWidth="1"/>
    <col min="10" max="10" width="12.1640625" bestFit="1" customWidth="1"/>
    <col min="11" max="11" width="12.83203125" bestFit="1" customWidth="1"/>
    <col min="12" max="13" width="15" bestFit="1" customWidth="1"/>
    <col min="14" max="14" width="15" customWidth="1"/>
    <col min="15" max="17" width="14.83203125" bestFit="1" customWidth="1"/>
  </cols>
  <sheetData>
    <row r="1" spans="1:19" x14ac:dyDescent="0.2">
      <c r="A1" t="s">
        <v>203</v>
      </c>
      <c r="B1" t="s">
        <v>368</v>
      </c>
      <c r="C1" t="s">
        <v>192</v>
      </c>
      <c r="D1" t="s">
        <v>0</v>
      </c>
      <c r="E1" t="s">
        <v>273</v>
      </c>
      <c r="F1" t="s">
        <v>274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s="34"/>
      <c r="S1" s="34"/>
    </row>
    <row r="2" spans="1:19" x14ac:dyDescent="0.2">
      <c r="A2" t="s">
        <v>202</v>
      </c>
      <c r="B2" t="s">
        <v>193</v>
      </c>
      <c r="C2" t="str">
        <f>_xlfn.TEXTJOIN("-",FALSE,A2,B2)</f>
        <v>N-C</v>
      </c>
      <c r="D2" t="s">
        <v>12</v>
      </c>
      <c r="E2">
        <v>2.73348015210843E-2</v>
      </c>
      <c r="F2">
        <v>0.66418980246120896</v>
      </c>
      <c r="G2">
        <v>179.092185778741</v>
      </c>
      <c r="H2">
        <v>0.111553720599244</v>
      </c>
      <c r="I2">
        <v>-1.31383367951455E-2</v>
      </c>
      <c r="J2">
        <v>0.110489264271767</v>
      </c>
      <c r="K2">
        <v>-7.9836812608695597E-3</v>
      </c>
      <c r="L2">
        <v>5.2742782603050799E-3</v>
      </c>
      <c r="M2">
        <v>0.99998566655862797</v>
      </c>
      <c r="N2">
        <v>9.2123076815040297E-4</v>
      </c>
      <c r="O2">
        <v>1.77340125528786E-3</v>
      </c>
      <c r="P2">
        <v>-0.99991039033664797</v>
      </c>
      <c r="Q2">
        <v>1.3268999389523001E-2</v>
      </c>
      <c r="R2" s="34">
        <f>VLOOKUP(B2,Personen!A:B,2)</f>
        <v>65.39</v>
      </c>
      <c r="S2" s="34">
        <f>IF(B2="R",(output[[#This Row],[Column2]] * -1),output[[#This Row],[Column2]])</f>
        <v>2.73348015210843E-2</v>
      </c>
    </row>
    <row r="3" spans="1:19" x14ac:dyDescent="0.2">
      <c r="A3" t="s">
        <v>202</v>
      </c>
      <c r="B3" t="s">
        <v>193</v>
      </c>
      <c r="C3" t="str">
        <f t="shared" ref="C3:C66" si="0">_xlfn.TEXTJOIN("-",FALSE,A3,B3)</f>
        <v>N-C</v>
      </c>
      <c r="D3" t="s">
        <v>13</v>
      </c>
      <c r="E3">
        <v>3.1461854594072698E-2</v>
      </c>
      <c r="F3">
        <v>0.67714273335282504</v>
      </c>
      <c r="G3">
        <v>177.63970927378699</v>
      </c>
      <c r="H3">
        <v>0.110525415716183</v>
      </c>
      <c r="I3">
        <v>-1.4014077014996001E-2</v>
      </c>
      <c r="J3">
        <v>0.109448035971107</v>
      </c>
      <c r="K3">
        <v>6.3718589689536398E-3</v>
      </c>
      <c r="L3">
        <v>7.4546853848176196E-3</v>
      </c>
      <c r="M3">
        <v>0.99997043841863198</v>
      </c>
      <c r="N3">
        <v>1.8841323364589299E-3</v>
      </c>
      <c r="O3">
        <v>3.2493866667940498E-2</v>
      </c>
      <c r="P3">
        <v>-0.99943873726950605</v>
      </c>
      <c r="Q3">
        <v>8.1461079111655801E-3</v>
      </c>
      <c r="R3" s="34">
        <f>VLOOKUP(B3,Personen!A:B,2)</f>
        <v>65.39</v>
      </c>
      <c r="S3" s="34">
        <f>IF(B3="R",(output[[#This Row],[Column2]] * -1),output[[#This Row],[Column2]])</f>
        <v>3.1461854594072698E-2</v>
      </c>
    </row>
    <row r="4" spans="1:19" x14ac:dyDescent="0.2">
      <c r="A4" t="s">
        <v>202</v>
      </c>
      <c r="B4" t="s">
        <v>193</v>
      </c>
      <c r="C4" t="str">
        <f t="shared" si="0"/>
        <v>N-C</v>
      </c>
      <c r="D4" t="s">
        <v>14</v>
      </c>
      <c r="E4">
        <v>2.8043377841631099E-2</v>
      </c>
      <c r="F4">
        <v>0.68448472799501703</v>
      </c>
      <c r="G4">
        <v>1.5779260632376799</v>
      </c>
      <c r="H4">
        <v>0.12879126126136001</v>
      </c>
      <c r="I4">
        <v>4.3104887389951701E-3</v>
      </c>
      <c r="J4">
        <v>0.12859551238967201</v>
      </c>
      <c r="K4">
        <v>5.6394022165895397E-3</v>
      </c>
      <c r="L4">
        <v>4.36636251962416E-3</v>
      </c>
      <c r="M4">
        <v>0.99998533221802699</v>
      </c>
      <c r="N4">
        <v>3.2047195117466398E-3</v>
      </c>
      <c r="O4">
        <v>4.1990243955871203E-3</v>
      </c>
      <c r="P4">
        <v>0.99969510531827899</v>
      </c>
      <c r="Q4">
        <v>-2.43323775410401E-2</v>
      </c>
      <c r="R4" s="34">
        <f>VLOOKUP(B4,Personen!A:B,2)</f>
        <v>65.39</v>
      </c>
      <c r="S4" s="34">
        <f>IF(B4="R",(output[[#This Row],[Column2]] * -1),output[[#This Row],[Column2]])</f>
        <v>2.8043377841631099E-2</v>
      </c>
    </row>
    <row r="5" spans="1:19" x14ac:dyDescent="0.2">
      <c r="A5" t="s">
        <v>202</v>
      </c>
      <c r="B5" t="s">
        <v>193</v>
      </c>
      <c r="C5" t="str">
        <f t="shared" si="0"/>
        <v>N-C</v>
      </c>
      <c r="D5" t="s">
        <v>15</v>
      </c>
      <c r="E5">
        <v>2.9119222147035901E-2</v>
      </c>
      <c r="F5">
        <v>0.67092469769498497</v>
      </c>
      <c r="G5">
        <v>2.0814233136098501</v>
      </c>
      <c r="H5">
        <v>0.11228878887562101</v>
      </c>
      <c r="I5">
        <v>-2.3838194840838199E-4</v>
      </c>
      <c r="J5">
        <v>0.11221432120311201</v>
      </c>
      <c r="K5">
        <v>-4.0818375917536197E-3</v>
      </c>
      <c r="L5">
        <v>8.5628794098284496E-3</v>
      </c>
      <c r="M5">
        <v>0.99996278353502499</v>
      </c>
      <c r="N5">
        <v>1.0529202707255901E-3</v>
      </c>
      <c r="O5">
        <v>-2.1964627623824499E-2</v>
      </c>
      <c r="P5">
        <v>0.99958512122133303</v>
      </c>
      <c r="Q5">
        <v>-1.8631708624786501E-2</v>
      </c>
      <c r="R5" s="34">
        <f>VLOOKUP(B5,Personen!A:B,2)</f>
        <v>65.39</v>
      </c>
      <c r="S5" s="34">
        <f>IF(B5="R",(output[[#This Row],[Column2]] * -1),output[[#This Row],[Column2]])</f>
        <v>2.9119222147035901E-2</v>
      </c>
    </row>
    <row r="6" spans="1:19" x14ac:dyDescent="0.2">
      <c r="A6" t="s">
        <v>202</v>
      </c>
      <c r="B6" t="s">
        <v>193</v>
      </c>
      <c r="C6" t="str">
        <f t="shared" si="0"/>
        <v>N-C</v>
      </c>
      <c r="D6" t="s">
        <v>16</v>
      </c>
      <c r="E6">
        <v>2.97153909866242E-2</v>
      </c>
      <c r="F6">
        <v>0.67407948982873001</v>
      </c>
      <c r="G6">
        <v>177.95596000178901</v>
      </c>
      <c r="H6">
        <v>0.113679153414543</v>
      </c>
      <c r="I6">
        <v>-2.45081375590093E-3</v>
      </c>
      <c r="J6">
        <v>0.113646832965523</v>
      </c>
      <c r="K6">
        <v>1.1579248195270301E-3</v>
      </c>
      <c r="L6">
        <v>3.60336124617703E-3</v>
      </c>
      <c r="M6">
        <v>0.99997841091344997</v>
      </c>
      <c r="N6">
        <v>5.4948607572818404E-3</v>
      </c>
      <c r="O6">
        <v>2.5753944004277898E-2</v>
      </c>
      <c r="P6">
        <v>-0.99955923176827299</v>
      </c>
      <c r="Q6">
        <v>1.47674153135453E-2</v>
      </c>
      <c r="R6" s="34">
        <f>VLOOKUP(B6,Personen!A:B,2)</f>
        <v>65.39</v>
      </c>
      <c r="S6" s="34">
        <f>IF(B6="R",(output[[#This Row],[Column2]] * -1),output[[#This Row],[Column2]])</f>
        <v>2.97153909866242E-2</v>
      </c>
    </row>
    <row r="7" spans="1:19" x14ac:dyDescent="0.2">
      <c r="A7" t="s">
        <v>202</v>
      </c>
      <c r="B7" t="s">
        <v>193</v>
      </c>
      <c r="C7" t="str">
        <f t="shared" si="0"/>
        <v>N-C</v>
      </c>
      <c r="D7" t="s">
        <v>17</v>
      </c>
      <c r="E7">
        <v>2.70739228340077E-2</v>
      </c>
      <c r="F7">
        <v>0.73608448393683101</v>
      </c>
      <c r="G7">
        <v>4.1577541187985503</v>
      </c>
      <c r="H7">
        <v>0.147725735135359</v>
      </c>
      <c r="I7">
        <v>8.0875314503719598E-2</v>
      </c>
      <c r="J7">
        <v>0.12338368130194</v>
      </c>
      <c r="K7">
        <v>7.6513733138542303E-3</v>
      </c>
      <c r="L7">
        <v>1.1174147092251299E-2</v>
      </c>
      <c r="M7">
        <v>0.99992589718136804</v>
      </c>
      <c r="N7">
        <v>4.8310022557812903E-3</v>
      </c>
      <c r="O7">
        <v>-6.1350828366222097E-2</v>
      </c>
      <c r="P7">
        <v>0.99810745816978796</v>
      </c>
      <c r="Q7">
        <v>4.1925892503593704E-3</v>
      </c>
      <c r="R7" s="34">
        <f>VLOOKUP(B7,Personen!A:B,2)</f>
        <v>65.39</v>
      </c>
      <c r="S7" s="34">
        <f>IF(B7="R",(output[[#This Row],[Column2]] * -1),output[[#This Row],[Column2]])</f>
        <v>2.70739228340077E-2</v>
      </c>
    </row>
    <row r="8" spans="1:19" x14ac:dyDescent="0.2">
      <c r="A8" t="s">
        <v>202</v>
      </c>
      <c r="B8" t="s">
        <v>193</v>
      </c>
      <c r="C8" t="str">
        <f t="shared" si="0"/>
        <v>N-C</v>
      </c>
      <c r="D8" t="s">
        <v>18</v>
      </c>
      <c r="E8">
        <v>2.9438823484255101E-2</v>
      </c>
      <c r="F8">
        <v>0.65090791546103299</v>
      </c>
      <c r="G8">
        <v>177.45752629638699</v>
      </c>
      <c r="H8">
        <v>0.108891157166586</v>
      </c>
      <c r="I8">
        <v>-1.29008390805285E-2</v>
      </c>
      <c r="J8">
        <v>0.108103063003415</v>
      </c>
      <c r="K8">
        <v>-2.14014704546228E-3</v>
      </c>
      <c r="L8">
        <v>6.0272449004435099E-3</v>
      </c>
      <c r="M8">
        <v>0.99997465153780296</v>
      </c>
      <c r="N8">
        <v>3.7905937212306799E-3</v>
      </c>
      <c r="O8">
        <v>2.4820471842296198E-2</v>
      </c>
      <c r="P8">
        <v>-0.99929704085359605</v>
      </c>
      <c r="Q8">
        <v>2.80956992931739E-2</v>
      </c>
      <c r="R8" s="34">
        <f>VLOOKUP(B8,Personen!A:B,2)</f>
        <v>65.39</v>
      </c>
      <c r="S8" s="34">
        <f>IF(B8="R",(output[[#This Row],[Column2]] * -1),output[[#This Row],[Column2]])</f>
        <v>2.9438823484255101E-2</v>
      </c>
    </row>
    <row r="9" spans="1:19" x14ac:dyDescent="0.2">
      <c r="A9" t="s">
        <v>202</v>
      </c>
      <c r="B9" t="s">
        <v>193</v>
      </c>
      <c r="C9" t="str">
        <f t="shared" si="0"/>
        <v>N-C</v>
      </c>
      <c r="D9" t="s">
        <v>19</v>
      </c>
      <c r="E9">
        <v>3.0532296404365299E-2</v>
      </c>
      <c r="F9">
        <v>0.68788829135368601</v>
      </c>
      <c r="G9">
        <v>0.67589041665796601</v>
      </c>
      <c r="H9">
        <v>0.112678949125471</v>
      </c>
      <c r="I9">
        <v>-7.7419104737390604E-3</v>
      </c>
      <c r="J9">
        <v>0.11241220306260501</v>
      </c>
      <c r="K9">
        <v>3.2403834438554598E-4</v>
      </c>
      <c r="L9">
        <v>3.4731810043407301E-3</v>
      </c>
      <c r="M9">
        <v>0.99998508792455598</v>
      </c>
      <c r="N9">
        <v>4.2143732900545901E-3</v>
      </c>
      <c r="O9">
        <v>-2.8625210047498999E-3</v>
      </c>
      <c r="P9">
        <v>0.99997945047822501</v>
      </c>
      <c r="Q9">
        <v>-5.7362526760327799E-3</v>
      </c>
      <c r="R9" s="34">
        <f>VLOOKUP(B9,Personen!A:B,2)</f>
        <v>65.39</v>
      </c>
      <c r="S9" s="34">
        <f>IF(B9="R",(output[[#This Row],[Column2]] * -1),output[[#This Row],[Column2]])</f>
        <v>3.0532296404365299E-2</v>
      </c>
    </row>
    <row r="10" spans="1:19" x14ac:dyDescent="0.2">
      <c r="A10" t="s">
        <v>202</v>
      </c>
      <c r="B10" t="s">
        <v>193</v>
      </c>
      <c r="C10" t="str">
        <f t="shared" si="0"/>
        <v>N-C</v>
      </c>
      <c r="D10" t="s">
        <v>20</v>
      </c>
      <c r="E10">
        <v>1.9691512679636401E-2</v>
      </c>
      <c r="F10">
        <v>0.68131218264133497</v>
      </c>
      <c r="G10">
        <v>1.3351916160102399</v>
      </c>
      <c r="H10">
        <v>0.114326557206163</v>
      </c>
      <c r="I10" s="1">
        <v>4.4868902678754598E-5</v>
      </c>
      <c r="J10">
        <v>0.113575790657983</v>
      </c>
      <c r="K10">
        <v>-1.30804986835196E-2</v>
      </c>
      <c r="L10">
        <v>5.94020903358909E-3</v>
      </c>
      <c r="M10">
        <v>0.99997568331085396</v>
      </c>
      <c r="N10">
        <v>3.6533140607188899E-3</v>
      </c>
      <c r="O10">
        <v>5.04676137978917E-3</v>
      </c>
      <c r="P10">
        <v>0.99979454001105905</v>
      </c>
      <c r="Q10">
        <v>-1.9631809994225001E-2</v>
      </c>
      <c r="R10" s="34">
        <f>VLOOKUP(B10,Personen!A:B,2)</f>
        <v>65.39</v>
      </c>
      <c r="S10" s="34">
        <f>IF(B10="R",(output[[#This Row],[Column2]] * -1),output[[#This Row],[Column2]])</f>
        <v>1.9691512679636401E-2</v>
      </c>
    </row>
    <row r="11" spans="1:19" x14ac:dyDescent="0.2">
      <c r="A11" t="s">
        <v>202</v>
      </c>
      <c r="B11" t="s">
        <v>193</v>
      </c>
      <c r="C11" t="str">
        <f t="shared" si="0"/>
        <v>N-C</v>
      </c>
      <c r="D11" t="s">
        <v>21</v>
      </c>
      <c r="E11">
        <v>2.7281951783009999E-2</v>
      </c>
      <c r="F11">
        <v>0.66084854126769399</v>
      </c>
      <c r="G11">
        <v>177.75035804689401</v>
      </c>
      <c r="H11">
        <v>0.111961789355526</v>
      </c>
      <c r="I11">
        <v>-1.39531469406982E-3</v>
      </c>
      <c r="J11">
        <v>0.111694560976803</v>
      </c>
      <c r="K11">
        <v>-7.6039740132924898E-3</v>
      </c>
      <c r="L11">
        <v>-4.2481668662585998E-3</v>
      </c>
      <c r="M11">
        <v>-0.99998738805995602</v>
      </c>
      <c r="N11">
        <v>-2.6789548901385001E-3</v>
      </c>
      <c r="O11">
        <v>-2.5992861583627298E-2</v>
      </c>
      <c r="P11">
        <v>0.99941219010724802</v>
      </c>
      <c r="Q11">
        <v>-2.2352749533964399E-2</v>
      </c>
      <c r="R11" s="34">
        <f>VLOOKUP(B11,Personen!A:B,2)</f>
        <v>65.39</v>
      </c>
      <c r="S11" s="34">
        <f>IF(B11="R",(output[[#This Row],[Column2]] * -1),output[[#This Row],[Column2]])</f>
        <v>2.7281951783009999E-2</v>
      </c>
    </row>
    <row r="12" spans="1:19" x14ac:dyDescent="0.2">
      <c r="A12" t="s">
        <v>202</v>
      </c>
      <c r="B12" t="s">
        <v>193</v>
      </c>
      <c r="C12" t="str">
        <f t="shared" si="0"/>
        <v>N-C</v>
      </c>
      <c r="D12" t="s">
        <v>22</v>
      </c>
      <c r="E12">
        <v>3.13541651759447E-2</v>
      </c>
      <c r="F12">
        <v>0.67144749031426498</v>
      </c>
      <c r="G12">
        <v>178.908501197568</v>
      </c>
      <c r="H12">
        <v>0.108588222913774</v>
      </c>
      <c r="I12">
        <v>-6.8411991180134003E-3</v>
      </c>
      <c r="J12">
        <v>0.108338078966615</v>
      </c>
      <c r="K12">
        <v>2.7314457751509398E-3</v>
      </c>
      <c r="L12">
        <v>4.1808379441944203E-3</v>
      </c>
      <c r="M12">
        <v>0.99998791313990099</v>
      </c>
      <c r="N12">
        <v>2.5873090634775499E-3</v>
      </c>
      <c r="O12">
        <v>5.3536398816901899E-3</v>
      </c>
      <c r="P12">
        <v>-0.99988899337744097</v>
      </c>
      <c r="Q12">
        <v>1.39046561505321E-2</v>
      </c>
      <c r="R12" s="34">
        <f>VLOOKUP(B12,Personen!A:B,2)</f>
        <v>65.39</v>
      </c>
      <c r="S12" s="34">
        <f>IF(B12="R",(output[[#This Row],[Column2]] * -1),output[[#This Row],[Column2]])</f>
        <v>3.13541651759447E-2</v>
      </c>
    </row>
    <row r="13" spans="1:19" x14ac:dyDescent="0.2">
      <c r="A13" t="s">
        <v>202</v>
      </c>
      <c r="B13" t="s">
        <v>193</v>
      </c>
      <c r="C13" t="str">
        <f t="shared" si="0"/>
        <v>N-C</v>
      </c>
      <c r="D13" t="s">
        <v>23</v>
      </c>
      <c r="E13">
        <v>2.7954479539551901E-2</v>
      </c>
      <c r="F13">
        <v>0.67259335657361896</v>
      </c>
      <c r="G13">
        <v>1.43095706574495</v>
      </c>
      <c r="H13">
        <v>0.11493098047410701</v>
      </c>
      <c r="I13">
        <v>-1.6188357157043299E-2</v>
      </c>
      <c r="J13">
        <v>0.113776314698377</v>
      </c>
      <c r="K13">
        <v>-1.42041506307921E-3</v>
      </c>
      <c r="L13">
        <v>4.8334825048427397E-3</v>
      </c>
      <c r="M13">
        <v>0.99998641434847602</v>
      </c>
      <c r="N13">
        <v>1.9515545990842001E-3</v>
      </c>
      <c r="O13">
        <v>-1.9039819143220501E-2</v>
      </c>
      <c r="P13">
        <v>0.99980425333464296</v>
      </c>
      <c r="Q13">
        <v>-5.3796190338858702E-3</v>
      </c>
      <c r="R13" s="34">
        <f>VLOOKUP(B13,Personen!A:B,2)</f>
        <v>65.39</v>
      </c>
      <c r="S13" s="34">
        <f>IF(B13="R",(output[[#This Row],[Column2]] * -1),output[[#This Row],[Column2]])</f>
        <v>2.7954479539551901E-2</v>
      </c>
    </row>
    <row r="14" spans="1:19" x14ac:dyDescent="0.2">
      <c r="A14" t="s">
        <v>202</v>
      </c>
      <c r="B14" t="s">
        <v>193</v>
      </c>
      <c r="C14" t="str">
        <f t="shared" si="0"/>
        <v>N-C</v>
      </c>
      <c r="D14" t="s">
        <v>24</v>
      </c>
      <c r="E14">
        <v>2.75295907543418E-2</v>
      </c>
      <c r="F14">
        <v>0.65750909830064397</v>
      </c>
      <c r="G14">
        <v>178.81080283487699</v>
      </c>
      <c r="H14">
        <v>0.107148907504724</v>
      </c>
      <c r="I14">
        <v>-1.08891955000036E-2</v>
      </c>
      <c r="J14">
        <v>0.106404445828919</v>
      </c>
      <c r="K14">
        <v>-6.3567058024652703E-3</v>
      </c>
      <c r="L14">
        <v>3.6167084125151802E-3</v>
      </c>
      <c r="M14">
        <v>0.99998611600730603</v>
      </c>
      <c r="N14">
        <v>3.83238996978602E-3</v>
      </c>
      <c r="O14">
        <v>3.01716678690548E-3</v>
      </c>
      <c r="P14">
        <v>-0.99987008907757002</v>
      </c>
      <c r="Q14">
        <v>1.58335615889444E-2</v>
      </c>
      <c r="R14" s="34">
        <f>VLOOKUP(B14,Personen!A:B,2)</f>
        <v>65.39</v>
      </c>
      <c r="S14" s="34">
        <f>IF(B14="R",(output[[#This Row],[Column2]] * -1),output[[#This Row],[Column2]])</f>
        <v>2.75295907543418E-2</v>
      </c>
    </row>
    <row r="15" spans="1:19" x14ac:dyDescent="0.2">
      <c r="A15" t="s">
        <v>202</v>
      </c>
      <c r="B15" t="s">
        <v>193</v>
      </c>
      <c r="C15" t="str">
        <f t="shared" si="0"/>
        <v>N-C</v>
      </c>
      <c r="D15" t="s">
        <v>25</v>
      </c>
      <c r="E15">
        <v>2.87470784859538E-2</v>
      </c>
      <c r="F15">
        <v>0.66221730853653604</v>
      </c>
      <c r="G15">
        <v>2.9320555383956401</v>
      </c>
      <c r="H15">
        <v>0.137870812022691</v>
      </c>
      <c r="I15">
        <v>4.74561298397322E-2</v>
      </c>
      <c r="J15">
        <v>0.129040232789078</v>
      </c>
      <c r="K15">
        <v>1.0241819670897099E-2</v>
      </c>
      <c r="L15">
        <v>4.8602345742112998E-3</v>
      </c>
      <c r="M15">
        <v>0.99997164173645503</v>
      </c>
      <c r="N15">
        <v>5.7527248136724496E-3</v>
      </c>
      <c r="O15">
        <v>-1.30175863939069E-3</v>
      </c>
      <c r="P15">
        <v>0.99898461843410702</v>
      </c>
      <c r="Q15">
        <v>-4.5033737980587303E-2</v>
      </c>
      <c r="R15" s="34">
        <f>VLOOKUP(B15,Personen!A:B,2)</f>
        <v>65.39</v>
      </c>
      <c r="S15" s="34">
        <f>IF(B15="R",(output[[#This Row],[Column2]] * -1),output[[#This Row],[Column2]])</f>
        <v>2.87470784859538E-2</v>
      </c>
    </row>
    <row r="16" spans="1:19" x14ac:dyDescent="0.2">
      <c r="A16" t="s">
        <v>202</v>
      </c>
      <c r="B16" t="s">
        <v>193</v>
      </c>
      <c r="C16" t="str">
        <f t="shared" si="0"/>
        <v>N-C</v>
      </c>
      <c r="D16" t="s">
        <v>26</v>
      </c>
      <c r="E16">
        <v>2.8801342388812101E-2</v>
      </c>
      <c r="F16">
        <v>0.71960888029507097</v>
      </c>
      <c r="G16">
        <v>4.4919738575763102</v>
      </c>
      <c r="H16">
        <v>0.121069576515189</v>
      </c>
      <c r="I16">
        <v>2.8311487995233398E-3</v>
      </c>
      <c r="J16">
        <v>0.119376639532377</v>
      </c>
      <c r="K16">
        <v>1.99761079292009E-2</v>
      </c>
      <c r="L16">
        <v>8.3948487333771697E-3</v>
      </c>
      <c r="M16">
        <v>0.999952014099315</v>
      </c>
      <c r="N16">
        <v>5.0493577279530598E-3</v>
      </c>
      <c r="O16">
        <v>-5.8723735280950401E-2</v>
      </c>
      <c r="P16">
        <v>0.99764772490985698</v>
      </c>
      <c r="Q16">
        <v>-3.5362973529354601E-2</v>
      </c>
      <c r="R16" s="34">
        <f>VLOOKUP(B16,Personen!A:B,2)</f>
        <v>65.39</v>
      </c>
      <c r="S16" s="34">
        <f>IF(B16="R",(output[[#This Row],[Column2]] * -1),output[[#This Row],[Column2]])</f>
        <v>2.8801342388812101E-2</v>
      </c>
    </row>
    <row r="17" spans="1:19" x14ac:dyDescent="0.2">
      <c r="A17" t="s">
        <v>202</v>
      </c>
      <c r="B17" t="s">
        <v>197</v>
      </c>
      <c r="C17" t="str">
        <f t="shared" si="0"/>
        <v>N-F</v>
      </c>
      <c r="D17" t="s">
        <v>72</v>
      </c>
      <c r="E17">
        <v>2.3733926444180799E-2</v>
      </c>
      <c r="F17">
        <v>0.64320325840674197</v>
      </c>
      <c r="G17">
        <v>1.5819082153628199</v>
      </c>
      <c r="H17">
        <v>9.0431032070529493E-2</v>
      </c>
      <c r="I17">
        <v>1.47151167124469E-2</v>
      </c>
      <c r="J17">
        <v>8.8999419538712904E-2</v>
      </c>
      <c r="K17">
        <v>6.3513953783687002E-3</v>
      </c>
      <c r="L17">
        <v>-9.4569719697443504E-4</v>
      </c>
      <c r="M17">
        <v>0.99996637435060898</v>
      </c>
      <c r="N17">
        <v>-8.1459084766089297E-3</v>
      </c>
      <c r="O17">
        <v>-1.89766062775578E-2</v>
      </c>
      <c r="P17">
        <v>0.99973849699595896</v>
      </c>
      <c r="Q17">
        <v>1.2760330655825901E-2</v>
      </c>
      <c r="R17" s="34">
        <f>VLOOKUP(B17,Personen!A:B,2)</f>
        <v>59.47</v>
      </c>
      <c r="S17" s="34">
        <f>IF(B17="R",(output[[#This Row],[Column2]] * -1),output[[#This Row],[Column2]])</f>
        <v>2.3733926444180799E-2</v>
      </c>
    </row>
    <row r="18" spans="1:19" x14ac:dyDescent="0.2">
      <c r="A18" t="s">
        <v>202</v>
      </c>
      <c r="B18" t="s">
        <v>197</v>
      </c>
      <c r="C18" t="str">
        <f t="shared" si="0"/>
        <v>N-F</v>
      </c>
      <c r="D18" t="s">
        <v>76</v>
      </c>
      <c r="E18">
        <v>3.3284187363204099E-2</v>
      </c>
      <c r="F18">
        <v>0.66793544199925303</v>
      </c>
      <c r="G18">
        <v>2.9998283412317202</v>
      </c>
      <c r="H18">
        <v>9.2926654633569195E-2</v>
      </c>
      <c r="I18">
        <v>5.1378346455450401E-3</v>
      </c>
      <c r="J18">
        <v>8.9203577309897503E-2</v>
      </c>
      <c r="K18">
        <v>-2.5528172509187E-2</v>
      </c>
      <c r="L18">
        <v>-3.6469682915900298E-4</v>
      </c>
      <c r="M18">
        <v>0.99996756371439699</v>
      </c>
      <c r="N18">
        <v>8.0460248144917697E-3</v>
      </c>
      <c r="O18">
        <v>-3.1389642521712703E-2</v>
      </c>
      <c r="P18">
        <v>0.99892508109035105</v>
      </c>
      <c r="Q18">
        <v>-3.41082498963741E-2</v>
      </c>
      <c r="R18" s="34">
        <f>VLOOKUP(B18,Personen!A:B,2)</f>
        <v>59.47</v>
      </c>
      <c r="S18" s="34">
        <f>IF(B18="R",(output[[#This Row],[Column2]] * -1),output[[#This Row],[Column2]])</f>
        <v>3.3284187363204099E-2</v>
      </c>
    </row>
    <row r="19" spans="1:19" x14ac:dyDescent="0.2">
      <c r="A19" t="s">
        <v>202</v>
      </c>
      <c r="B19" t="s">
        <v>197</v>
      </c>
      <c r="C19" t="str">
        <f t="shared" si="0"/>
        <v>N-F</v>
      </c>
      <c r="D19" t="s">
        <v>73</v>
      </c>
      <c r="E19">
        <v>3.7512874455569903E-2</v>
      </c>
      <c r="F19">
        <v>0.64535116231331602</v>
      </c>
      <c r="G19">
        <v>1.6976159997573499</v>
      </c>
      <c r="H19">
        <v>9.0321211570555004E-2</v>
      </c>
      <c r="I19">
        <v>-1.14247098750857E-2</v>
      </c>
      <c r="J19">
        <v>8.5753464967608106E-2</v>
      </c>
      <c r="K19">
        <v>-2.5956511897639201E-2</v>
      </c>
      <c r="L19">
        <v>8.8151263293841497E-3</v>
      </c>
      <c r="M19">
        <v>0.99992032395004604</v>
      </c>
      <c r="N19">
        <v>-9.0354468307192598E-3</v>
      </c>
      <c r="O19">
        <v>3.0299434527997601E-2</v>
      </c>
      <c r="P19">
        <v>0.99910777198256995</v>
      </c>
      <c r="Q19">
        <v>-2.9421152786860999E-2</v>
      </c>
      <c r="R19" s="34">
        <f>VLOOKUP(B19,Personen!A:B,2)</f>
        <v>59.47</v>
      </c>
      <c r="S19" s="34">
        <f>IF(B19="R",(output[[#This Row],[Column2]] * -1),output[[#This Row],[Column2]])</f>
        <v>3.7512874455569903E-2</v>
      </c>
    </row>
    <row r="20" spans="1:19" x14ac:dyDescent="0.2">
      <c r="A20" t="s">
        <v>202</v>
      </c>
      <c r="B20" t="s">
        <v>197</v>
      </c>
      <c r="C20" t="str">
        <f t="shared" si="0"/>
        <v>N-F</v>
      </c>
      <c r="D20" t="s">
        <v>77</v>
      </c>
      <c r="E20">
        <v>6.1841049145472497E-2</v>
      </c>
      <c r="F20">
        <v>0.61864214694067499</v>
      </c>
      <c r="G20">
        <v>176.84050716449099</v>
      </c>
      <c r="H20">
        <v>9.7597824826227794E-2</v>
      </c>
      <c r="I20">
        <v>3.9949277008824398E-2</v>
      </c>
      <c r="J20">
        <v>8.57312826220855E-2</v>
      </c>
      <c r="K20">
        <v>2.4073592529063E-2</v>
      </c>
      <c r="L20">
        <v>-1.6410627643969701E-2</v>
      </c>
      <c r="M20">
        <v>0.99986173494592301</v>
      </c>
      <c r="N20">
        <v>2.6837084898525998E-3</v>
      </c>
      <c r="O20">
        <v>-3.5182428534188001E-2</v>
      </c>
      <c r="P20">
        <v>-0.99913613404287105</v>
      </c>
      <c r="Q20">
        <v>-2.2117467583379E-2</v>
      </c>
      <c r="R20" s="34">
        <f>VLOOKUP(B20,Personen!A:B,2)</f>
        <v>59.47</v>
      </c>
      <c r="S20" s="34">
        <f>IF(B20="R",(output[[#This Row],[Column2]] * -1),output[[#This Row],[Column2]])</f>
        <v>6.1841049145472497E-2</v>
      </c>
    </row>
    <row r="21" spans="1:19" x14ac:dyDescent="0.2">
      <c r="A21" t="s">
        <v>202</v>
      </c>
      <c r="B21" t="s">
        <v>197</v>
      </c>
      <c r="C21" t="str">
        <f t="shared" si="0"/>
        <v>N-F</v>
      </c>
      <c r="D21" t="s">
        <v>78</v>
      </c>
      <c r="E21">
        <v>7.5824439781971106E-2</v>
      </c>
      <c r="F21">
        <v>0.66742654803743096</v>
      </c>
      <c r="G21">
        <v>1.4532368948946399</v>
      </c>
      <c r="H21">
        <v>9.3053704278155805E-2</v>
      </c>
      <c r="I21">
        <v>-2.9453991460394201E-2</v>
      </c>
      <c r="J21">
        <v>8.7808813487656401E-2</v>
      </c>
      <c r="K21">
        <v>-9.0036959537438399E-3</v>
      </c>
      <c r="L21">
        <v>9.4754841730402793E-3</v>
      </c>
      <c r="M21">
        <v>0.99993831485569995</v>
      </c>
      <c r="N21">
        <v>-5.7949705114231096E-3</v>
      </c>
      <c r="O21">
        <v>-1.3513673078203999E-2</v>
      </c>
      <c r="P21">
        <v>0.99989658806637505</v>
      </c>
      <c r="Q21">
        <v>4.9187206829552996E-3</v>
      </c>
      <c r="R21" s="34">
        <f>VLOOKUP(B21,Personen!A:B,2)</f>
        <v>59.47</v>
      </c>
      <c r="S21" s="34">
        <f>IF(B21="R",(output[[#This Row],[Column2]] * -1),output[[#This Row],[Column2]])</f>
        <v>7.5824439781971106E-2</v>
      </c>
    </row>
    <row r="22" spans="1:19" x14ac:dyDescent="0.2">
      <c r="A22" t="s">
        <v>202</v>
      </c>
      <c r="B22" t="s">
        <v>197</v>
      </c>
      <c r="C22" t="str">
        <f t="shared" si="0"/>
        <v>N-F</v>
      </c>
      <c r="D22" t="s">
        <v>79</v>
      </c>
      <c r="E22">
        <v>7.2204775896231393E-2</v>
      </c>
      <c r="F22">
        <v>0.68078128403239901</v>
      </c>
      <c r="G22">
        <v>0.92536465647960997</v>
      </c>
      <c r="H22">
        <v>8.8652108712184E-2</v>
      </c>
      <c r="I22">
        <v>-6.0140590579730296E-3</v>
      </c>
      <c r="J22">
        <v>8.6649522806368798E-2</v>
      </c>
      <c r="K22">
        <v>-1.7745074533308501E-2</v>
      </c>
      <c r="L22">
        <v>7.4474722113630097E-3</v>
      </c>
      <c r="M22">
        <v>0.99994310348570803</v>
      </c>
      <c r="N22">
        <v>-7.6370772570864501E-3</v>
      </c>
      <c r="O22">
        <v>-4.4958440108483896E-3</v>
      </c>
      <c r="P22">
        <v>0.99998466221935001</v>
      </c>
      <c r="Q22">
        <v>3.2346116740385599E-3</v>
      </c>
      <c r="R22" s="34">
        <f>VLOOKUP(B22,Personen!A:B,2)</f>
        <v>59.47</v>
      </c>
      <c r="S22" s="34">
        <f>IF(B22="R",(output[[#This Row],[Column2]] * -1),output[[#This Row],[Column2]])</f>
        <v>7.2204775896231393E-2</v>
      </c>
    </row>
    <row r="23" spans="1:19" x14ac:dyDescent="0.2">
      <c r="A23" t="s">
        <v>202</v>
      </c>
      <c r="B23" t="s">
        <v>197</v>
      </c>
      <c r="C23" t="str">
        <f t="shared" si="0"/>
        <v>N-F</v>
      </c>
      <c r="D23" t="s">
        <v>80</v>
      </c>
      <c r="E23">
        <v>7.2820135479341505E-2</v>
      </c>
      <c r="F23">
        <v>0.66085860898047299</v>
      </c>
      <c r="G23">
        <v>0.50592459657771005</v>
      </c>
      <c r="H23">
        <v>8.85596734572522E-2</v>
      </c>
      <c r="I23">
        <v>-5.6225207606665399E-3</v>
      </c>
      <c r="J23">
        <v>8.8379764946676403E-2</v>
      </c>
      <c r="K23">
        <v>4.6922395638237998E-4</v>
      </c>
      <c r="L23">
        <v>7.7278899123997304E-3</v>
      </c>
      <c r="M23">
        <v>0.99994948288142604</v>
      </c>
      <c r="N23">
        <v>-6.4273947030992901E-3</v>
      </c>
      <c r="O23">
        <v>2.53307363726148E-3</v>
      </c>
      <c r="P23">
        <v>0.99999653779266795</v>
      </c>
      <c r="Q23">
        <v>7.1269953264844501E-4</v>
      </c>
      <c r="R23" s="34">
        <f>VLOOKUP(B23,Personen!A:B,2)</f>
        <v>59.47</v>
      </c>
      <c r="S23" s="34">
        <f>IF(B23="R",(output[[#This Row],[Column2]] * -1),output[[#This Row],[Column2]])</f>
        <v>7.2820135479341505E-2</v>
      </c>
    </row>
    <row r="24" spans="1:19" x14ac:dyDescent="0.2">
      <c r="A24" t="s">
        <v>202</v>
      </c>
      <c r="B24" t="s">
        <v>197</v>
      </c>
      <c r="C24" t="str">
        <f t="shared" si="0"/>
        <v>N-F</v>
      </c>
      <c r="D24" t="s">
        <v>81</v>
      </c>
      <c r="E24">
        <v>3.3750544587904302E-2</v>
      </c>
      <c r="F24">
        <v>0.66470845762657504</v>
      </c>
      <c r="G24">
        <v>2.8223700916355199</v>
      </c>
      <c r="H24">
        <v>9.7065930494664304E-2</v>
      </c>
      <c r="I24">
        <v>1.46408963419867E-2</v>
      </c>
      <c r="J24">
        <v>9.5953801868661204E-2</v>
      </c>
      <c r="K24">
        <v>-5.5400726341359099E-4</v>
      </c>
      <c r="L24">
        <v>-6.4212901125888502E-3</v>
      </c>
      <c r="M24">
        <v>0.99990106604366802</v>
      </c>
      <c r="N24">
        <v>1.25149973242246E-2</v>
      </c>
      <c r="O24">
        <v>9.0848519126908601E-3</v>
      </c>
      <c r="P24">
        <v>0.99937261328384497</v>
      </c>
      <c r="Q24">
        <v>-3.4232225810518498E-2</v>
      </c>
      <c r="R24" s="34">
        <f>VLOOKUP(B24,Personen!A:B,2)</f>
        <v>59.47</v>
      </c>
      <c r="S24" s="34">
        <f>IF(B24="R",(output[[#This Row],[Column2]] * -1),output[[#This Row],[Column2]])</f>
        <v>3.3750544587904302E-2</v>
      </c>
    </row>
    <row r="25" spans="1:19" x14ac:dyDescent="0.2">
      <c r="A25" t="s">
        <v>202</v>
      </c>
      <c r="B25" t="s">
        <v>197</v>
      </c>
      <c r="C25" t="str">
        <f t="shared" si="0"/>
        <v>N-F</v>
      </c>
      <c r="D25" t="s">
        <v>82</v>
      </c>
      <c r="E25">
        <v>5.7566499563941699E-2</v>
      </c>
      <c r="F25">
        <v>0.66682133530068299</v>
      </c>
      <c r="G25">
        <v>2.2446492087796601</v>
      </c>
      <c r="H25">
        <v>0.10331411599331</v>
      </c>
      <c r="I25">
        <v>4.7183303282084303E-2</v>
      </c>
      <c r="J25">
        <v>8.9295305516679593E-2</v>
      </c>
      <c r="K25">
        <v>2.1769034603145301E-2</v>
      </c>
      <c r="L25">
        <v>-3.52419488184663E-3</v>
      </c>
      <c r="M25">
        <v>0.99999139354733202</v>
      </c>
      <c r="N25">
        <v>2.18926510445224E-3</v>
      </c>
      <c r="O25">
        <v>3.3061334594443097E-2</v>
      </c>
      <c r="P25">
        <v>0.99932239792793198</v>
      </c>
      <c r="Q25">
        <v>1.61769327871885E-2</v>
      </c>
      <c r="R25" s="34">
        <f>VLOOKUP(B25,Personen!A:B,2)</f>
        <v>59.47</v>
      </c>
      <c r="S25" s="34">
        <f>IF(B25="R",(output[[#This Row],[Column2]] * -1),output[[#This Row],[Column2]])</f>
        <v>5.7566499563941699E-2</v>
      </c>
    </row>
    <row r="26" spans="1:19" x14ac:dyDescent="0.2">
      <c r="A26" t="s">
        <v>202</v>
      </c>
      <c r="B26" t="s">
        <v>197</v>
      </c>
      <c r="C26" t="str">
        <f t="shared" si="0"/>
        <v>N-F</v>
      </c>
      <c r="D26" t="s">
        <v>74</v>
      </c>
      <c r="E26">
        <v>2.45936514480267E-2</v>
      </c>
      <c r="F26">
        <v>0.63462457373477399</v>
      </c>
      <c r="G26">
        <v>4.9159375132468401</v>
      </c>
      <c r="H26">
        <v>8.8361209729822393E-2</v>
      </c>
      <c r="I26">
        <v>-1.4008812600154401E-2</v>
      </c>
      <c r="J26">
        <v>8.6988582873020498E-2</v>
      </c>
      <c r="K26">
        <v>6.6665586470866503E-3</v>
      </c>
      <c r="L26">
        <v>1.0563034671352901E-3</v>
      </c>
      <c r="M26">
        <v>0.99995606020693295</v>
      </c>
      <c r="N26">
        <v>-9.3146056499015407E-3</v>
      </c>
      <c r="O26">
        <v>2.7729762609249101E-2</v>
      </c>
      <c r="P26">
        <v>0.99700808445936795</v>
      </c>
      <c r="Q26">
        <v>7.2152198776586102E-2</v>
      </c>
      <c r="R26" s="34">
        <f>VLOOKUP(B26,Personen!A:B,2)</f>
        <v>59.47</v>
      </c>
      <c r="S26" s="34">
        <f>IF(B26="R",(output[[#This Row],[Column2]] * -1),output[[#This Row],[Column2]])</f>
        <v>2.45936514480267E-2</v>
      </c>
    </row>
    <row r="27" spans="1:19" x14ac:dyDescent="0.2">
      <c r="A27" t="s">
        <v>202</v>
      </c>
      <c r="B27" t="s">
        <v>197</v>
      </c>
      <c r="C27" t="str">
        <f t="shared" si="0"/>
        <v>N-F</v>
      </c>
      <c r="D27" t="s">
        <v>85</v>
      </c>
      <c r="E27">
        <v>8.6947456622973304E-2</v>
      </c>
      <c r="F27">
        <v>0.74220702602911803</v>
      </c>
      <c r="G27">
        <v>1.75131618589912</v>
      </c>
      <c r="H27">
        <v>7.7432944679238405E-2</v>
      </c>
      <c r="I27">
        <v>-1.24376251314857E-2</v>
      </c>
      <c r="J27">
        <v>7.3941700377334094E-2</v>
      </c>
      <c r="K27">
        <v>1.9333684286632399E-2</v>
      </c>
      <c r="L27">
        <v>3.7843930458306102E-3</v>
      </c>
      <c r="M27">
        <v>0.99999259815625596</v>
      </c>
      <c r="N27">
        <v>6.9426362100422502E-4</v>
      </c>
      <c r="O27">
        <v>-2.6592667747480099E-2</v>
      </c>
      <c r="P27">
        <v>0.99964278063180301</v>
      </c>
      <c r="Q27">
        <v>-2.6722935448969501E-3</v>
      </c>
      <c r="R27" s="34">
        <f>VLOOKUP(B27,Personen!A:B,2)</f>
        <v>59.47</v>
      </c>
      <c r="S27" s="34">
        <f>IF(B27="R",(output[[#This Row],[Column2]] * -1),output[[#This Row],[Column2]])</f>
        <v>8.6947456622973304E-2</v>
      </c>
    </row>
    <row r="28" spans="1:19" x14ac:dyDescent="0.2">
      <c r="A28" t="s">
        <v>202</v>
      </c>
      <c r="B28" t="s">
        <v>197</v>
      </c>
      <c r="C28" t="str">
        <f t="shared" si="0"/>
        <v>N-F</v>
      </c>
      <c r="D28" t="s">
        <v>83</v>
      </c>
      <c r="E28">
        <v>5.6605608389387801E-2</v>
      </c>
      <c r="F28">
        <v>0.67435510715499802</v>
      </c>
      <c r="G28">
        <v>3.2024059877070901</v>
      </c>
      <c r="H28">
        <v>0.111246157494006</v>
      </c>
      <c r="I28">
        <v>5.5814758196998798E-2</v>
      </c>
      <c r="J28">
        <v>9.58150076663635E-2</v>
      </c>
      <c r="K28">
        <v>8.9389390022880308E-3</v>
      </c>
      <c r="L28">
        <v>-6.6609829573933601E-3</v>
      </c>
      <c r="M28">
        <v>0.99989666013362</v>
      </c>
      <c r="N28">
        <v>1.27397158395631E-2</v>
      </c>
      <c r="O28">
        <v>3.9868922699293402E-2</v>
      </c>
      <c r="P28">
        <v>0.99903911519289001</v>
      </c>
      <c r="Q28">
        <v>-1.8202069041826099E-2</v>
      </c>
      <c r="R28" s="34">
        <f>VLOOKUP(B28,Personen!A:B,2)</f>
        <v>59.47</v>
      </c>
      <c r="S28" s="34">
        <f>IF(B28="R",(output[[#This Row],[Column2]] * -1),output[[#This Row],[Column2]])</f>
        <v>5.6605608389387801E-2</v>
      </c>
    </row>
    <row r="29" spans="1:19" x14ac:dyDescent="0.2">
      <c r="A29" t="s">
        <v>202</v>
      </c>
      <c r="B29" t="s">
        <v>197</v>
      </c>
      <c r="C29" t="str">
        <f t="shared" si="0"/>
        <v>N-F</v>
      </c>
      <c r="D29" t="s">
        <v>86</v>
      </c>
      <c r="E29">
        <v>2.60341014277191E-2</v>
      </c>
      <c r="F29">
        <v>0.65435635712279105</v>
      </c>
      <c r="G29">
        <v>179.53858945408899</v>
      </c>
      <c r="H29">
        <v>7.8112636235425803E-2</v>
      </c>
      <c r="I29">
        <v>7.0364992416340399E-3</v>
      </c>
      <c r="J29">
        <v>7.5576063644560099E-2</v>
      </c>
      <c r="K29">
        <v>1.8448041144355599E-2</v>
      </c>
      <c r="L29">
        <v>-7.1996479650829797E-3</v>
      </c>
      <c r="M29">
        <v>0.99997385503020897</v>
      </c>
      <c r="N29">
        <v>-6.7403649755407903E-4</v>
      </c>
      <c r="O29">
        <v>1.3592163787225499E-2</v>
      </c>
      <c r="P29">
        <v>-0.99989870380018997</v>
      </c>
      <c r="Q29">
        <v>-4.2231767996525104E-3</v>
      </c>
      <c r="R29" s="34">
        <f>VLOOKUP(B29,Personen!A:B,2)</f>
        <v>59.47</v>
      </c>
      <c r="S29" s="34">
        <f>IF(B29="R",(output[[#This Row],[Column2]] * -1),output[[#This Row],[Column2]])</f>
        <v>2.60341014277191E-2</v>
      </c>
    </row>
    <row r="30" spans="1:19" x14ac:dyDescent="0.2">
      <c r="A30" t="s">
        <v>202</v>
      </c>
      <c r="B30" t="s">
        <v>197</v>
      </c>
      <c r="C30" t="str">
        <f t="shared" si="0"/>
        <v>N-F</v>
      </c>
      <c r="D30" t="s">
        <v>84</v>
      </c>
      <c r="E30">
        <v>5.4854535105478698E-2</v>
      </c>
      <c r="F30">
        <v>0.653485811451887</v>
      </c>
      <c r="G30">
        <v>4.1063183594117003</v>
      </c>
      <c r="H30">
        <v>9.0474509264385203E-2</v>
      </c>
      <c r="I30">
        <v>1.06608633175653E-2</v>
      </c>
      <c r="J30">
        <v>8.4850426531039205E-2</v>
      </c>
      <c r="K30">
        <v>-2.9536214000041201E-2</v>
      </c>
      <c r="L30">
        <v>8.8829800768565198E-3</v>
      </c>
      <c r="M30">
        <v>0.99995267910293595</v>
      </c>
      <c r="N30">
        <v>-3.9663862411253E-3</v>
      </c>
      <c r="O30">
        <v>8.0277814962851607E-2</v>
      </c>
      <c r="P30">
        <v>0.99673075882725903</v>
      </c>
      <c r="Q30">
        <v>-9.1250661600726403E-3</v>
      </c>
      <c r="R30" s="34">
        <f>VLOOKUP(B30,Personen!A:B,2)</f>
        <v>59.47</v>
      </c>
      <c r="S30" s="34">
        <f>IF(B30="R",(output[[#This Row],[Column2]] * -1),output[[#This Row],[Column2]])</f>
        <v>5.4854535105478698E-2</v>
      </c>
    </row>
    <row r="31" spans="1:19" x14ac:dyDescent="0.2">
      <c r="A31" t="s">
        <v>202</v>
      </c>
      <c r="B31" t="s">
        <v>197</v>
      </c>
      <c r="C31" t="str">
        <f t="shared" si="0"/>
        <v>N-F</v>
      </c>
      <c r="D31" t="s">
        <v>75</v>
      </c>
      <c r="E31">
        <v>2.9911789419372999E-2</v>
      </c>
      <c r="F31">
        <v>0.67371203985717998</v>
      </c>
      <c r="G31">
        <v>2.24027677138722</v>
      </c>
      <c r="H31">
        <v>9.5701306489234306E-2</v>
      </c>
      <c r="I31">
        <v>-7.8259261170753793E-3</v>
      </c>
      <c r="J31">
        <v>9.2867377052622893E-2</v>
      </c>
      <c r="K31">
        <v>-2.17519016070413E-2</v>
      </c>
      <c r="L31">
        <v>6.6027448463474398E-3</v>
      </c>
      <c r="M31">
        <v>0.99995262756509995</v>
      </c>
      <c r="N31">
        <v>-7.1516701648017796E-3</v>
      </c>
      <c r="O31">
        <v>-1.80934373643582E-3</v>
      </c>
      <c r="P31">
        <v>0.99951688169845698</v>
      </c>
      <c r="Q31">
        <v>3.10278822196433E-2</v>
      </c>
      <c r="R31" s="34">
        <f>VLOOKUP(B31,Personen!A:B,2)</f>
        <v>59.47</v>
      </c>
      <c r="S31" s="34">
        <f>IF(B31="R",(output[[#This Row],[Column2]] * -1),output[[#This Row],[Column2]])</f>
        <v>2.9911789419372999E-2</v>
      </c>
    </row>
    <row r="32" spans="1:19" x14ac:dyDescent="0.2">
      <c r="A32" t="s">
        <v>202</v>
      </c>
      <c r="B32" t="s">
        <v>194</v>
      </c>
      <c r="C32" t="str">
        <f t="shared" si="0"/>
        <v>N-K</v>
      </c>
      <c r="D32" t="s">
        <v>27</v>
      </c>
      <c r="E32">
        <v>4.3891867832909798E-2</v>
      </c>
      <c r="F32">
        <v>0.66078122333489697</v>
      </c>
      <c r="G32">
        <v>1.84607312810137</v>
      </c>
      <c r="H32">
        <v>4.5609323982819999E-2</v>
      </c>
      <c r="I32">
        <v>-2.9812040083478299E-2</v>
      </c>
      <c r="J32">
        <v>3.4478076884621102E-2</v>
      </c>
      <c r="K32">
        <v>1.64769978123258E-3</v>
      </c>
      <c r="L32">
        <v>2.4827122534931299E-3</v>
      </c>
      <c r="M32">
        <v>0.99999174932524904</v>
      </c>
      <c r="N32">
        <v>3.21518604325325E-3</v>
      </c>
      <c r="O32">
        <v>3.4667496607733897E-2</v>
      </c>
      <c r="P32">
        <v>0.99939716512061005</v>
      </c>
      <c r="Q32">
        <v>1.8630694674450299E-3</v>
      </c>
      <c r="R32" s="34">
        <f>VLOOKUP(B32,Personen!A:B,2)</f>
        <v>60.506999999999998</v>
      </c>
      <c r="S32" s="34">
        <f>IF(B32="R",(output[[#This Row],[Column2]] * -1),output[[#This Row],[Column2]])</f>
        <v>4.3891867832909798E-2</v>
      </c>
    </row>
    <row r="33" spans="1:19" x14ac:dyDescent="0.2">
      <c r="A33" t="s">
        <v>202</v>
      </c>
      <c r="B33" t="s">
        <v>194</v>
      </c>
      <c r="C33" t="str">
        <f t="shared" si="0"/>
        <v>N-K</v>
      </c>
      <c r="D33" t="s">
        <v>28</v>
      </c>
      <c r="E33">
        <v>4.3971903078913202E-2</v>
      </c>
      <c r="F33">
        <v>0.66737607316793701</v>
      </c>
      <c r="G33">
        <v>1.10200043104967</v>
      </c>
      <c r="H33">
        <v>5.3364792980831202E-2</v>
      </c>
      <c r="I33">
        <v>-4.0874115218953497E-2</v>
      </c>
      <c r="J33">
        <v>3.4285103145344997E-2</v>
      </c>
      <c r="K33">
        <v>1.2804441681438701E-3</v>
      </c>
      <c r="L33">
        <v>5.6076578012470403E-3</v>
      </c>
      <c r="M33">
        <v>0.99998370612280096</v>
      </c>
      <c r="N33">
        <v>1.06848626126102E-3</v>
      </c>
      <c r="O33">
        <v>1.5353094297058599E-2</v>
      </c>
      <c r="P33">
        <v>0.99972637920640595</v>
      </c>
      <c r="Q33">
        <v>1.7647923797291201E-2</v>
      </c>
      <c r="R33" s="34">
        <f>VLOOKUP(B33,Personen!A:B,2)</f>
        <v>60.506999999999998</v>
      </c>
      <c r="S33" s="34">
        <f>IF(B33="R",(output[[#This Row],[Column2]] * -1),output[[#This Row],[Column2]])</f>
        <v>4.3971903078913202E-2</v>
      </c>
    </row>
    <row r="34" spans="1:19" x14ac:dyDescent="0.2">
      <c r="A34" t="s">
        <v>202</v>
      </c>
      <c r="B34" t="s">
        <v>194</v>
      </c>
      <c r="C34" t="str">
        <f t="shared" si="0"/>
        <v>N-K</v>
      </c>
      <c r="D34" t="s">
        <v>29</v>
      </c>
      <c r="E34">
        <v>3.9328531193501E-2</v>
      </c>
      <c r="F34">
        <v>0.66678653818961298</v>
      </c>
      <c r="G34">
        <v>178.469103487155</v>
      </c>
      <c r="H34">
        <v>3.3416677799324203E-2</v>
      </c>
      <c r="I34">
        <v>2.4434855479085701E-3</v>
      </c>
      <c r="J34">
        <v>3.3279966848453101E-2</v>
      </c>
      <c r="K34">
        <v>-1.7741307975664899E-3</v>
      </c>
      <c r="L34">
        <v>5.8276293073699003E-3</v>
      </c>
      <c r="M34">
        <v>0.99998193194695895</v>
      </c>
      <c r="N34">
        <v>1.4746241156835299E-3</v>
      </c>
      <c r="O34">
        <v>1.72353754225699E-2</v>
      </c>
      <c r="P34">
        <v>-0.99973950510660703</v>
      </c>
      <c r="Q34">
        <v>-1.4962077504108801E-2</v>
      </c>
      <c r="R34" s="34">
        <f>VLOOKUP(B34,Personen!A:B,2)</f>
        <v>60.506999999999998</v>
      </c>
      <c r="S34" s="34">
        <f>IF(B34="R",(output[[#This Row],[Column2]] * -1),output[[#This Row],[Column2]])</f>
        <v>3.9328531193501E-2</v>
      </c>
    </row>
    <row r="35" spans="1:19" x14ac:dyDescent="0.2">
      <c r="A35" t="s">
        <v>202</v>
      </c>
      <c r="B35" t="s">
        <v>194</v>
      </c>
      <c r="C35" t="str">
        <f t="shared" si="0"/>
        <v>N-K</v>
      </c>
      <c r="D35" t="s">
        <v>30</v>
      </c>
      <c r="E35">
        <v>3.5109728924878403E-2</v>
      </c>
      <c r="F35">
        <v>0.67765723938755296</v>
      </c>
      <c r="G35">
        <v>2.7180430838724199</v>
      </c>
      <c r="H35">
        <v>4.5524085337992702E-2</v>
      </c>
      <c r="I35">
        <v>2.0379476661778601E-2</v>
      </c>
      <c r="J35">
        <v>3.5595873877295403E-2</v>
      </c>
      <c r="K35">
        <v>-1.9749760498916E-2</v>
      </c>
      <c r="L35">
        <v>1.8858518016623899E-3</v>
      </c>
      <c r="M35">
        <v>0.99999817761008802</v>
      </c>
      <c r="N35">
        <v>2.97219589976701E-4</v>
      </c>
      <c r="O35">
        <v>-2.5614690956199899E-2</v>
      </c>
      <c r="P35">
        <v>0.99891354597661097</v>
      </c>
      <c r="Q35">
        <v>3.8930903812405999E-2</v>
      </c>
      <c r="R35" s="34">
        <f>VLOOKUP(B35,Personen!A:B,2)</f>
        <v>60.506999999999998</v>
      </c>
      <c r="S35" s="34">
        <f>IF(B35="R",(output[[#This Row],[Column2]] * -1),output[[#This Row],[Column2]])</f>
        <v>3.5109728924878403E-2</v>
      </c>
    </row>
    <row r="36" spans="1:19" x14ac:dyDescent="0.2">
      <c r="A36" t="s">
        <v>202</v>
      </c>
      <c r="B36" t="s">
        <v>194</v>
      </c>
      <c r="C36" t="str">
        <f t="shared" si="0"/>
        <v>N-K</v>
      </c>
      <c r="D36" t="s">
        <v>31</v>
      </c>
      <c r="E36">
        <v>4.7956262028306898E-2</v>
      </c>
      <c r="F36">
        <v>0.66075390164443704</v>
      </c>
      <c r="G36">
        <v>2.7943307918230098</v>
      </c>
      <c r="H36">
        <v>5.2702327408213699E-2</v>
      </c>
      <c r="I36">
        <v>-2.5688152484369502E-2</v>
      </c>
      <c r="J36">
        <v>4.1146369974517302E-2</v>
      </c>
      <c r="K36">
        <v>-2.0606561433254001E-2</v>
      </c>
      <c r="L36">
        <v>5.2575213815059503E-3</v>
      </c>
      <c r="M36">
        <v>0.99997265102413802</v>
      </c>
      <c r="N36">
        <v>5.2015067700956199E-3</v>
      </c>
      <c r="O36">
        <v>4.4949980057035002E-2</v>
      </c>
      <c r="P36">
        <v>0.99842775247424997</v>
      </c>
      <c r="Q36">
        <v>3.3489138270307597E-2</v>
      </c>
      <c r="R36" s="34">
        <f>VLOOKUP(B36,Personen!A:B,2)</f>
        <v>60.506999999999998</v>
      </c>
      <c r="S36" s="34">
        <f>IF(B36="R",(output[[#This Row],[Column2]] * -1),output[[#This Row],[Column2]])</f>
        <v>4.7956262028306898E-2</v>
      </c>
    </row>
    <row r="37" spans="1:19" x14ac:dyDescent="0.2">
      <c r="A37" t="s">
        <v>202</v>
      </c>
      <c r="B37" t="s">
        <v>194</v>
      </c>
      <c r="C37" t="str">
        <f t="shared" si="0"/>
        <v>N-K</v>
      </c>
      <c r="D37" t="s">
        <v>32</v>
      </c>
      <c r="E37">
        <v>3.1714518170049E-2</v>
      </c>
      <c r="F37">
        <v>0.67479051691585901</v>
      </c>
      <c r="G37">
        <v>178.465288409235</v>
      </c>
      <c r="H37">
        <v>4.2931056985298498E-2</v>
      </c>
      <c r="I37">
        <v>-8.7310452541417508E-3</v>
      </c>
      <c r="J37">
        <v>3.63313444010517E-2</v>
      </c>
      <c r="K37">
        <v>-2.11394871427204E-2</v>
      </c>
      <c r="L37">
        <v>5.6726123966942196E-3</v>
      </c>
      <c r="M37">
        <v>0.99998209470041699</v>
      </c>
      <c r="N37">
        <v>1.9057143445955799E-3</v>
      </c>
      <c r="O37">
        <v>-1.19546184713269E-2</v>
      </c>
      <c r="P37">
        <v>-0.99953812052756297</v>
      </c>
      <c r="Q37">
        <v>-2.7939805107274202E-2</v>
      </c>
      <c r="R37" s="34">
        <f>VLOOKUP(B37,Personen!A:B,2)</f>
        <v>60.506999999999998</v>
      </c>
      <c r="S37" s="34">
        <f>IF(B37="R",(output[[#This Row],[Column2]] * -1),output[[#This Row],[Column2]])</f>
        <v>3.1714518170049E-2</v>
      </c>
    </row>
    <row r="38" spans="1:19" x14ac:dyDescent="0.2">
      <c r="A38" t="s">
        <v>202</v>
      </c>
      <c r="B38" t="s">
        <v>194</v>
      </c>
      <c r="C38" t="str">
        <f t="shared" si="0"/>
        <v>N-K</v>
      </c>
      <c r="D38" t="s">
        <v>33</v>
      </c>
      <c r="E38">
        <v>2.67440770169746E-2</v>
      </c>
      <c r="F38">
        <v>0.70056644257303902</v>
      </c>
      <c r="G38">
        <v>1.23027163802291</v>
      </c>
      <c r="H38">
        <v>3.4268820807044402E-2</v>
      </c>
      <c r="I38">
        <v>-3.3256691513977501E-3</v>
      </c>
      <c r="J38">
        <v>3.0915931989460299E-2</v>
      </c>
      <c r="K38">
        <v>-1.44047614844478E-2</v>
      </c>
      <c r="L38">
        <v>5.4478417655984901E-3</v>
      </c>
      <c r="M38">
        <v>0.999982350240884</v>
      </c>
      <c r="N38">
        <v>2.3707017558414899E-3</v>
      </c>
      <c r="O38">
        <v>2.3152350519424301E-2</v>
      </c>
      <c r="P38">
        <v>0.99962658312965502</v>
      </c>
      <c r="Q38">
        <v>1.45142332196538E-2</v>
      </c>
      <c r="R38" s="34">
        <f>VLOOKUP(B38,Personen!A:B,2)</f>
        <v>60.506999999999998</v>
      </c>
      <c r="S38" s="34">
        <f>IF(B38="R",(output[[#This Row],[Column2]] * -1),output[[#This Row],[Column2]])</f>
        <v>2.67440770169746E-2</v>
      </c>
    </row>
    <row r="39" spans="1:19" x14ac:dyDescent="0.2">
      <c r="A39" t="s">
        <v>202</v>
      </c>
      <c r="B39" t="s">
        <v>194</v>
      </c>
      <c r="C39" t="str">
        <f t="shared" si="0"/>
        <v>N-K</v>
      </c>
      <c r="D39" t="s">
        <v>34</v>
      </c>
      <c r="E39">
        <v>4.2320233208090197E-2</v>
      </c>
      <c r="F39">
        <v>0.66179763554718496</v>
      </c>
      <c r="G39">
        <v>178.55451985539199</v>
      </c>
      <c r="H39">
        <v>4.1854114581793798E-2</v>
      </c>
      <c r="I39">
        <v>-1.8136984467502001E-2</v>
      </c>
      <c r="J39">
        <v>3.6878788245731299E-2</v>
      </c>
      <c r="K39">
        <v>-7.9228580309148502E-3</v>
      </c>
      <c r="L39">
        <v>4.8460844782549804E-3</v>
      </c>
      <c r="M39">
        <v>0.99998810659366</v>
      </c>
      <c r="N39">
        <v>5.4966940600527901E-4</v>
      </c>
      <c r="O39">
        <v>-4.23795925166139E-3</v>
      </c>
      <c r="P39">
        <v>-0.99965896911339003</v>
      </c>
      <c r="Q39">
        <v>-2.5767909743240398E-2</v>
      </c>
      <c r="R39" s="34">
        <f>VLOOKUP(B39,Personen!A:B,2)</f>
        <v>60.506999999999998</v>
      </c>
      <c r="S39" s="34">
        <f>IF(B39="R",(output[[#This Row],[Column2]] * -1),output[[#This Row],[Column2]])</f>
        <v>4.2320233208090197E-2</v>
      </c>
    </row>
    <row r="40" spans="1:19" x14ac:dyDescent="0.2">
      <c r="A40" t="s">
        <v>202</v>
      </c>
      <c r="B40" t="s">
        <v>194</v>
      </c>
      <c r="C40" t="str">
        <f t="shared" si="0"/>
        <v>N-K</v>
      </c>
      <c r="D40" t="s">
        <v>35</v>
      </c>
      <c r="E40">
        <v>2.4454524594617399E-2</v>
      </c>
      <c r="F40">
        <v>0.65417568203170595</v>
      </c>
      <c r="G40">
        <v>1.87105109029796</v>
      </c>
      <c r="H40">
        <v>3.9307015070922997E-2</v>
      </c>
      <c r="I40">
        <v>-1.6666601189144301E-2</v>
      </c>
      <c r="J40">
        <v>3.2355551055364501E-2</v>
      </c>
      <c r="K40">
        <v>-1.4845341171272499E-2</v>
      </c>
      <c r="L40">
        <v>4.3806883828109598E-3</v>
      </c>
      <c r="M40">
        <v>0.99998238814518603</v>
      </c>
      <c r="N40">
        <v>4.0041189720902296E-3</v>
      </c>
      <c r="O40">
        <v>-1.9059137176440401E-2</v>
      </c>
      <c r="P40">
        <v>0.999460890751665</v>
      </c>
      <c r="Q40">
        <v>2.6733446242071301E-2</v>
      </c>
      <c r="R40" s="34">
        <f>VLOOKUP(B40,Personen!A:B,2)</f>
        <v>60.506999999999998</v>
      </c>
      <c r="S40" s="34">
        <f>IF(B40="R",(output[[#This Row],[Column2]] * -1),output[[#This Row],[Column2]])</f>
        <v>2.4454524594617399E-2</v>
      </c>
    </row>
    <row r="41" spans="1:19" x14ac:dyDescent="0.2">
      <c r="A41" t="s">
        <v>202</v>
      </c>
      <c r="B41" t="s">
        <v>194</v>
      </c>
      <c r="C41" t="str">
        <f t="shared" si="0"/>
        <v>N-K</v>
      </c>
      <c r="D41" t="s">
        <v>36</v>
      </c>
      <c r="E41">
        <v>3.6497319817878397E-2</v>
      </c>
      <c r="F41">
        <v>0.65247543791054297</v>
      </c>
      <c r="G41">
        <v>2.2608735330860399</v>
      </c>
      <c r="H41">
        <v>5.0681132797400101E-2</v>
      </c>
      <c r="I41">
        <v>-3.3099958687203002E-2</v>
      </c>
      <c r="J41">
        <v>3.70387376599274E-2</v>
      </c>
      <c r="K41">
        <v>-1.00549425205828E-2</v>
      </c>
      <c r="L41">
        <v>4.3338443762485001E-3</v>
      </c>
      <c r="M41">
        <v>0.99998774923268596</v>
      </c>
      <c r="N41">
        <v>2.3914801839083799E-3</v>
      </c>
      <c r="O41">
        <v>1.6021486292645701E-2</v>
      </c>
      <c r="P41">
        <v>0.99906855367052305</v>
      </c>
      <c r="Q41">
        <v>4.0066657505510903E-2</v>
      </c>
      <c r="R41" s="34">
        <f>VLOOKUP(B41,Personen!A:B,2)</f>
        <v>60.506999999999998</v>
      </c>
      <c r="S41" s="34">
        <f>IF(B41="R",(output[[#This Row],[Column2]] * -1),output[[#This Row],[Column2]])</f>
        <v>3.6497319817878397E-2</v>
      </c>
    </row>
    <row r="42" spans="1:19" x14ac:dyDescent="0.2">
      <c r="A42" t="s">
        <v>202</v>
      </c>
      <c r="B42" t="s">
        <v>194</v>
      </c>
      <c r="C42" t="str">
        <f t="shared" si="0"/>
        <v>N-K</v>
      </c>
      <c r="D42" t="s">
        <v>37</v>
      </c>
      <c r="E42">
        <v>2.4343368232376299E-2</v>
      </c>
      <c r="F42">
        <v>0.68057111488446098</v>
      </c>
      <c r="G42">
        <v>0.47966821741260801</v>
      </c>
      <c r="H42">
        <v>3.8617759478560797E-2</v>
      </c>
      <c r="I42">
        <v>3.95051256199696E-3</v>
      </c>
      <c r="J42">
        <v>3.8368488560596603E-2</v>
      </c>
      <c r="K42">
        <v>-1.8931146866589801E-3</v>
      </c>
      <c r="L42">
        <v>6.8672527960095603E-3</v>
      </c>
      <c r="M42">
        <v>0.99996546193692304</v>
      </c>
      <c r="N42">
        <v>4.6814284475212202E-3</v>
      </c>
      <c r="O42">
        <v>-1.1157280511944099E-3</v>
      </c>
      <c r="P42">
        <v>0.99999704471605999</v>
      </c>
      <c r="Q42">
        <v>2.1600254768707901E-3</v>
      </c>
      <c r="R42" s="34">
        <f>VLOOKUP(B42,Personen!A:B,2)</f>
        <v>60.506999999999998</v>
      </c>
      <c r="S42" s="34">
        <f>IF(B42="R",(output[[#This Row],[Column2]] * -1),output[[#This Row],[Column2]])</f>
        <v>2.4343368232376299E-2</v>
      </c>
    </row>
    <row r="43" spans="1:19" x14ac:dyDescent="0.2">
      <c r="A43" t="s">
        <v>202</v>
      </c>
      <c r="B43" t="s">
        <v>194</v>
      </c>
      <c r="C43" t="str">
        <f t="shared" si="0"/>
        <v>N-K</v>
      </c>
      <c r="D43" t="s">
        <v>38</v>
      </c>
      <c r="E43">
        <v>4.08319426597583E-2</v>
      </c>
      <c r="F43">
        <v>0.66438088293386</v>
      </c>
      <c r="G43">
        <v>1.2446761595963001</v>
      </c>
      <c r="H43">
        <v>4.4147266481713798E-2</v>
      </c>
      <c r="I43">
        <v>-2.2374252761549598E-2</v>
      </c>
      <c r="J43">
        <v>3.6200042560881697E-2</v>
      </c>
      <c r="K43">
        <v>-1.17443973774774E-2</v>
      </c>
      <c r="L43">
        <v>5.4199595219707603E-3</v>
      </c>
      <c r="M43">
        <v>0.99997809588411601</v>
      </c>
      <c r="N43">
        <v>3.7989196829174301E-3</v>
      </c>
      <c r="O43">
        <v>1.8477506725585499E-2</v>
      </c>
      <c r="P43">
        <v>0.99960542863963597</v>
      </c>
      <c r="Q43">
        <v>2.1155821406259701E-2</v>
      </c>
      <c r="R43" s="34">
        <f>VLOOKUP(B43,Personen!A:B,2)</f>
        <v>60.506999999999998</v>
      </c>
      <c r="S43" s="34">
        <f>IF(B43="R",(output[[#This Row],[Column2]] * -1),output[[#This Row],[Column2]])</f>
        <v>4.08319426597583E-2</v>
      </c>
    </row>
    <row r="44" spans="1:19" x14ac:dyDescent="0.2">
      <c r="A44" t="s">
        <v>202</v>
      </c>
      <c r="B44" t="s">
        <v>194</v>
      </c>
      <c r="C44" t="str">
        <f t="shared" si="0"/>
        <v>N-K</v>
      </c>
      <c r="D44" t="s">
        <v>39</v>
      </c>
      <c r="E44">
        <v>3.1355261396851603E-2</v>
      </c>
      <c r="F44">
        <v>0.67468560098788899</v>
      </c>
      <c r="G44">
        <v>178.55780884670199</v>
      </c>
      <c r="H44">
        <v>5.3002957733020599E-2</v>
      </c>
      <c r="I44">
        <v>1.1006509599476E-3</v>
      </c>
      <c r="J44">
        <v>3.9516250226374797E-2</v>
      </c>
      <c r="K44">
        <v>-3.5306770794838599E-2</v>
      </c>
      <c r="L44">
        <v>5.6674795419381597E-3</v>
      </c>
      <c r="M44">
        <v>0.99996463631126098</v>
      </c>
      <c r="N44">
        <v>6.2133567842122001E-3</v>
      </c>
      <c r="O44">
        <v>-1.4493875532511901E-2</v>
      </c>
      <c r="P44">
        <v>-0.99945139565264096</v>
      </c>
      <c r="Q44">
        <v>-2.9779780053513501E-2</v>
      </c>
      <c r="R44" s="34">
        <f>VLOOKUP(B44,Personen!A:B,2)</f>
        <v>60.506999999999998</v>
      </c>
      <c r="S44" s="34">
        <f>IF(B44="R",(output[[#This Row],[Column2]] * -1),output[[#This Row],[Column2]])</f>
        <v>3.1355261396851603E-2</v>
      </c>
    </row>
    <row r="45" spans="1:19" x14ac:dyDescent="0.2">
      <c r="A45" t="s">
        <v>202</v>
      </c>
      <c r="B45" t="s">
        <v>194</v>
      </c>
      <c r="C45" t="str">
        <f t="shared" si="0"/>
        <v>N-K</v>
      </c>
      <c r="D45" t="s">
        <v>40</v>
      </c>
      <c r="E45">
        <v>3.4869940313985402E-2</v>
      </c>
      <c r="F45">
        <v>0.66953656518927795</v>
      </c>
      <c r="G45">
        <v>178.68185695813401</v>
      </c>
      <c r="H45">
        <v>3.3813214645957802E-2</v>
      </c>
      <c r="I45">
        <v>1.83161107977991E-3</v>
      </c>
      <c r="J45">
        <v>3.1939126976830497E-2</v>
      </c>
      <c r="K45">
        <v>-1.0948554859155499E-2</v>
      </c>
      <c r="L45">
        <v>7.1345546601019102E-3</v>
      </c>
      <c r="M45">
        <v>0.999963172855176</v>
      </c>
      <c r="N45">
        <v>4.7698074606022803E-3</v>
      </c>
      <c r="O45">
        <v>1.4649155424905099E-2</v>
      </c>
      <c r="P45">
        <v>-0.99981868286664599</v>
      </c>
      <c r="Q45">
        <v>-1.21656745041586E-2</v>
      </c>
      <c r="R45" s="34">
        <f>VLOOKUP(B45,Personen!A:B,2)</f>
        <v>60.506999999999998</v>
      </c>
      <c r="S45" s="34">
        <f>IF(B45="R",(output[[#This Row],[Column2]] * -1),output[[#This Row],[Column2]])</f>
        <v>3.4869940313985402E-2</v>
      </c>
    </row>
    <row r="46" spans="1:19" x14ac:dyDescent="0.2">
      <c r="A46" t="s">
        <v>202</v>
      </c>
      <c r="B46" t="s">
        <v>194</v>
      </c>
      <c r="C46" t="str">
        <f t="shared" si="0"/>
        <v>N-K</v>
      </c>
      <c r="D46" t="s">
        <v>41</v>
      </c>
      <c r="E46">
        <v>2.5580791955841099E-2</v>
      </c>
      <c r="F46">
        <v>0.67003433961179004</v>
      </c>
      <c r="G46">
        <v>1.29133378637709</v>
      </c>
      <c r="H46">
        <v>4.0608414149371497E-2</v>
      </c>
      <c r="I46">
        <v>2.3260236598805998E-3</v>
      </c>
      <c r="J46">
        <v>3.8455662837525398E-2</v>
      </c>
      <c r="K46">
        <v>-1.28372469551349E-2</v>
      </c>
      <c r="L46">
        <v>4.1584344832899097E-3</v>
      </c>
      <c r="M46">
        <v>0.99998600854819597</v>
      </c>
      <c r="N46">
        <v>3.2695765009458999E-3</v>
      </c>
      <c r="O46">
        <v>-1.6280373080260299E-2</v>
      </c>
      <c r="P46">
        <v>0.99978598378538497</v>
      </c>
      <c r="Q46">
        <v>1.2764641736274699E-2</v>
      </c>
      <c r="R46" s="34">
        <f>VLOOKUP(B46,Personen!A:B,2)</f>
        <v>60.506999999999998</v>
      </c>
      <c r="S46" s="34">
        <f>IF(B46="R",(output[[#This Row],[Column2]] * -1),output[[#This Row],[Column2]])</f>
        <v>2.5580791955841099E-2</v>
      </c>
    </row>
    <row r="47" spans="1:19" x14ac:dyDescent="0.2">
      <c r="A47" t="s">
        <v>202</v>
      </c>
      <c r="B47" t="s">
        <v>195</v>
      </c>
      <c r="C47" t="str">
        <f t="shared" si="0"/>
        <v>N-M</v>
      </c>
      <c r="D47" t="s">
        <v>42</v>
      </c>
      <c r="E47">
        <v>3.5086541064827899E-2</v>
      </c>
      <c r="F47">
        <v>0.630303839368203</v>
      </c>
      <c r="G47">
        <v>2.3224366685890798</v>
      </c>
      <c r="H47">
        <v>0.13510817415610499</v>
      </c>
      <c r="I47">
        <v>-1.3121670848312899E-2</v>
      </c>
      <c r="J47">
        <v>0.13331542851452899</v>
      </c>
      <c r="K47">
        <v>1.7579448169171102E-2</v>
      </c>
      <c r="L47">
        <v>5.0073543251657098E-3</v>
      </c>
      <c r="M47">
        <v>0.99998498608320996</v>
      </c>
      <c r="N47">
        <v>2.2257607295172602E-3</v>
      </c>
      <c r="O47">
        <v>3.9000020432143701E-3</v>
      </c>
      <c r="P47">
        <v>0.99907896357609505</v>
      </c>
      <c r="Q47">
        <v>4.2731891179497598E-2</v>
      </c>
      <c r="R47" s="34">
        <f>VLOOKUP(B47,Personen!A:B,2)</f>
        <v>63.906999999999996</v>
      </c>
      <c r="S47" s="34">
        <f>IF(B47="R",(output[[#This Row],[Column2]] * -1),output[[#This Row],[Column2]])</f>
        <v>3.5086541064827899E-2</v>
      </c>
    </row>
    <row r="48" spans="1:19" x14ac:dyDescent="0.2">
      <c r="A48" t="s">
        <v>202</v>
      </c>
      <c r="B48" t="s">
        <v>195</v>
      </c>
      <c r="C48" t="str">
        <f t="shared" si="0"/>
        <v>N-M</v>
      </c>
      <c r="D48" t="s">
        <v>43</v>
      </c>
      <c r="E48">
        <v>2.2145261841370601E-2</v>
      </c>
      <c r="F48">
        <v>0.61446514983460199</v>
      </c>
      <c r="G48">
        <v>176.53735678696199</v>
      </c>
      <c r="H48">
        <v>0.13389105129838699</v>
      </c>
      <c r="I48">
        <v>-1.7495693973385101E-2</v>
      </c>
      <c r="J48">
        <v>0.13253294203419699</v>
      </c>
      <c r="K48">
        <v>7.4654930136679402E-3</v>
      </c>
      <c r="L48">
        <v>6.1258919967110796E-3</v>
      </c>
      <c r="M48">
        <v>0.99998109523338397</v>
      </c>
      <c r="N48">
        <v>5.31623066705581E-4</v>
      </c>
      <c r="O48">
        <v>4.4311460941084499E-2</v>
      </c>
      <c r="P48">
        <v>-0.99844675836432395</v>
      </c>
      <c r="Q48">
        <v>-3.3772254011820803E-2</v>
      </c>
      <c r="R48" s="34">
        <f>VLOOKUP(B48,Personen!A:B,2)</f>
        <v>63.906999999999996</v>
      </c>
      <c r="S48" s="34">
        <f>IF(B48="R",(output[[#This Row],[Column2]] * -1),output[[#This Row],[Column2]])</f>
        <v>2.2145261841370601E-2</v>
      </c>
    </row>
    <row r="49" spans="1:19" x14ac:dyDescent="0.2">
      <c r="A49" t="s">
        <v>202</v>
      </c>
      <c r="B49" t="s">
        <v>195</v>
      </c>
      <c r="C49" t="str">
        <f t="shared" si="0"/>
        <v>N-M</v>
      </c>
      <c r="D49" t="s">
        <v>44</v>
      </c>
      <c r="E49">
        <v>2.9092349331751401E-2</v>
      </c>
      <c r="F49">
        <v>0.63266023443131203</v>
      </c>
      <c r="G49">
        <v>1.7488360754755901</v>
      </c>
      <c r="H49">
        <v>0.134877400900733</v>
      </c>
      <c r="I49">
        <v>-4.1095780146986303E-3</v>
      </c>
      <c r="J49">
        <v>0.13401139569204301</v>
      </c>
      <c r="K49">
        <v>1.4695933687549999E-2</v>
      </c>
      <c r="L49">
        <v>6.3717010225810503E-3</v>
      </c>
      <c r="M49">
        <v>0.99997511102780501</v>
      </c>
      <c r="N49">
        <v>3.0296453599705699E-3</v>
      </c>
      <c r="O49">
        <v>-1.41592412120308E-2</v>
      </c>
      <c r="P49">
        <v>0.99957171698512204</v>
      </c>
      <c r="Q49">
        <v>2.56105152566997E-2</v>
      </c>
      <c r="R49" s="34">
        <f>VLOOKUP(B49,Personen!A:B,2)</f>
        <v>63.906999999999996</v>
      </c>
      <c r="S49" s="34">
        <f>IF(B49="R",(output[[#This Row],[Column2]] * -1),output[[#This Row],[Column2]])</f>
        <v>2.9092349331751401E-2</v>
      </c>
    </row>
    <row r="50" spans="1:19" x14ac:dyDescent="0.2">
      <c r="A50" t="s">
        <v>202</v>
      </c>
      <c r="B50" t="s">
        <v>195</v>
      </c>
      <c r="C50" t="str">
        <f t="shared" si="0"/>
        <v>N-M</v>
      </c>
      <c r="D50" t="s">
        <v>45</v>
      </c>
      <c r="E50">
        <v>3.7810616690651097E-2</v>
      </c>
      <c r="F50">
        <v>0.61736983471446005</v>
      </c>
      <c r="G50">
        <v>0.20927641046655199</v>
      </c>
      <c r="H50">
        <v>0.13729603524026199</v>
      </c>
      <c r="I50">
        <v>-6.5139625382284096E-3</v>
      </c>
      <c r="J50">
        <v>0.135141085192652</v>
      </c>
      <c r="K50">
        <v>2.3337880745647601E-2</v>
      </c>
      <c r="L50">
        <v>5.7107353099207798E-3</v>
      </c>
      <c r="M50">
        <v>0.999977984445511</v>
      </c>
      <c r="N50">
        <v>3.3790718419174398E-3</v>
      </c>
      <c r="O50">
        <v>3.0109451582372199E-3</v>
      </c>
      <c r="P50">
        <v>0.99997841862508896</v>
      </c>
      <c r="Q50">
        <v>5.8392202664369298E-3</v>
      </c>
      <c r="R50" s="34">
        <f>VLOOKUP(B50,Personen!A:B,2)</f>
        <v>63.906999999999996</v>
      </c>
      <c r="S50" s="34">
        <f>IF(B50="R",(output[[#This Row],[Column2]] * -1),output[[#This Row],[Column2]])</f>
        <v>3.7810616690651097E-2</v>
      </c>
    </row>
    <row r="51" spans="1:19" x14ac:dyDescent="0.2">
      <c r="A51" t="s">
        <v>202</v>
      </c>
      <c r="B51" t="s">
        <v>195</v>
      </c>
      <c r="C51" t="str">
        <f t="shared" si="0"/>
        <v>N-M</v>
      </c>
      <c r="D51" t="s">
        <v>46</v>
      </c>
      <c r="E51">
        <v>3.6142578027234598E-2</v>
      </c>
      <c r="F51">
        <v>0.63776717550443696</v>
      </c>
      <c r="G51">
        <v>1.5357387224821899</v>
      </c>
      <c r="H51">
        <v>0.136224866177034</v>
      </c>
      <c r="I51">
        <v>-8.22880923202742E-3</v>
      </c>
      <c r="J51">
        <v>0.13497465729698199</v>
      </c>
      <c r="K51">
        <v>1.64724846679478E-2</v>
      </c>
      <c r="L51">
        <v>6.7791011700883497E-3</v>
      </c>
      <c r="M51">
        <v>0.99995894258479601</v>
      </c>
      <c r="N51">
        <v>6.0130634474096101E-3</v>
      </c>
      <c r="O51">
        <v>-1.6565965322395501E-2</v>
      </c>
      <c r="P51">
        <v>0.99983717675859696</v>
      </c>
      <c r="Q51">
        <v>-7.1546323689209998E-3</v>
      </c>
      <c r="R51" s="34">
        <f>VLOOKUP(B51,Personen!A:B,2)</f>
        <v>63.906999999999996</v>
      </c>
      <c r="S51" s="34">
        <f>IF(B51="R",(output[[#This Row],[Column2]] * -1),output[[#This Row],[Column2]])</f>
        <v>3.6142578027234598E-2</v>
      </c>
    </row>
    <row r="52" spans="1:19" x14ac:dyDescent="0.2">
      <c r="A52" t="s">
        <v>202</v>
      </c>
      <c r="B52" t="s">
        <v>195</v>
      </c>
      <c r="C52" t="str">
        <f t="shared" si="0"/>
        <v>N-M</v>
      </c>
      <c r="D52" t="s">
        <v>47</v>
      </c>
      <c r="E52">
        <v>2.2577863147980499E-2</v>
      </c>
      <c r="F52">
        <v>0.61271872055433796</v>
      </c>
      <c r="G52">
        <v>0.70659224960882705</v>
      </c>
      <c r="H52">
        <v>0.132760508779073</v>
      </c>
      <c r="I52">
        <v>-5.3865913725486799E-3</v>
      </c>
      <c r="J52">
        <v>0.131892220593541</v>
      </c>
      <c r="K52">
        <v>1.41696673061946E-2</v>
      </c>
      <c r="L52">
        <v>5.2521113536052599E-3</v>
      </c>
      <c r="M52">
        <v>0.99997069821264295</v>
      </c>
      <c r="N52">
        <v>5.5693843867709999E-3</v>
      </c>
      <c r="O52">
        <v>-6.9825314077939897E-3</v>
      </c>
      <c r="P52">
        <v>0.99995028771057404</v>
      </c>
      <c r="Q52">
        <v>7.1180308146852299E-3</v>
      </c>
      <c r="R52" s="34">
        <f>VLOOKUP(B52,Personen!A:B,2)</f>
        <v>63.906999999999996</v>
      </c>
      <c r="S52" s="34">
        <f>IF(B52="R",(output[[#This Row],[Column2]] * -1),output[[#This Row],[Column2]])</f>
        <v>2.2577863147980499E-2</v>
      </c>
    </row>
    <row r="53" spans="1:19" x14ac:dyDescent="0.2">
      <c r="A53" t="s">
        <v>202</v>
      </c>
      <c r="B53" t="s">
        <v>195</v>
      </c>
      <c r="C53" t="str">
        <f t="shared" si="0"/>
        <v>N-M</v>
      </c>
      <c r="D53" t="s">
        <v>48</v>
      </c>
      <c r="E53">
        <v>3.1457375404155802E-2</v>
      </c>
      <c r="F53">
        <v>0.62179574235686697</v>
      </c>
      <c r="G53">
        <v>1.1081891107920401</v>
      </c>
      <c r="H53">
        <v>0.13302108018189601</v>
      </c>
      <c r="I53">
        <v>-1.5976511760500099E-2</v>
      </c>
      <c r="J53">
        <v>0.13183443709583001</v>
      </c>
      <c r="K53">
        <v>7.6837517106314E-3</v>
      </c>
      <c r="L53">
        <v>2.6669317309212601E-3</v>
      </c>
      <c r="M53">
        <v>0.99997937395589698</v>
      </c>
      <c r="N53">
        <v>5.84287069117141E-3</v>
      </c>
      <c r="O53">
        <v>-9.5982131693326898E-3</v>
      </c>
      <c r="P53">
        <v>0.99973766901721095</v>
      </c>
      <c r="Q53">
        <v>2.0795851797630001E-2</v>
      </c>
      <c r="R53" s="34">
        <f>VLOOKUP(B53,Personen!A:B,2)</f>
        <v>63.906999999999996</v>
      </c>
      <c r="S53" s="34">
        <f>IF(B53="R",(output[[#This Row],[Column2]] * -1),output[[#This Row],[Column2]])</f>
        <v>3.1457375404155802E-2</v>
      </c>
    </row>
    <row r="54" spans="1:19" x14ac:dyDescent="0.2">
      <c r="A54" t="s">
        <v>202</v>
      </c>
      <c r="B54" t="s">
        <v>195</v>
      </c>
      <c r="C54" t="str">
        <f t="shared" si="0"/>
        <v>N-M</v>
      </c>
      <c r="D54" t="s">
        <v>49</v>
      </c>
      <c r="E54">
        <v>3.3086148594154E-2</v>
      </c>
      <c r="F54">
        <v>0.65529420662432503</v>
      </c>
      <c r="G54">
        <v>177.552747798176</v>
      </c>
      <c r="H54">
        <v>0.13676290249297601</v>
      </c>
      <c r="I54">
        <v>-1.5557435546725701E-2</v>
      </c>
      <c r="J54">
        <v>0.13557606423118801</v>
      </c>
      <c r="K54">
        <v>-9.0104664193069103E-3</v>
      </c>
      <c r="L54">
        <v>8.1812343652101407E-3</v>
      </c>
      <c r="M54">
        <v>0.99994035187450403</v>
      </c>
      <c r="N54">
        <v>7.2360277330778596E-3</v>
      </c>
      <c r="O54">
        <v>1.59081933359114E-2</v>
      </c>
      <c r="P54">
        <v>-0.99948053505558998</v>
      </c>
      <c r="Q54">
        <v>2.8028368303879499E-2</v>
      </c>
      <c r="R54" s="34">
        <f>VLOOKUP(B54,Personen!A:B,2)</f>
        <v>63.906999999999996</v>
      </c>
      <c r="S54" s="34">
        <f>IF(B54="R",(output[[#This Row],[Column2]] * -1),output[[#This Row],[Column2]])</f>
        <v>3.3086148594154E-2</v>
      </c>
    </row>
    <row r="55" spans="1:19" x14ac:dyDescent="0.2">
      <c r="A55" t="s">
        <v>202</v>
      </c>
      <c r="B55" t="s">
        <v>195</v>
      </c>
      <c r="C55" t="str">
        <f t="shared" si="0"/>
        <v>N-M</v>
      </c>
      <c r="D55" t="s">
        <v>50</v>
      </c>
      <c r="E55">
        <v>3.6877133754917697E-2</v>
      </c>
      <c r="F55">
        <v>0.62103409324308301</v>
      </c>
      <c r="G55">
        <v>179.220306213013</v>
      </c>
      <c r="H55">
        <v>0.13675047759224601</v>
      </c>
      <c r="I55">
        <v>4.9163970176083699E-3</v>
      </c>
      <c r="J55">
        <v>0.13650447490339301</v>
      </c>
      <c r="K55">
        <v>6.5612874820063496E-3</v>
      </c>
      <c r="L55">
        <v>5.20551937133059E-3</v>
      </c>
      <c r="M55">
        <v>0.99997455115812905</v>
      </c>
      <c r="N55">
        <v>4.8784837985304504E-3</v>
      </c>
      <c r="O55">
        <v>-1.52284420062168E-2</v>
      </c>
      <c r="P55">
        <v>-0.99987468477271302</v>
      </c>
      <c r="Q55">
        <v>4.3254253813199504E-3</v>
      </c>
      <c r="R55" s="34">
        <f>VLOOKUP(B55,Personen!A:B,2)</f>
        <v>63.906999999999996</v>
      </c>
      <c r="S55" s="34">
        <f>IF(B55="R",(output[[#This Row],[Column2]] * -1),output[[#This Row],[Column2]])</f>
        <v>3.6877133754917697E-2</v>
      </c>
    </row>
    <row r="56" spans="1:19" x14ac:dyDescent="0.2">
      <c r="A56" t="s">
        <v>202</v>
      </c>
      <c r="B56" t="s">
        <v>195</v>
      </c>
      <c r="C56" t="str">
        <f t="shared" si="0"/>
        <v>N-M</v>
      </c>
      <c r="D56" t="s">
        <v>51</v>
      </c>
      <c r="E56">
        <v>3.7913156734456603E-2</v>
      </c>
      <c r="F56">
        <v>0.63070055705366901</v>
      </c>
      <c r="G56">
        <v>177.83257223059601</v>
      </c>
      <c r="H56">
        <v>0.138312874976869</v>
      </c>
      <c r="I56">
        <v>-7.6061328737877798E-3</v>
      </c>
      <c r="J56">
        <v>0.13626884053378299</v>
      </c>
      <c r="K56">
        <v>2.2436604615041301E-2</v>
      </c>
      <c r="L56">
        <v>4.4510095141583996E-3</v>
      </c>
      <c r="M56">
        <v>0.999980907860888</v>
      </c>
      <c r="N56">
        <v>4.2863070373575602E-3</v>
      </c>
      <c r="O56">
        <v>2.16610959635734E-2</v>
      </c>
      <c r="P56">
        <v>-0.999264430539759</v>
      </c>
      <c r="Q56">
        <v>-3.1644822320674497E-2</v>
      </c>
      <c r="R56" s="34">
        <f>VLOOKUP(B56,Personen!A:B,2)</f>
        <v>63.906999999999996</v>
      </c>
      <c r="S56" s="34">
        <f>IF(B56="R",(output[[#This Row],[Column2]] * -1),output[[#This Row],[Column2]])</f>
        <v>3.7913156734456603E-2</v>
      </c>
    </row>
    <row r="57" spans="1:19" x14ac:dyDescent="0.2">
      <c r="A57" t="s">
        <v>202</v>
      </c>
      <c r="B57" t="s">
        <v>195</v>
      </c>
      <c r="C57" t="str">
        <f t="shared" si="0"/>
        <v>N-M</v>
      </c>
      <c r="D57" t="s">
        <v>52</v>
      </c>
      <c r="E57">
        <v>2.7149932855482301E-2</v>
      </c>
      <c r="F57">
        <v>0.63148130347748199</v>
      </c>
      <c r="G57">
        <v>178.90992201412101</v>
      </c>
      <c r="H57">
        <v>0.137072353811761</v>
      </c>
      <c r="I57">
        <v>-8.2194443074184095E-3</v>
      </c>
      <c r="J57">
        <v>0.136009970957395</v>
      </c>
      <c r="K57">
        <v>1.49184018896928E-2</v>
      </c>
      <c r="L57">
        <v>4.7517412241376497E-3</v>
      </c>
      <c r="M57">
        <v>0.99998396336426998</v>
      </c>
      <c r="N57">
        <v>3.08122858992363E-3</v>
      </c>
      <c r="O57">
        <v>1.2639069478715299E-2</v>
      </c>
      <c r="P57">
        <v>-0.99986185186099397</v>
      </c>
      <c r="Q57">
        <v>-1.0794957888523299E-2</v>
      </c>
      <c r="R57" s="34">
        <f>VLOOKUP(B57,Personen!A:B,2)</f>
        <v>63.906999999999996</v>
      </c>
      <c r="S57" s="34">
        <f>IF(B57="R",(output[[#This Row],[Column2]] * -1),output[[#This Row],[Column2]])</f>
        <v>2.7149932855482301E-2</v>
      </c>
    </row>
    <row r="58" spans="1:19" x14ac:dyDescent="0.2">
      <c r="A58" t="s">
        <v>202</v>
      </c>
      <c r="B58" t="s">
        <v>195</v>
      </c>
      <c r="C58" t="str">
        <f t="shared" si="0"/>
        <v>N-M</v>
      </c>
      <c r="D58" t="s">
        <v>53</v>
      </c>
      <c r="E58">
        <v>2.8169713456459699E-2</v>
      </c>
      <c r="F58">
        <v>0.62946781169684596</v>
      </c>
      <c r="G58">
        <v>178.20753558816801</v>
      </c>
      <c r="H58">
        <v>0.13245684956759601</v>
      </c>
      <c r="I58">
        <v>6.5487133808345404E-3</v>
      </c>
      <c r="J58">
        <v>0.132105904272523</v>
      </c>
      <c r="K58">
        <v>7.0683383314064097E-3</v>
      </c>
      <c r="L58">
        <v>1.5905353955292299E-3</v>
      </c>
      <c r="M58">
        <v>0.99998311631606795</v>
      </c>
      <c r="N58">
        <v>5.5890321130395802E-3</v>
      </c>
      <c r="O58">
        <v>-3.1346613720980299E-2</v>
      </c>
      <c r="P58">
        <v>-0.99950035495759504</v>
      </c>
      <c r="Q58">
        <v>4.0534242151946996E-3</v>
      </c>
      <c r="R58" s="34">
        <f>VLOOKUP(B58,Personen!A:B,2)</f>
        <v>63.906999999999996</v>
      </c>
      <c r="S58" s="34">
        <f>IF(B58="R",(output[[#This Row],[Column2]] * -1),output[[#This Row],[Column2]])</f>
        <v>2.8169713456459699E-2</v>
      </c>
    </row>
    <row r="59" spans="1:19" x14ac:dyDescent="0.2">
      <c r="A59" t="s">
        <v>202</v>
      </c>
      <c r="B59" t="s">
        <v>195</v>
      </c>
      <c r="C59" t="str">
        <f t="shared" si="0"/>
        <v>N-M</v>
      </c>
      <c r="D59" t="s">
        <v>54</v>
      </c>
      <c r="E59">
        <v>3.0335022031494501E-2</v>
      </c>
      <c r="F59">
        <v>0.61156367837680303</v>
      </c>
      <c r="G59">
        <v>2.12707838748263</v>
      </c>
      <c r="H59">
        <v>0.13295946972147901</v>
      </c>
      <c r="I59">
        <v>-1.00753295191373E-2</v>
      </c>
      <c r="J59">
        <v>0.13162959681771699</v>
      </c>
      <c r="K59">
        <v>1.58226914683646E-2</v>
      </c>
      <c r="L59">
        <v>5.7900407480680699E-3</v>
      </c>
      <c r="M59">
        <v>0.99996674356751503</v>
      </c>
      <c r="N59">
        <v>5.7434473198318299E-3</v>
      </c>
      <c r="O59">
        <v>-3.13225787172529E-2</v>
      </c>
      <c r="P59">
        <v>0.99948852801547905</v>
      </c>
      <c r="Q59">
        <v>6.4481336796302201E-3</v>
      </c>
      <c r="R59" s="34">
        <f>VLOOKUP(B59,Personen!A:B,2)</f>
        <v>63.906999999999996</v>
      </c>
      <c r="S59" s="34">
        <f>IF(B59="R",(output[[#This Row],[Column2]] * -1),output[[#This Row],[Column2]])</f>
        <v>3.0335022031494501E-2</v>
      </c>
    </row>
    <row r="60" spans="1:19" x14ac:dyDescent="0.2">
      <c r="A60" t="s">
        <v>202</v>
      </c>
      <c r="B60" t="s">
        <v>195</v>
      </c>
      <c r="C60" t="str">
        <f t="shared" si="0"/>
        <v>N-M</v>
      </c>
      <c r="D60" t="s">
        <v>55</v>
      </c>
      <c r="E60">
        <v>3.1688697890381097E-2</v>
      </c>
      <c r="F60">
        <v>0.64223823257019497</v>
      </c>
      <c r="G60">
        <v>177.419032969097</v>
      </c>
      <c r="H60">
        <v>0.13301356535966499</v>
      </c>
      <c r="I60">
        <v>-5.8935654500999403E-4</v>
      </c>
      <c r="J60">
        <v>0.131656393781102</v>
      </c>
      <c r="K60">
        <v>1.8943473945085401E-2</v>
      </c>
      <c r="L60">
        <v>6.6687755786257099E-3</v>
      </c>
      <c r="M60">
        <v>0.99996455570074705</v>
      </c>
      <c r="N60">
        <v>5.1395305708674503E-3</v>
      </c>
      <c r="O60">
        <v>1.30988146718091E-2</v>
      </c>
      <c r="P60">
        <v>-0.998873988976545</v>
      </c>
      <c r="Q60">
        <v>-4.5597973642232698E-2</v>
      </c>
      <c r="R60" s="34">
        <f>VLOOKUP(B60,Personen!A:B,2)</f>
        <v>63.906999999999996</v>
      </c>
      <c r="S60" s="34">
        <f>IF(B60="R",(output[[#This Row],[Column2]] * -1),output[[#This Row],[Column2]])</f>
        <v>3.1688697890381097E-2</v>
      </c>
    </row>
    <row r="61" spans="1:19" x14ac:dyDescent="0.2">
      <c r="A61" t="s">
        <v>202</v>
      </c>
      <c r="B61" t="s">
        <v>195</v>
      </c>
      <c r="C61" t="str">
        <f t="shared" si="0"/>
        <v>N-M</v>
      </c>
      <c r="D61" t="s">
        <v>56</v>
      </c>
      <c r="E61">
        <v>3.68761879504549E-2</v>
      </c>
      <c r="F61">
        <v>0.61743749060509101</v>
      </c>
      <c r="G61">
        <v>1.7838879694974901</v>
      </c>
      <c r="H61">
        <v>0.13112738469646801</v>
      </c>
      <c r="I61">
        <v>7.0718166199676396E-3</v>
      </c>
      <c r="J61">
        <v>0.13092729681906401</v>
      </c>
      <c r="K61">
        <v>1.5567192045445801E-3</v>
      </c>
      <c r="L61">
        <v>4.4813632176014199E-3</v>
      </c>
      <c r="M61">
        <v>0.99996842564893995</v>
      </c>
      <c r="N61">
        <v>6.5623996290458501E-3</v>
      </c>
      <c r="O61">
        <v>3.0503567668602599E-2</v>
      </c>
      <c r="P61">
        <v>0.99947926780218099</v>
      </c>
      <c r="Q61">
        <v>-1.05226229192904E-2</v>
      </c>
      <c r="R61" s="34">
        <f>VLOOKUP(B61,Personen!A:B,2)</f>
        <v>63.906999999999996</v>
      </c>
      <c r="S61" s="34">
        <f>IF(B61="R",(output[[#This Row],[Column2]] * -1),output[[#This Row],[Column2]])</f>
        <v>3.68761879504549E-2</v>
      </c>
    </row>
    <row r="62" spans="1:19" x14ac:dyDescent="0.2">
      <c r="A62" t="s">
        <v>202</v>
      </c>
      <c r="B62" t="s">
        <v>198</v>
      </c>
      <c r="C62" t="str">
        <f t="shared" si="0"/>
        <v>N-R</v>
      </c>
      <c r="D62" t="s">
        <v>87</v>
      </c>
      <c r="E62">
        <v>2.7368610387174801E-2</v>
      </c>
      <c r="F62">
        <v>0.63311643544127005</v>
      </c>
      <c r="G62">
        <v>176.45814640094201</v>
      </c>
      <c r="H62">
        <v>6.4648009589292496E-2</v>
      </c>
      <c r="I62">
        <v>-1.5194049163096799E-2</v>
      </c>
      <c r="J62">
        <v>6.1452623530785198E-2</v>
      </c>
      <c r="K62">
        <v>1.31179676425211E-2</v>
      </c>
      <c r="L62">
        <v>5.8658032964736201E-3</v>
      </c>
      <c r="M62">
        <v>0.99998277549459302</v>
      </c>
      <c r="N62">
        <v>-2.0264702539195899E-4</v>
      </c>
      <c r="O62">
        <v>3.3350963463056903E-2</v>
      </c>
      <c r="P62">
        <v>-0.99831239670522198</v>
      </c>
      <c r="Q62">
        <v>-4.7540212670544098E-2</v>
      </c>
      <c r="R62" s="34">
        <f>VLOOKUP(B62,Personen!A:B,2)</f>
        <v>64.342500000000001</v>
      </c>
      <c r="S62" s="34">
        <f>IF(B62="R",(output[[#This Row],[Column2]] * -1),output[[#This Row],[Column2]])</f>
        <v>-2.7368610387174801E-2</v>
      </c>
    </row>
    <row r="63" spans="1:19" x14ac:dyDescent="0.2">
      <c r="A63" t="s">
        <v>202</v>
      </c>
      <c r="B63" t="s">
        <v>198</v>
      </c>
      <c r="C63" t="str">
        <f t="shared" si="0"/>
        <v>N-R</v>
      </c>
      <c r="D63" t="s">
        <v>88</v>
      </c>
      <c r="E63">
        <v>1.41726107877852E-2</v>
      </c>
      <c r="F63">
        <v>0.63702282736176596</v>
      </c>
      <c r="G63">
        <v>4.8382373805751797</v>
      </c>
      <c r="H63">
        <v>6.6498507846859206E-2</v>
      </c>
      <c r="I63">
        <v>-1.4690883363909399E-2</v>
      </c>
      <c r="J63">
        <v>6.4426502083152898E-2</v>
      </c>
      <c r="K63">
        <v>7.4468329628311E-3</v>
      </c>
      <c r="L63">
        <v>6.29119219947434E-3</v>
      </c>
      <c r="M63">
        <v>0.99997972738997398</v>
      </c>
      <c r="N63">
        <v>9.8270533807690908E-4</v>
      </c>
      <c r="O63">
        <v>-4.3636483386230197E-2</v>
      </c>
      <c r="P63">
        <v>0.99666374401459501</v>
      </c>
      <c r="Q63">
        <v>6.8972738705168901E-2</v>
      </c>
      <c r="R63" s="34">
        <f>VLOOKUP(B63,Personen!A:B,2)</f>
        <v>64.342500000000001</v>
      </c>
      <c r="S63" s="34">
        <f>IF(B63="R",(output[[#This Row],[Column2]] * -1),output[[#This Row],[Column2]])</f>
        <v>-1.41726107877852E-2</v>
      </c>
    </row>
    <row r="64" spans="1:19" x14ac:dyDescent="0.2">
      <c r="A64" t="s">
        <v>202</v>
      </c>
      <c r="B64" t="s">
        <v>198</v>
      </c>
      <c r="C64" t="str">
        <f t="shared" si="0"/>
        <v>N-R</v>
      </c>
      <c r="D64" t="s">
        <v>89</v>
      </c>
      <c r="E64">
        <v>7.2391352079241803E-3</v>
      </c>
      <c r="F64">
        <v>0.61318688716468805</v>
      </c>
      <c r="G64">
        <v>5.5057832744845401</v>
      </c>
      <c r="H64">
        <v>6.7488501577505203E-2</v>
      </c>
      <c r="I64">
        <v>-1.3399154674616999E-2</v>
      </c>
      <c r="J64">
        <v>6.6128062318516298E-2</v>
      </c>
      <c r="K64">
        <v>1.49662058687016E-3</v>
      </c>
      <c r="L64">
        <v>7.8723185588683194E-3</v>
      </c>
      <c r="M64">
        <v>0.99996896006286595</v>
      </c>
      <c r="N64">
        <v>-3.2482502599184702E-4</v>
      </c>
      <c r="O64">
        <v>-8.2538297886002407E-2</v>
      </c>
      <c r="P64">
        <v>0.99607756324698205</v>
      </c>
      <c r="Q64">
        <v>3.1889142008466001E-2</v>
      </c>
      <c r="R64" s="34">
        <f>VLOOKUP(B64,Personen!A:B,2)</f>
        <v>64.342500000000001</v>
      </c>
      <c r="S64" s="34">
        <f>IF(B64="R",(output[[#This Row],[Column2]] * -1),output[[#This Row],[Column2]])</f>
        <v>-7.2391352079241803E-3</v>
      </c>
    </row>
    <row r="65" spans="1:19" x14ac:dyDescent="0.2">
      <c r="A65" t="s">
        <v>202</v>
      </c>
      <c r="B65" t="s">
        <v>198</v>
      </c>
      <c r="C65" t="str">
        <f t="shared" si="0"/>
        <v>N-R</v>
      </c>
      <c r="D65" t="s">
        <v>90</v>
      </c>
      <c r="E65">
        <v>2.20953116252443E-2</v>
      </c>
      <c r="F65">
        <v>0.63473304407605902</v>
      </c>
      <c r="G65">
        <v>10.250861195690501</v>
      </c>
      <c r="H65">
        <v>7.0575321781354394E-2</v>
      </c>
      <c r="I65">
        <v>-3.3125616428761301E-2</v>
      </c>
      <c r="J65">
        <v>6.2280119734422199E-2</v>
      </c>
      <c r="K65">
        <v>2.1808866596701999E-3</v>
      </c>
      <c r="L65">
        <v>5.4956285562916297E-3</v>
      </c>
      <c r="M65">
        <v>0.99997868944264401</v>
      </c>
      <c r="N65">
        <v>3.5240214730805899E-3</v>
      </c>
      <c r="O65">
        <v>-0.13864391579799101</v>
      </c>
      <c r="P65">
        <v>0.98444049350194995</v>
      </c>
      <c r="Q65">
        <v>0.107957303439074</v>
      </c>
      <c r="R65" s="34">
        <f>VLOOKUP(B65,Personen!A:B,2)</f>
        <v>64.342500000000001</v>
      </c>
      <c r="S65" s="34">
        <f>IF(B65="R",(output[[#This Row],[Column2]] * -1),output[[#This Row],[Column2]])</f>
        <v>-2.20953116252443E-2</v>
      </c>
    </row>
    <row r="66" spans="1:19" x14ac:dyDescent="0.2">
      <c r="A66" t="s">
        <v>202</v>
      </c>
      <c r="B66" t="s">
        <v>198</v>
      </c>
      <c r="C66" t="str">
        <f t="shared" si="0"/>
        <v>N-R</v>
      </c>
      <c r="D66" t="s">
        <v>91</v>
      </c>
      <c r="E66">
        <v>1.7138680568566E-2</v>
      </c>
      <c r="F66">
        <v>0.63000945528718399</v>
      </c>
      <c r="G66">
        <v>8.7755760340311699</v>
      </c>
      <c r="H66">
        <v>7.0514010964082496E-2</v>
      </c>
      <c r="I66">
        <v>-3.2243246929730997E-2</v>
      </c>
      <c r="J66">
        <v>6.2168839209731E-2</v>
      </c>
      <c r="K66">
        <v>8.2240015190750901E-3</v>
      </c>
      <c r="L66">
        <v>8.1636465816398909E-3</v>
      </c>
      <c r="M66">
        <v>0.99996662112353796</v>
      </c>
      <c r="N66">
        <v>3.3393601698536403E-4</v>
      </c>
      <c r="O66">
        <v>-9.8030091142449594E-2</v>
      </c>
      <c r="P66">
        <v>0.98909008482859495</v>
      </c>
      <c r="Q66">
        <v>0.109958652794427</v>
      </c>
      <c r="R66" s="34">
        <f>VLOOKUP(B66,Personen!A:B,2)</f>
        <v>64.342500000000001</v>
      </c>
      <c r="S66" s="34">
        <f>IF(B66="R",(output[[#This Row],[Column2]] * -1),output[[#This Row],[Column2]])</f>
        <v>-1.7138680568566E-2</v>
      </c>
    </row>
    <row r="67" spans="1:19" x14ac:dyDescent="0.2">
      <c r="A67" t="s">
        <v>202</v>
      </c>
      <c r="B67" t="s">
        <v>198</v>
      </c>
      <c r="C67" t="str">
        <f t="shared" ref="C67:C130" si="1">_xlfn.TEXTJOIN("-",FALSE,A67,B67)</f>
        <v>N-R</v>
      </c>
      <c r="D67" t="s">
        <v>92</v>
      </c>
      <c r="E67">
        <v>2.3402407194890801E-2</v>
      </c>
      <c r="F67">
        <v>0.62336741579938404</v>
      </c>
      <c r="G67">
        <v>10.748215426217399</v>
      </c>
      <c r="H67">
        <v>6.7645552446515905E-2</v>
      </c>
      <c r="I67">
        <v>-3.3723647374535898E-2</v>
      </c>
      <c r="J67">
        <v>5.7996237182572997E-2</v>
      </c>
      <c r="K67">
        <v>8.6644587952756594E-3</v>
      </c>
      <c r="L67">
        <v>6.3811805438763296E-3</v>
      </c>
      <c r="M67">
        <v>0.999978785513992</v>
      </c>
      <c r="N67">
        <v>1.30730900218921E-3</v>
      </c>
      <c r="O67">
        <v>-0.15637603171479</v>
      </c>
      <c r="P67">
        <v>0.98335396865492397</v>
      </c>
      <c r="Q67">
        <v>9.2528422853435099E-2</v>
      </c>
      <c r="R67" s="34">
        <f>VLOOKUP(B67,Personen!A:B,2)</f>
        <v>64.342500000000001</v>
      </c>
      <c r="S67" s="34">
        <f>IF(B67="R",(output[[#This Row],[Column2]] * -1),output[[#This Row],[Column2]])</f>
        <v>-2.3402407194890801E-2</v>
      </c>
    </row>
    <row r="68" spans="1:19" x14ac:dyDescent="0.2">
      <c r="A68" t="s">
        <v>202</v>
      </c>
      <c r="B68" t="s">
        <v>198</v>
      </c>
      <c r="C68" t="str">
        <f t="shared" si="1"/>
        <v>N-R</v>
      </c>
      <c r="D68" t="s">
        <v>93</v>
      </c>
      <c r="E68">
        <v>9.1643677890206297E-3</v>
      </c>
      <c r="F68">
        <v>0.62771085903989998</v>
      </c>
      <c r="G68">
        <v>7.0370801529340303</v>
      </c>
      <c r="H68">
        <v>6.8461351393552999E-2</v>
      </c>
      <c r="I68">
        <v>-1.7247745149850301E-2</v>
      </c>
      <c r="J68">
        <v>6.6029900478358397E-2</v>
      </c>
      <c r="K68">
        <v>5.4336143307597198E-3</v>
      </c>
      <c r="L68">
        <v>5.9285959989716303E-3</v>
      </c>
      <c r="M68">
        <v>0.99998231986581099</v>
      </c>
      <c r="N68">
        <v>4.6011440953879E-4</v>
      </c>
      <c r="O68">
        <v>-4.9460610712585402E-2</v>
      </c>
      <c r="P68">
        <v>0.99272735744021101</v>
      </c>
      <c r="Q68">
        <v>0.10975446131120201</v>
      </c>
      <c r="R68" s="34">
        <f>VLOOKUP(B68,Personen!A:B,2)</f>
        <v>64.342500000000001</v>
      </c>
      <c r="S68" s="34">
        <f>IF(B68="R",(output[[#This Row],[Column2]] * -1),output[[#This Row],[Column2]])</f>
        <v>-9.1643677890206297E-3</v>
      </c>
    </row>
    <row r="69" spans="1:19" x14ac:dyDescent="0.2">
      <c r="A69" t="s">
        <v>202</v>
      </c>
      <c r="B69" t="s">
        <v>198</v>
      </c>
      <c r="C69" t="str">
        <f t="shared" si="1"/>
        <v>N-R</v>
      </c>
      <c r="D69" t="s">
        <v>94</v>
      </c>
      <c r="E69">
        <v>1.74286561430777E-2</v>
      </c>
      <c r="F69">
        <v>0.62179412670350398</v>
      </c>
      <c r="G69">
        <v>10.3213255024055</v>
      </c>
      <c r="H69">
        <v>6.6523131912727795E-2</v>
      </c>
      <c r="I69">
        <v>-2.5563948553737899E-2</v>
      </c>
      <c r="J69">
        <v>6.0684568972654E-2</v>
      </c>
      <c r="K69">
        <v>9.4442947022645996E-3</v>
      </c>
      <c r="L69">
        <v>7.1440902156593503E-3</v>
      </c>
      <c r="M69">
        <v>0.99997277535247098</v>
      </c>
      <c r="N69">
        <v>1.84676172408098E-3</v>
      </c>
      <c r="O69">
        <v>-0.10362216672788099</v>
      </c>
      <c r="P69">
        <v>0.98432190888556903</v>
      </c>
      <c r="Q69">
        <v>0.14273340972066401</v>
      </c>
      <c r="R69" s="34">
        <f>VLOOKUP(B69,Personen!A:B,2)</f>
        <v>64.342500000000001</v>
      </c>
      <c r="S69" s="34">
        <f>IF(B69="R",(output[[#This Row],[Column2]] * -1),output[[#This Row],[Column2]])</f>
        <v>-1.74286561430777E-2</v>
      </c>
    </row>
    <row r="70" spans="1:19" x14ac:dyDescent="0.2">
      <c r="A70" t="s">
        <v>202</v>
      </c>
      <c r="B70" t="s">
        <v>198</v>
      </c>
      <c r="C70" t="str">
        <f t="shared" si="1"/>
        <v>N-R</v>
      </c>
      <c r="D70" t="s">
        <v>95</v>
      </c>
      <c r="E70">
        <v>1.47450086199463E-2</v>
      </c>
      <c r="F70">
        <v>0.62825647097972803</v>
      </c>
      <c r="G70">
        <v>4.8559853191934801</v>
      </c>
      <c r="H70">
        <v>7.2499739738758798E-2</v>
      </c>
      <c r="I70">
        <v>-2.3373065535816601E-2</v>
      </c>
      <c r="J70">
        <v>6.7394840843709905E-2</v>
      </c>
      <c r="K70">
        <v>1.29555971416678E-2</v>
      </c>
      <c r="L70">
        <v>9.5189502879960992E-3</v>
      </c>
      <c r="M70">
        <v>0.99995184493620703</v>
      </c>
      <c r="N70">
        <v>-2.38692146696118E-3</v>
      </c>
      <c r="O70">
        <v>1.53009945045903E-2</v>
      </c>
      <c r="P70">
        <v>0.99650885886604301</v>
      </c>
      <c r="Q70">
        <v>8.2072978309964101E-2</v>
      </c>
      <c r="R70" s="34">
        <f>VLOOKUP(B70,Personen!A:B,2)</f>
        <v>64.342500000000001</v>
      </c>
      <c r="S70" s="34">
        <f>IF(B70="R",(output[[#This Row],[Column2]] * -1),output[[#This Row],[Column2]])</f>
        <v>-1.47450086199463E-2</v>
      </c>
    </row>
    <row r="71" spans="1:19" x14ac:dyDescent="0.2">
      <c r="A71" t="s">
        <v>202</v>
      </c>
      <c r="B71" t="s">
        <v>198</v>
      </c>
      <c r="C71" t="str">
        <f t="shared" si="1"/>
        <v>N-R</v>
      </c>
      <c r="D71" t="s">
        <v>96</v>
      </c>
      <c r="E71">
        <v>9.8252124269320902E-3</v>
      </c>
      <c r="F71">
        <v>0.62722786023966903</v>
      </c>
      <c r="G71">
        <v>6.3175252432947797</v>
      </c>
      <c r="H71">
        <v>7.3151234912539498E-2</v>
      </c>
      <c r="I71">
        <v>-2.6962103744769799E-2</v>
      </c>
      <c r="J71">
        <v>6.7870945402813895E-2</v>
      </c>
      <c r="K71">
        <v>-4.2051041620938499E-3</v>
      </c>
      <c r="L71">
        <v>7.7999501717867801E-3</v>
      </c>
      <c r="M71">
        <v>0.99996909561469405</v>
      </c>
      <c r="N71">
        <v>9.8417114843289905E-4</v>
      </c>
      <c r="O71">
        <v>-0.101317205112412</v>
      </c>
      <c r="P71">
        <v>0.99473307884764295</v>
      </c>
      <c r="Q71">
        <v>1.55217845139507E-2</v>
      </c>
      <c r="R71" s="34">
        <f>VLOOKUP(B71,Personen!A:B,2)</f>
        <v>64.342500000000001</v>
      </c>
      <c r="S71" s="34">
        <f>IF(B71="R",(output[[#This Row],[Column2]] * -1),output[[#This Row],[Column2]])</f>
        <v>-9.8252124269320902E-3</v>
      </c>
    </row>
    <row r="72" spans="1:19" x14ac:dyDescent="0.2">
      <c r="A72" t="s">
        <v>202</v>
      </c>
      <c r="B72" t="s">
        <v>198</v>
      </c>
      <c r="C72" t="str">
        <f t="shared" si="1"/>
        <v>N-R</v>
      </c>
      <c r="D72" t="s">
        <v>97</v>
      </c>
      <c r="E72">
        <v>2.1859256467783798E-2</v>
      </c>
      <c r="F72">
        <v>0.62458863303663004</v>
      </c>
      <c r="G72">
        <v>169.56234394609501</v>
      </c>
      <c r="H72">
        <v>6.3490787017804404E-2</v>
      </c>
      <c r="I72">
        <v>-2.5813297375918798E-2</v>
      </c>
      <c r="J72">
        <v>5.7378711644275403E-2</v>
      </c>
      <c r="K72">
        <v>8.5110025711233606E-3</v>
      </c>
      <c r="L72">
        <v>3.85240129085394E-3</v>
      </c>
      <c r="M72">
        <v>0.99999253591415205</v>
      </c>
      <c r="N72">
        <v>-2.9516144374736898E-4</v>
      </c>
      <c r="O72">
        <v>0.16318817610394701</v>
      </c>
      <c r="P72">
        <v>-0.98410928724149505</v>
      </c>
      <c r="Q72">
        <v>-6.99894988187615E-2</v>
      </c>
      <c r="R72" s="34">
        <f>VLOOKUP(B72,Personen!A:B,2)</f>
        <v>64.342500000000001</v>
      </c>
      <c r="S72" s="34">
        <f>IF(B72="R",(output[[#This Row],[Column2]] * -1),output[[#This Row],[Column2]])</f>
        <v>-2.1859256467783798E-2</v>
      </c>
    </row>
    <row r="73" spans="1:19" x14ac:dyDescent="0.2">
      <c r="A73" t="s">
        <v>202</v>
      </c>
      <c r="B73" t="s">
        <v>198</v>
      </c>
      <c r="C73" t="str">
        <f t="shared" si="1"/>
        <v>N-R</v>
      </c>
      <c r="D73" t="s">
        <v>98</v>
      </c>
      <c r="E73">
        <v>2.09754409810777E-2</v>
      </c>
      <c r="F73">
        <v>0.61568243860959804</v>
      </c>
      <c r="G73">
        <v>11.080279808732101</v>
      </c>
      <c r="H73">
        <v>6.4940016723319796E-2</v>
      </c>
      <c r="I73">
        <v>-2.6236267949620001E-2</v>
      </c>
      <c r="J73">
        <v>5.81650041878796E-2</v>
      </c>
      <c r="K73">
        <v>1.20704723985742E-2</v>
      </c>
      <c r="L73">
        <v>7.39783828689442E-3</v>
      </c>
      <c r="M73">
        <v>0.99997041153182398</v>
      </c>
      <c r="N73">
        <v>-2.1090399599907302E-3</v>
      </c>
      <c r="O73">
        <v>-0.169115464262969</v>
      </c>
      <c r="P73">
        <v>0.982795628045387</v>
      </c>
      <c r="Q73">
        <v>7.4247648056971594E-2</v>
      </c>
      <c r="R73" s="34">
        <f>VLOOKUP(B73,Personen!A:B,2)</f>
        <v>64.342500000000001</v>
      </c>
      <c r="S73" s="34">
        <f>IF(B73="R",(output[[#This Row],[Column2]] * -1),output[[#This Row],[Column2]])</f>
        <v>-2.09754409810777E-2</v>
      </c>
    </row>
    <row r="74" spans="1:19" x14ac:dyDescent="0.2">
      <c r="A74" t="s">
        <v>202</v>
      </c>
      <c r="B74" t="s">
        <v>198</v>
      </c>
      <c r="C74" t="str">
        <f t="shared" si="1"/>
        <v>N-R</v>
      </c>
      <c r="D74" t="s">
        <v>99</v>
      </c>
      <c r="E74">
        <v>2.1283591586898899E-2</v>
      </c>
      <c r="F74">
        <v>0.62998101342023605</v>
      </c>
      <c r="G74">
        <v>8.1735509033337106</v>
      </c>
      <c r="H74">
        <v>7.0599389276552502E-2</v>
      </c>
      <c r="I74">
        <v>-3.3756807580201699E-2</v>
      </c>
      <c r="J74">
        <v>6.1538365392653102E-2</v>
      </c>
      <c r="K74">
        <v>7.6014007272183701E-3</v>
      </c>
      <c r="L74">
        <v>6.6461675352646604E-3</v>
      </c>
      <c r="M74">
        <v>0.99997791166845795</v>
      </c>
      <c r="N74" s="1">
        <v>6.8060869805923205E-5</v>
      </c>
      <c r="O74">
        <v>-0.121395146704064</v>
      </c>
      <c r="P74">
        <v>0.99066644166601303</v>
      </c>
      <c r="Q74">
        <v>6.1993707047542201E-2</v>
      </c>
      <c r="R74" s="34">
        <f>VLOOKUP(B74,Personen!A:B,2)</f>
        <v>64.342500000000001</v>
      </c>
      <c r="S74" s="34">
        <f>IF(B74="R",(output[[#This Row],[Column2]] * -1),output[[#This Row],[Column2]])</f>
        <v>-2.1283591586898899E-2</v>
      </c>
    </row>
    <row r="75" spans="1:19" x14ac:dyDescent="0.2">
      <c r="A75" t="s">
        <v>202</v>
      </c>
      <c r="B75" t="s">
        <v>198</v>
      </c>
      <c r="C75" t="str">
        <f t="shared" si="1"/>
        <v>N-R</v>
      </c>
      <c r="D75" t="s">
        <v>100</v>
      </c>
      <c r="E75">
        <v>2.6333518530623601E-2</v>
      </c>
      <c r="F75">
        <v>0.63514953479669001</v>
      </c>
      <c r="G75">
        <v>4.2008595290205797</v>
      </c>
      <c r="H75">
        <v>6.4615235021960801E-2</v>
      </c>
      <c r="I75">
        <v>-2.35565884901816E-2</v>
      </c>
      <c r="J75">
        <v>6.01551928607904E-2</v>
      </c>
      <c r="K75">
        <v>1.25240070607712E-3</v>
      </c>
      <c r="L75">
        <v>5.3274338016343799E-3</v>
      </c>
      <c r="M75">
        <v>0.99998547954121597</v>
      </c>
      <c r="N75">
        <v>8.1188411337529203E-4</v>
      </c>
      <c r="O75">
        <v>-6.7602863192261595E-2</v>
      </c>
      <c r="P75">
        <v>0.99769304844708995</v>
      </c>
      <c r="Q75">
        <v>-6.1995135745563602E-3</v>
      </c>
      <c r="R75" s="34">
        <f>VLOOKUP(B75,Personen!A:B,2)</f>
        <v>64.342500000000001</v>
      </c>
      <c r="S75" s="34">
        <f>IF(B75="R",(output[[#This Row],[Column2]] * -1),output[[#This Row],[Column2]])</f>
        <v>-2.6333518530623601E-2</v>
      </c>
    </row>
    <row r="76" spans="1:19" x14ac:dyDescent="0.2">
      <c r="A76" t="s">
        <v>202</v>
      </c>
      <c r="B76" t="s">
        <v>198</v>
      </c>
      <c r="C76" t="str">
        <f t="shared" si="1"/>
        <v>N-R</v>
      </c>
      <c r="D76" t="s">
        <v>101</v>
      </c>
      <c r="E76">
        <v>1.26443130449331E-2</v>
      </c>
      <c r="F76">
        <v>0.63350826871086896</v>
      </c>
      <c r="G76">
        <v>5.3068813215360704</v>
      </c>
      <c r="H76">
        <v>7.1489132272796005E-2</v>
      </c>
      <c r="I76">
        <v>-2.9334699861597799E-2</v>
      </c>
      <c r="J76">
        <v>6.5143438393276507E-2</v>
      </c>
      <c r="K76">
        <v>2.5502649761706101E-3</v>
      </c>
      <c r="L76">
        <v>5.8380472252841202E-3</v>
      </c>
      <c r="M76">
        <v>0.99998063942687798</v>
      </c>
      <c r="N76">
        <v>2.1535960639637399E-3</v>
      </c>
      <c r="O76">
        <v>-5.4782410311513402E-2</v>
      </c>
      <c r="P76">
        <v>0.99589759889990803</v>
      </c>
      <c r="Q76">
        <v>7.2019858552050495E-2</v>
      </c>
      <c r="R76" s="34">
        <f>VLOOKUP(B76,Personen!A:B,2)</f>
        <v>64.342500000000001</v>
      </c>
      <c r="S76" s="34">
        <f>IF(B76="R",(output[[#This Row],[Column2]] * -1),output[[#This Row],[Column2]])</f>
        <v>-1.26443130449331E-2</v>
      </c>
    </row>
    <row r="77" spans="1:19" x14ac:dyDescent="0.2">
      <c r="A77" t="s">
        <v>202</v>
      </c>
      <c r="B77" t="s">
        <v>196</v>
      </c>
      <c r="C77" t="str">
        <f t="shared" si="1"/>
        <v>N-S</v>
      </c>
      <c r="D77" t="s">
        <v>57</v>
      </c>
      <c r="E77">
        <v>4.2752482159247103E-2</v>
      </c>
      <c r="F77">
        <v>0.74070759701200695</v>
      </c>
      <c r="G77">
        <v>1.5512706563679599</v>
      </c>
      <c r="H77">
        <v>3.3625482985655798E-2</v>
      </c>
      <c r="I77">
        <v>5.7635827222719503E-3</v>
      </c>
      <c r="J77">
        <v>3.2627983392561698E-2</v>
      </c>
      <c r="K77">
        <v>-5.7331422411160803E-3</v>
      </c>
      <c r="L77">
        <v>-6.8347012807820602E-3</v>
      </c>
      <c r="M77">
        <v>0.99997546496677503</v>
      </c>
      <c r="N77">
        <v>-1.5350318834320899E-3</v>
      </c>
      <c r="O77">
        <v>-1.4082088108012E-2</v>
      </c>
      <c r="P77">
        <v>0.99951938399871898</v>
      </c>
      <c r="Q77">
        <v>-2.76169477918972E-2</v>
      </c>
      <c r="R77" s="34">
        <f>VLOOKUP(B77,Personen!A:B,2)</f>
        <v>0</v>
      </c>
      <c r="S77" s="34">
        <f>IF(B77="R",(output[[#This Row],[Column2]] * -1),output[[#This Row],[Column2]])</f>
        <v>4.2752482159247103E-2</v>
      </c>
    </row>
    <row r="78" spans="1:19" x14ac:dyDescent="0.2">
      <c r="A78" t="s">
        <v>202</v>
      </c>
      <c r="B78" t="s">
        <v>196</v>
      </c>
      <c r="C78" t="str">
        <f t="shared" si="1"/>
        <v>N-S</v>
      </c>
      <c r="D78" t="s">
        <v>58</v>
      </c>
      <c r="E78">
        <v>4.9389866093917698E-2</v>
      </c>
      <c r="F78">
        <v>0.74347994044530297</v>
      </c>
      <c r="G78">
        <v>0.91938510758318603</v>
      </c>
      <c r="H78">
        <v>3.2994004296342201E-2</v>
      </c>
      <c r="I78">
        <v>1.4633948081870501E-2</v>
      </c>
      <c r="J78">
        <v>2.9274391895087001E-2</v>
      </c>
      <c r="K78">
        <v>-4.1787393095322201E-3</v>
      </c>
      <c r="L78">
        <v>-5.5407935264164898E-3</v>
      </c>
      <c r="M78">
        <v>0.99998221358415795</v>
      </c>
      <c r="N78">
        <v>-2.2072884778601099E-3</v>
      </c>
      <c r="O78">
        <v>9.8934484437831101E-3</v>
      </c>
      <c r="P78">
        <v>0.99992930469665198</v>
      </c>
      <c r="Q78">
        <v>-6.5958537550516502E-3</v>
      </c>
      <c r="R78" s="34">
        <f>VLOOKUP(B78,Personen!A:B,2)</f>
        <v>0</v>
      </c>
      <c r="S78" s="34">
        <f>IF(B78="R",(output[[#This Row],[Column2]] * -1),output[[#This Row],[Column2]])</f>
        <v>4.9389866093917698E-2</v>
      </c>
    </row>
    <row r="79" spans="1:19" x14ac:dyDescent="0.2">
      <c r="A79" t="s">
        <v>202</v>
      </c>
      <c r="B79" t="s">
        <v>196</v>
      </c>
      <c r="C79" t="str">
        <f t="shared" si="1"/>
        <v>N-S</v>
      </c>
      <c r="D79" t="s">
        <v>59</v>
      </c>
      <c r="E79">
        <v>4.9006993370002597E-2</v>
      </c>
      <c r="F79">
        <v>0.75076714539101896</v>
      </c>
      <c r="G79">
        <v>0.66954441348666305</v>
      </c>
      <c r="H79">
        <v>3.4275855532655601E-2</v>
      </c>
      <c r="I79">
        <v>1.7591412254212499E-2</v>
      </c>
      <c r="J79">
        <v>2.9397177980523902E-2</v>
      </c>
      <c r="K79">
        <v>1.0873886973914E-3</v>
      </c>
      <c r="L79">
        <v>-7.1387240429829704E-3</v>
      </c>
      <c r="M79">
        <v>0.99997237892613</v>
      </c>
      <c r="N79">
        <v>-2.0688170174317502E-3</v>
      </c>
      <c r="O79">
        <v>4.2530878881137501E-3</v>
      </c>
      <c r="P79">
        <v>0.99998003687035697</v>
      </c>
      <c r="Q79">
        <v>-4.6730187431827204E-3</v>
      </c>
      <c r="R79" s="34">
        <f>VLOOKUP(B79,Personen!A:B,2)</f>
        <v>0</v>
      </c>
      <c r="S79" s="34">
        <f>IF(B79="R",(output[[#This Row],[Column2]] * -1),output[[#This Row],[Column2]])</f>
        <v>4.9006993370002597E-2</v>
      </c>
    </row>
    <row r="80" spans="1:19" x14ac:dyDescent="0.2">
      <c r="A80" t="s">
        <v>202</v>
      </c>
      <c r="B80" t="s">
        <v>196</v>
      </c>
      <c r="C80" t="str">
        <f t="shared" si="1"/>
        <v>N-S</v>
      </c>
      <c r="D80" t="s">
        <v>60</v>
      </c>
      <c r="E80">
        <v>5.0115638226419103E-2</v>
      </c>
      <c r="F80">
        <v>0.73533002902419298</v>
      </c>
      <c r="G80">
        <v>0.88163493170895002</v>
      </c>
      <c r="H80">
        <v>3.0568906910673099E-2</v>
      </c>
      <c r="I80">
        <v>1.3081818652369201E-2</v>
      </c>
      <c r="J80">
        <v>2.75972895426994E-2</v>
      </c>
      <c r="K80">
        <v>1.3090837850712599E-3</v>
      </c>
      <c r="L80">
        <v>-5.92802066126081E-3</v>
      </c>
      <c r="M80">
        <v>0.99998046475841895</v>
      </c>
      <c r="N80">
        <v>-1.9820879333862398E-3</v>
      </c>
      <c r="O80">
        <v>3.7585075435461099E-3</v>
      </c>
      <c r="P80">
        <v>0.99989580412060997</v>
      </c>
      <c r="Q80">
        <v>-1.39375221271021E-2</v>
      </c>
      <c r="R80" s="34">
        <f>VLOOKUP(B80,Personen!A:B,2)</f>
        <v>0</v>
      </c>
      <c r="S80" s="34">
        <f>IF(B80="R",(output[[#This Row],[Column2]] * -1),output[[#This Row],[Column2]])</f>
        <v>5.0115638226419103E-2</v>
      </c>
    </row>
    <row r="81" spans="1:19" x14ac:dyDescent="0.2">
      <c r="A81" t="s">
        <v>202</v>
      </c>
      <c r="B81" t="s">
        <v>196</v>
      </c>
      <c r="C81" t="str">
        <f t="shared" si="1"/>
        <v>N-S</v>
      </c>
      <c r="D81" t="s">
        <v>61</v>
      </c>
      <c r="E81">
        <v>5.1739747392481203E-2</v>
      </c>
      <c r="F81">
        <v>0.73687258105730302</v>
      </c>
      <c r="G81">
        <v>0.781676463405796</v>
      </c>
      <c r="H81">
        <v>3.4988856760253297E-2</v>
      </c>
      <c r="I81">
        <v>1.7854812645322099E-2</v>
      </c>
      <c r="J81">
        <v>2.9857208073539501E-2</v>
      </c>
      <c r="K81">
        <v>3.7380327504363902E-3</v>
      </c>
      <c r="L81">
        <v>-5.1567684726479797E-3</v>
      </c>
      <c r="M81">
        <v>0.99998557850264003</v>
      </c>
      <c r="N81">
        <v>-1.50017520928208E-3</v>
      </c>
      <c r="O81">
        <v>6.6365877829960397E-3</v>
      </c>
      <c r="P81">
        <v>0.99994304263471701</v>
      </c>
      <c r="Q81">
        <v>-8.3586595230396108E-3</v>
      </c>
      <c r="R81" s="34">
        <f>VLOOKUP(B81,Personen!A:B,2)</f>
        <v>0</v>
      </c>
      <c r="S81" s="34">
        <f>IF(B81="R",(output[[#This Row],[Column2]] * -1),output[[#This Row],[Column2]])</f>
        <v>5.1739747392481203E-2</v>
      </c>
    </row>
    <row r="82" spans="1:19" x14ac:dyDescent="0.2">
      <c r="A82" t="s">
        <v>202</v>
      </c>
      <c r="B82" t="s">
        <v>196</v>
      </c>
      <c r="C82" t="str">
        <f t="shared" si="1"/>
        <v>N-S</v>
      </c>
      <c r="D82" t="s">
        <v>62</v>
      </c>
      <c r="E82">
        <v>4.8250036892392198E-2</v>
      </c>
      <c r="F82">
        <v>0.75573244884212998</v>
      </c>
      <c r="G82">
        <v>0.49695499670957999</v>
      </c>
      <c r="H82">
        <v>3.5732428130650598E-2</v>
      </c>
      <c r="I82">
        <v>2.0660092955540301E-2</v>
      </c>
      <c r="J82">
        <v>2.6921268184994799E-2</v>
      </c>
      <c r="K82">
        <v>1.1189830136875601E-2</v>
      </c>
      <c r="L82">
        <v>-5.2424043928228402E-3</v>
      </c>
      <c r="M82">
        <v>0.999985661601832</v>
      </c>
      <c r="N82">
        <v>-1.0926055685762999E-3</v>
      </c>
      <c r="O82">
        <v>-2.7625362376171299E-3</v>
      </c>
      <c r="P82">
        <v>0.99995196600773895</v>
      </c>
      <c r="Q82">
        <v>-9.4039391104509106E-3</v>
      </c>
      <c r="R82" s="34">
        <f>VLOOKUP(B82,Personen!A:B,2)</f>
        <v>0</v>
      </c>
      <c r="S82" s="34">
        <f>IF(B82="R",(output[[#This Row],[Column2]] * -1),output[[#This Row],[Column2]])</f>
        <v>4.8250036892392198E-2</v>
      </c>
    </row>
    <row r="83" spans="1:19" x14ac:dyDescent="0.2">
      <c r="A83" t="s">
        <v>202</v>
      </c>
      <c r="B83" t="s">
        <v>196</v>
      </c>
      <c r="C83" t="str">
        <f t="shared" si="1"/>
        <v>N-S</v>
      </c>
      <c r="D83" t="s">
        <v>63</v>
      </c>
      <c r="E83">
        <v>4.9329673712523503E-2</v>
      </c>
      <c r="F83">
        <v>0.73068795823476196</v>
      </c>
      <c r="G83">
        <v>0.63473372395844796</v>
      </c>
      <c r="H83">
        <v>2.8626726095801299E-2</v>
      </c>
      <c r="I83">
        <v>5.4874652663825501E-3</v>
      </c>
      <c r="J83">
        <v>2.7407416865998499E-2</v>
      </c>
      <c r="K83">
        <v>-6.18147819276704E-3</v>
      </c>
      <c r="L83">
        <v>-3.19591219796169E-3</v>
      </c>
      <c r="M83">
        <v>0.999993911606048</v>
      </c>
      <c r="N83">
        <v>-1.40103392440709E-3</v>
      </c>
      <c r="O83">
        <v>-1.30460593063984E-2</v>
      </c>
      <c r="P83">
        <v>0.999893967090697</v>
      </c>
      <c r="Q83">
        <v>-6.4695372478119203E-3</v>
      </c>
      <c r="R83" s="34">
        <f>VLOOKUP(B83,Personen!A:B,2)</f>
        <v>0</v>
      </c>
      <c r="S83" s="34">
        <f>IF(B83="R",(output[[#This Row],[Column2]] * -1),output[[#This Row],[Column2]])</f>
        <v>4.9329673712523503E-2</v>
      </c>
    </row>
    <row r="84" spans="1:19" x14ac:dyDescent="0.2">
      <c r="A84" t="s">
        <v>202</v>
      </c>
      <c r="B84" t="s">
        <v>196</v>
      </c>
      <c r="C84" t="str">
        <f t="shared" si="1"/>
        <v>N-S</v>
      </c>
      <c r="D84" t="s">
        <v>64</v>
      </c>
      <c r="E84">
        <v>4.90589447857155E-2</v>
      </c>
      <c r="F84">
        <v>0.74440226467517501</v>
      </c>
      <c r="G84">
        <v>0.42385566233801603</v>
      </c>
      <c r="H84">
        <v>3.1585825224935998E-2</v>
      </c>
      <c r="I84">
        <v>1.65432470390489E-2</v>
      </c>
      <c r="J84">
        <v>2.67205783302235E-2</v>
      </c>
      <c r="K84">
        <v>-3.1616492916811899E-3</v>
      </c>
      <c r="L84">
        <v>-4.6542119883062703E-3</v>
      </c>
      <c r="M84">
        <v>0.999989155727951</v>
      </c>
      <c r="N84">
        <v>-1.63515338485642E-4</v>
      </c>
      <c r="O84">
        <v>-2.85608007365502E-4</v>
      </c>
      <c r="P84">
        <v>0.99998114918088499</v>
      </c>
      <c r="Q84">
        <v>-6.1334909262997801E-3</v>
      </c>
      <c r="R84" s="34">
        <f>VLOOKUP(B84,Personen!A:B,2)</f>
        <v>0</v>
      </c>
      <c r="S84" s="34">
        <f>IF(B84="R",(output[[#This Row],[Column2]] * -1),output[[#This Row],[Column2]])</f>
        <v>4.90589447857155E-2</v>
      </c>
    </row>
    <row r="85" spans="1:19" x14ac:dyDescent="0.2">
      <c r="A85" t="s">
        <v>202</v>
      </c>
      <c r="B85" t="s">
        <v>196</v>
      </c>
      <c r="C85" t="str">
        <f t="shared" si="1"/>
        <v>N-S</v>
      </c>
      <c r="D85" t="s">
        <v>65</v>
      </c>
      <c r="E85">
        <v>4.8514140630919501E-2</v>
      </c>
      <c r="F85">
        <v>0.74919867676683805</v>
      </c>
      <c r="G85">
        <v>0.94538192665530696</v>
      </c>
      <c r="H85">
        <v>3.2481177476298702E-2</v>
      </c>
      <c r="I85">
        <v>1.43092156036046E-2</v>
      </c>
      <c r="J85">
        <v>2.8578388315353101E-2</v>
      </c>
      <c r="K85">
        <v>5.7921464374841303E-3</v>
      </c>
      <c r="L85">
        <v>-7.8110256070277398E-3</v>
      </c>
      <c r="M85">
        <v>0.99996929831215597</v>
      </c>
      <c r="N85">
        <v>-6.2474959837558895E-4</v>
      </c>
      <c r="O85">
        <v>1.79506232302939E-3</v>
      </c>
      <c r="P85">
        <v>0.99989982618250295</v>
      </c>
      <c r="Q85">
        <v>-1.4039777471761E-2</v>
      </c>
      <c r="R85" s="34">
        <f>VLOOKUP(B85,Personen!A:B,2)</f>
        <v>0</v>
      </c>
      <c r="S85" s="34">
        <f>IF(B85="R",(output[[#This Row],[Column2]] * -1),output[[#This Row],[Column2]])</f>
        <v>4.8514140630919501E-2</v>
      </c>
    </row>
    <row r="86" spans="1:19" x14ac:dyDescent="0.2">
      <c r="A86" t="s">
        <v>202</v>
      </c>
      <c r="B86" t="s">
        <v>196</v>
      </c>
      <c r="C86" t="str">
        <f t="shared" si="1"/>
        <v>N-S</v>
      </c>
      <c r="D86" t="s">
        <v>66</v>
      </c>
      <c r="E86">
        <v>4.8670506559696902E-2</v>
      </c>
      <c r="F86">
        <v>0.73986528082218395</v>
      </c>
      <c r="G86">
        <v>1.2312406389494299</v>
      </c>
      <c r="H86">
        <v>3.1095595945985599E-2</v>
      </c>
      <c r="I86">
        <v>8.8695087554799806E-3</v>
      </c>
      <c r="J86">
        <v>2.97328855648737E-2</v>
      </c>
      <c r="K86">
        <v>2.0550955351476899E-3</v>
      </c>
      <c r="L86">
        <v>-6.8070537743054596E-3</v>
      </c>
      <c r="M86">
        <v>0.99997634420530901</v>
      </c>
      <c r="N86">
        <v>-9.8744554227156206E-4</v>
      </c>
      <c r="O86">
        <v>-4.92756985568011E-4</v>
      </c>
      <c r="P86">
        <v>0.99976815576282796</v>
      </c>
      <c r="Q86">
        <v>-2.1526539739274399E-2</v>
      </c>
      <c r="R86" s="34">
        <f>VLOOKUP(B86,Personen!A:B,2)</f>
        <v>0</v>
      </c>
      <c r="S86" s="34">
        <f>IF(B86="R",(output[[#This Row],[Column2]] * -1),output[[#This Row],[Column2]])</f>
        <v>4.8670506559696902E-2</v>
      </c>
    </row>
    <row r="87" spans="1:19" x14ac:dyDescent="0.2">
      <c r="A87" t="s">
        <v>202</v>
      </c>
      <c r="B87" t="s">
        <v>196</v>
      </c>
      <c r="C87" t="str">
        <f t="shared" si="1"/>
        <v>N-S</v>
      </c>
      <c r="D87" t="s">
        <v>67</v>
      </c>
      <c r="E87">
        <v>5.0222042069257303E-2</v>
      </c>
      <c r="F87">
        <v>0.73226796642324499</v>
      </c>
      <c r="G87">
        <v>1.2316460204796</v>
      </c>
      <c r="H87">
        <v>3.4017545571282698E-2</v>
      </c>
      <c r="I87">
        <v>1.4310669038960701E-2</v>
      </c>
      <c r="J87">
        <v>3.0851122473114199E-2</v>
      </c>
      <c r="K87">
        <v>7.7871721473882205E-4</v>
      </c>
      <c r="L87">
        <v>-2.41939636800004E-3</v>
      </c>
      <c r="M87">
        <v>0.99999697381431596</v>
      </c>
      <c r="N87">
        <v>4.4596347695266802E-4</v>
      </c>
      <c r="O87">
        <v>-1.90721947488099E-2</v>
      </c>
      <c r="P87">
        <v>0.99973170780987497</v>
      </c>
      <c r="Q87">
        <v>-1.31439639003069E-2</v>
      </c>
      <c r="R87" s="34">
        <f>VLOOKUP(B87,Personen!A:B,2)</f>
        <v>0</v>
      </c>
      <c r="S87" s="34">
        <f>IF(B87="R",(output[[#This Row],[Column2]] * -1),output[[#This Row],[Column2]])</f>
        <v>5.0222042069257303E-2</v>
      </c>
    </row>
    <row r="88" spans="1:19" x14ac:dyDescent="0.2">
      <c r="A88" t="s">
        <v>202</v>
      </c>
      <c r="B88" t="s">
        <v>196</v>
      </c>
      <c r="C88" t="str">
        <f t="shared" si="1"/>
        <v>N-S</v>
      </c>
      <c r="D88" t="s">
        <v>68</v>
      </c>
      <c r="E88">
        <v>4.9131045857295698E-2</v>
      </c>
      <c r="F88">
        <v>0.74748567671835398</v>
      </c>
      <c r="G88">
        <v>0.68155182641004197</v>
      </c>
      <c r="H88">
        <v>2.8865616921236799E-2</v>
      </c>
      <c r="I88">
        <v>9.1188571354711093E-3</v>
      </c>
      <c r="J88">
        <v>2.7185001449995898E-2</v>
      </c>
      <c r="K88">
        <v>-3.32354945053955E-3</v>
      </c>
      <c r="L88">
        <v>-4.0955461458802803E-3</v>
      </c>
      <c r="M88">
        <v>0.99999097480469601</v>
      </c>
      <c r="N88">
        <v>-1.12996058380944E-3</v>
      </c>
      <c r="O88">
        <v>-6.7590268089226298E-3</v>
      </c>
      <c r="P88">
        <v>0.999896217564061</v>
      </c>
      <c r="Q88">
        <v>-1.27228007010573E-2</v>
      </c>
      <c r="R88" s="34">
        <f>VLOOKUP(B88,Personen!A:B,2)</f>
        <v>0</v>
      </c>
      <c r="S88" s="34">
        <f>IF(B88="R",(output[[#This Row],[Column2]] * -1),output[[#This Row],[Column2]])</f>
        <v>4.9131045857295698E-2</v>
      </c>
    </row>
    <row r="89" spans="1:19" x14ac:dyDescent="0.2">
      <c r="A89" t="s">
        <v>202</v>
      </c>
      <c r="B89" t="s">
        <v>196</v>
      </c>
      <c r="C89" t="str">
        <f t="shared" si="1"/>
        <v>N-S</v>
      </c>
      <c r="D89" t="s">
        <v>69</v>
      </c>
      <c r="E89">
        <v>5.0322240756643898E-2</v>
      </c>
      <c r="F89">
        <v>0.73288432435377704</v>
      </c>
      <c r="G89">
        <v>0.57103492580480397</v>
      </c>
      <c r="H89">
        <v>3.0906423233773399E-2</v>
      </c>
      <c r="I89">
        <v>1.4065432029452801E-2</v>
      </c>
      <c r="J89">
        <v>2.74816819983476E-2</v>
      </c>
      <c r="K89">
        <v>-1.4586889564491799E-3</v>
      </c>
      <c r="L89">
        <v>-4.3736482333514596E-3</v>
      </c>
      <c r="M89">
        <v>0.99998517142959997</v>
      </c>
      <c r="N89">
        <v>-3.2447067730842199E-3</v>
      </c>
      <c r="O89">
        <v>-1.43394653485076E-2</v>
      </c>
      <c r="P89">
        <v>0.99989209391387701</v>
      </c>
      <c r="Q89">
        <v>-3.1906522905943398E-3</v>
      </c>
      <c r="R89" s="34">
        <f>VLOOKUP(B89,Personen!A:B,2)</f>
        <v>0</v>
      </c>
      <c r="S89" s="34">
        <f>IF(B89="R",(output[[#This Row],[Column2]] * -1),output[[#This Row],[Column2]])</f>
        <v>5.0322240756643898E-2</v>
      </c>
    </row>
    <row r="90" spans="1:19" x14ac:dyDescent="0.2">
      <c r="A90" t="s">
        <v>202</v>
      </c>
      <c r="B90" t="s">
        <v>196</v>
      </c>
      <c r="C90" t="str">
        <f t="shared" si="1"/>
        <v>N-S</v>
      </c>
      <c r="D90" t="s">
        <v>70</v>
      </c>
      <c r="E90">
        <v>4.9113970872014599E-2</v>
      </c>
      <c r="F90">
        <v>0.73970702637169805</v>
      </c>
      <c r="G90">
        <v>0.98910659991525196</v>
      </c>
      <c r="H90">
        <v>3.1417549000588497E-2</v>
      </c>
      <c r="I90">
        <v>1.69408098719207E-2</v>
      </c>
      <c r="J90">
        <v>2.6334145651677399E-2</v>
      </c>
      <c r="K90">
        <v>2.56595379616431E-3</v>
      </c>
      <c r="L90">
        <v>-2.9008947242992701E-3</v>
      </c>
      <c r="M90">
        <v>0.99999558550585599</v>
      </c>
      <c r="N90">
        <v>-6.4325624588129496E-4</v>
      </c>
      <c r="O90">
        <v>1.81416919608749E-3</v>
      </c>
      <c r="P90">
        <v>0.99984957614361802</v>
      </c>
      <c r="Q90">
        <v>-1.7249170285984401E-2</v>
      </c>
      <c r="R90" s="34">
        <f>VLOOKUP(B90,Personen!A:B,2)</f>
        <v>0</v>
      </c>
      <c r="S90" s="34">
        <f>IF(B90="R",(output[[#This Row],[Column2]] * -1),output[[#This Row],[Column2]])</f>
        <v>4.9113970872014599E-2</v>
      </c>
    </row>
    <row r="91" spans="1:19" x14ac:dyDescent="0.2">
      <c r="A91" t="s">
        <v>202</v>
      </c>
      <c r="B91" t="s">
        <v>196</v>
      </c>
      <c r="C91" t="str">
        <f t="shared" si="1"/>
        <v>N-S</v>
      </c>
      <c r="D91" t="s">
        <v>71</v>
      </c>
      <c r="E91">
        <v>4.8935574536013597E-2</v>
      </c>
      <c r="F91">
        <v>0.73608253898624598</v>
      </c>
      <c r="G91">
        <v>0.85915385855955295</v>
      </c>
      <c r="H91">
        <v>3.1075931379876399E-2</v>
      </c>
      <c r="I91">
        <v>7.7973990330009102E-3</v>
      </c>
      <c r="J91">
        <v>2.9807591064292299E-2</v>
      </c>
      <c r="K91">
        <v>-4.0523566465534002E-3</v>
      </c>
      <c r="L91">
        <v>-4.4020384919685098E-3</v>
      </c>
      <c r="M91">
        <v>0.99998951618263399</v>
      </c>
      <c r="N91">
        <v>-1.2607862368143E-3</v>
      </c>
      <c r="O91">
        <v>-3.0878957081388798E-3</v>
      </c>
      <c r="P91">
        <v>0.999864043928822</v>
      </c>
      <c r="Q91">
        <v>-1.61974861752196E-2</v>
      </c>
      <c r="R91" s="34">
        <f>VLOOKUP(B91,Personen!A:B,2)</f>
        <v>0</v>
      </c>
      <c r="S91" s="34">
        <f>IF(B91="R",(output[[#This Row],[Column2]] * -1),output[[#This Row],[Column2]])</f>
        <v>4.8935574536013597E-2</v>
      </c>
    </row>
    <row r="92" spans="1:19" x14ac:dyDescent="0.2">
      <c r="A92" t="s">
        <v>205</v>
      </c>
      <c r="B92" t="s">
        <v>193</v>
      </c>
      <c r="C92" t="str">
        <f t="shared" si="1"/>
        <v>G-C</v>
      </c>
      <c r="D92" t="s">
        <v>132</v>
      </c>
      <c r="E92">
        <v>7.5242742229963099E-3</v>
      </c>
      <c r="F92">
        <v>0.67095542010610498</v>
      </c>
      <c r="G92">
        <v>173.86021779394201</v>
      </c>
      <c r="H92">
        <v>0.116435006660474</v>
      </c>
      <c r="I92">
        <v>2.4761663127707599E-3</v>
      </c>
      <c r="J92">
        <v>0.115821266795771</v>
      </c>
      <c r="K92">
        <v>-1.16796204663864E-2</v>
      </c>
      <c r="L92">
        <v>8.3780111375450599E-3</v>
      </c>
      <c r="M92">
        <v>0.99996280800682102</v>
      </c>
      <c r="N92">
        <v>2.0473232504798901E-3</v>
      </c>
      <c r="O92">
        <v>-7.8146799218705501E-2</v>
      </c>
      <c r="P92">
        <v>-0.99380788128235298</v>
      </c>
      <c r="Q92">
        <v>7.8987169039986996E-2</v>
      </c>
      <c r="R92" s="34">
        <f>VLOOKUP(B92,Personen!A:B,2)</f>
        <v>65.39</v>
      </c>
      <c r="S92" s="34">
        <f>IF(B92="R",(output[[#This Row],[Column2]] * -1),output[[#This Row],[Column2]])</f>
        <v>7.5242742229963099E-3</v>
      </c>
    </row>
    <row r="93" spans="1:19" x14ac:dyDescent="0.2">
      <c r="A93" t="s">
        <v>205</v>
      </c>
      <c r="B93" t="s">
        <v>193</v>
      </c>
      <c r="C93" t="str">
        <f t="shared" si="1"/>
        <v>G-C</v>
      </c>
      <c r="D93" t="s">
        <v>133</v>
      </c>
      <c r="E93">
        <v>8.2794393217533093E-3</v>
      </c>
      <c r="F93">
        <v>0.67682078019491898</v>
      </c>
      <c r="G93">
        <v>169.50141998559101</v>
      </c>
      <c r="H93">
        <v>0.11819906028629799</v>
      </c>
      <c r="I93">
        <v>-1.37069557293892E-2</v>
      </c>
      <c r="J93">
        <v>0.116829494478443</v>
      </c>
      <c r="K93">
        <v>-1.15761149401644E-2</v>
      </c>
      <c r="L93">
        <v>5.3833726502836403E-3</v>
      </c>
      <c r="M93">
        <v>0.99998360977484901</v>
      </c>
      <c r="N93">
        <v>1.9492256333566401E-3</v>
      </c>
      <c r="O93">
        <v>-2.4560484821165799E-2</v>
      </c>
      <c r="P93">
        <v>-0.98349276835570498</v>
      </c>
      <c r="Q93">
        <v>0.17927285677809399</v>
      </c>
      <c r="R93" s="34">
        <f>VLOOKUP(B93,Personen!A:B,2)</f>
        <v>65.39</v>
      </c>
      <c r="S93" s="34">
        <f>IF(B93="R",(output[[#This Row],[Column2]] * -1),output[[#This Row],[Column2]])</f>
        <v>8.2794393217533093E-3</v>
      </c>
    </row>
    <row r="94" spans="1:19" x14ac:dyDescent="0.2">
      <c r="A94" t="s">
        <v>205</v>
      </c>
      <c r="B94" t="s">
        <v>193</v>
      </c>
      <c r="C94" t="str">
        <f t="shared" si="1"/>
        <v>G-C</v>
      </c>
      <c r="D94" t="s">
        <v>134</v>
      </c>
      <c r="E94">
        <v>5.2694487052939902E-3</v>
      </c>
      <c r="F94">
        <v>0.66250751774319605</v>
      </c>
      <c r="G94">
        <v>171.24411774244501</v>
      </c>
      <c r="H94">
        <v>0.114966514233919</v>
      </c>
      <c r="I94">
        <v>-4.5505292139827102E-3</v>
      </c>
      <c r="J94">
        <v>0.114874783190582</v>
      </c>
      <c r="K94">
        <v>-6.1340515764729498E-4</v>
      </c>
      <c r="L94">
        <v>7.5490911930676703E-3</v>
      </c>
      <c r="M94">
        <v>0.99996961052929201</v>
      </c>
      <c r="N94">
        <v>1.9465970445004001E-3</v>
      </c>
      <c r="O94">
        <v>-2.8356250088836799E-2</v>
      </c>
      <c r="P94">
        <v>-0.98845163254619595</v>
      </c>
      <c r="Q94">
        <v>0.14885997849542501</v>
      </c>
      <c r="R94" s="34">
        <f>VLOOKUP(B94,Personen!A:B,2)</f>
        <v>65.39</v>
      </c>
      <c r="S94" s="34">
        <f>IF(B94="R",(output[[#This Row],[Column2]] * -1),output[[#This Row],[Column2]])</f>
        <v>5.2694487052939902E-3</v>
      </c>
    </row>
    <row r="95" spans="1:19" x14ac:dyDescent="0.2">
      <c r="A95" t="s">
        <v>205</v>
      </c>
      <c r="B95" t="s">
        <v>193</v>
      </c>
      <c r="C95" t="str">
        <f t="shared" si="1"/>
        <v>G-C</v>
      </c>
      <c r="D95" t="s">
        <v>135</v>
      </c>
      <c r="E95">
        <v>9.8882653212458097E-3</v>
      </c>
      <c r="F95">
        <v>0.67030970879198803</v>
      </c>
      <c r="G95">
        <v>176.372771724437</v>
      </c>
      <c r="H95">
        <v>0.12041275624494401</v>
      </c>
      <c r="I95">
        <v>-9.7401474970727799E-3</v>
      </c>
      <c r="J95">
        <v>0.11921592869158699</v>
      </c>
      <c r="K95">
        <v>-1.385365437139E-2</v>
      </c>
      <c r="L95">
        <v>5.3146833261182398E-3</v>
      </c>
      <c r="M95">
        <v>0.99998338957683197</v>
      </c>
      <c r="N95">
        <v>2.2304061452452901E-3</v>
      </c>
      <c r="O95">
        <v>-6.5178912600096506E-2</v>
      </c>
      <c r="P95">
        <v>-0.99761641438848303</v>
      </c>
      <c r="Q95">
        <v>-2.2653898007504E-2</v>
      </c>
      <c r="R95" s="34">
        <f>VLOOKUP(B95,Personen!A:B,2)</f>
        <v>65.39</v>
      </c>
      <c r="S95" s="34">
        <f>IF(B95="R",(output[[#This Row],[Column2]] * -1),output[[#This Row],[Column2]])</f>
        <v>9.8882653212458097E-3</v>
      </c>
    </row>
    <row r="96" spans="1:19" x14ac:dyDescent="0.2">
      <c r="A96" t="s">
        <v>205</v>
      </c>
      <c r="B96" t="s">
        <v>193</v>
      </c>
      <c r="C96" t="str">
        <f t="shared" si="1"/>
        <v>G-C</v>
      </c>
      <c r="D96" t="s">
        <v>136</v>
      </c>
      <c r="E96">
        <v>7.2142757355185003E-3</v>
      </c>
      <c r="F96">
        <v>0.66144035711631199</v>
      </c>
      <c r="G96">
        <v>167.86488782061701</v>
      </c>
      <c r="H96">
        <v>0.117722783589624</v>
      </c>
      <c r="I96">
        <v>-9.3198141749425908E-3</v>
      </c>
      <c r="J96">
        <v>0.115878300980783</v>
      </c>
      <c r="K96">
        <v>-1.85476198376286E-2</v>
      </c>
      <c r="L96">
        <v>2.5106839438811699E-3</v>
      </c>
      <c r="M96">
        <v>0.99999250774598603</v>
      </c>
      <c r="N96">
        <v>2.9463397675259999E-3</v>
      </c>
      <c r="O96">
        <v>3.8770771655460001E-3</v>
      </c>
      <c r="P96">
        <v>-0.97828225980092798</v>
      </c>
      <c r="Q96">
        <v>0.207240894688862</v>
      </c>
      <c r="R96" s="34">
        <f>VLOOKUP(B96,Personen!A:B,2)</f>
        <v>65.39</v>
      </c>
      <c r="S96" s="34">
        <f>IF(B96="R",(output[[#This Row],[Column2]] * -1),output[[#This Row],[Column2]])</f>
        <v>7.2142757355185003E-3</v>
      </c>
    </row>
    <row r="97" spans="1:20" x14ac:dyDescent="0.2">
      <c r="A97" t="s">
        <v>205</v>
      </c>
      <c r="B97" t="s">
        <v>193</v>
      </c>
      <c r="C97" t="str">
        <f t="shared" si="1"/>
        <v>G-C</v>
      </c>
      <c r="D97" t="s">
        <v>137</v>
      </c>
      <c r="E97">
        <v>6.2308659477228997E-3</v>
      </c>
      <c r="F97">
        <v>0.67218647772636797</v>
      </c>
      <c r="G97">
        <v>17.046887619202799</v>
      </c>
      <c r="H97">
        <v>0.11585777994898901</v>
      </c>
      <c r="I97">
        <v>-1.15913465556544E-2</v>
      </c>
      <c r="J97">
        <v>0.115187409473096</v>
      </c>
      <c r="K97">
        <v>-4.5306245278642302E-3</v>
      </c>
      <c r="L97">
        <v>-1.9763461801526601E-3</v>
      </c>
      <c r="M97">
        <v>-0.99999564174920397</v>
      </c>
      <c r="N97">
        <v>-2.1932939550446499E-3</v>
      </c>
      <c r="O97">
        <v>-0.122389142172854</v>
      </c>
      <c r="P97">
        <v>-0.95640900470967305</v>
      </c>
      <c r="Q97">
        <v>0.26514658886820403</v>
      </c>
      <c r="R97" s="34">
        <f>VLOOKUP(B97,Personen!A:B,2)</f>
        <v>65.39</v>
      </c>
      <c r="S97" s="34">
        <f>IF(B97="R",(output[[#This Row],[Column2]] * -1),output[[#This Row],[Column2]])</f>
        <v>6.2308659477228997E-3</v>
      </c>
    </row>
    <row r="98" spans="1:20" x14ac:dyDescent="0.2">
      <c r="A98" t="s">
        <v>205</v>
      </c>
      <c r="B98" t="s">
        <v>193</v>
      </c>
      <c r="C98" t="str">
        <f t="shared" si="1"/>
        <v>G-C</v>
      </c>
      <c r="D98" t="s">
        <v>138</v>
      </c>
      <c r="E98">
        <v>3.9151838344630404E-3</v>
      </c>
      <c r="F98">
        <v>0.665765450826455</v>
      </c>
      <c r="G98">
        <v>169.19279979400699</v>
      </c>
      <c r="H98">
        <v>0.115690542549106</v>
      </c>
      <c r="I98">
        <v>-6.40171668911822E-3</v>
      </c>
      <c r="J98">
        <v>0.115507042066956</v>
      </c>
      <c r="K98">
        <v>-1.20120426285386E-3</v>
      </c>
      <c r="L98">
        <v>6.33915450288868E-3</v>
      </c>
      <c r="M98">
        <v>0.99997885167681</v>
      </c>
      <c r="N98">
        <v>-1.45303796090681E-3</v>
      </c>
      <c r="O98">
        <v>-8.3364361800137204E-2</v>
      </c>
      <c r="P98">
        <v>-0.98150559286516303</v>
      </c>
      <c r="Q98">
        <v>0.17232862314792399</v>
      </c>
      <c r="R98" s="34">
        <f>VLOOKUP(B98,Personen!A:B,2)</f>
        <v>65.39</v>
      </c>
      <c r="S98" s="34">
        <f>IF(B98="R",(output[[#This Row],[Column2]] * -1),output[[#This Row],[Column2]])</f>
        <v>3.9151838344630404E-3</v>
      </c>
    </row>
    <row r="99" spans="1:20" x14ac:dyDescent="0.2">
      <c r="A99" t="s">
        <v>205</v>
      </c>
      <c r="B99" t="s">
        <v>193</v>
      </c>
      <c r="C99" t="str">
        <f t="shared" si="1"/>
        <v>G-C</v>
      </c>
      <c r="D99" t="s">
        <v>139</v>
      </c>
      <c r="E99">
        <v>8.6987541180206605E-3</v>
      </c>
      <c r="F99">
        <v>0.65397687661416704</v>
      </c>
      <c r="G99">
        <v>177.53915478150699</v>
      </c>
      <c r="H99">
        <v>0.11641850748263601</v>
      </c>
      <c r="I99">
        <v>-1.6085030588406499E-4</v>
      </c>
      <c r="J99">
        <v>0.116402153829682</v>
      </c>
      <c r="K99">
        <v>-1.9446324780146801E-3</v>
      </c>
      <c r="L99">
        <v>4.4162961532234497E-3</v>
      </c>
      <c r="M99">
        <v>0.99999010256464205</v>
      </c>
      <c r="N99">
        <v>-5.39537804252987E-4</v>
      </c>
      <c r="O99">
        <v>-3.2086203411463898E-2</v>
      </c>
      <c r="P99">
        <v>-0.99892797869998795</v>
      </c>
      <c r="Q99">
        <v>3.3367183294256503E-2</v>
      </c>
      <c r="R99" s="34">
        <f>VLOOKUP(B99,Personen!A:B,2)</f>
        <v>65.39</v>
      </c>
      <c r="S99" s="34">
        <f>IF(B99="R",(output[[#This Row],[Column2]] * -1),output[[#This Row],[Column2]])</f>
        <v>8.6987541180206605E-3</v>
      </c>
    </row>
    <row r="100" spans="1:20" x14ac:dyDescent="0.2">
      <c r="A100" t="s">
        <v>205</v>
      </c>
      <c r="B100" t="s">
        <v>193</v>
      </c>
      <c r="C100" t="str">
        <f t="shared" si="1"/>
        <v>G-C</v>
      </c>
      <c r="D100" t="s">
        <v>140</v>
      </c>
      <c r="E100">
        <v>5.1010558660241996E-3</v>
      </c>
      <c r="F100">
        <v>0.66575558478812402</v>
      </c>
      <c r="G100">
        <v>169.51947220455401</v>
      </c>
      <c r="H100">
        <v>0.119104150602488</v>
      </c>
      <c r="I100">
        <v>-1.29271858062294E-2</v>
      </c>
      <c r="J100">
        <v>0.118388088953693</v>
      </c>
      <c r="K100">
        <v>1.7166687985506999E-3</v>
      </c>
      <c r="L100">
        <v>1.8350198300413399E-3</v>
      </c>
      <c r="M100">
        <v>0.99999539059393405</v>
      </c>
      <c r="N100">
        <v>2.41898596693711E-3</v>
      </c>
      <c r="O100">
        <v>-5.7455251326804103E-2</v>
      </c>
      <c r="P100">
        <v>-0.98362905051729599</v>
      </c>
      <c r="Q100">
        <v>0.17080042468745699</v>
      </c>
      <c r="R100" s="34">
        <f>VLOOKUP(B100,Personen!A:B,2)</f>
        <v>65.39</v>
      </c>
      <c r="S100" s="34">
        <f>IF(B100="R",(output[[#This Row],[Column2]] * -1),output[[#This Row],[Column2]])</f>
        <v>5.1010558660241996E-3</v>
      </c>
    </row>
    <row r="101" spans="1:20" x14ac:dyDescent="0.2">
      <c r="A101" t="s">
        <v>205</v>
      </c>
      <c r="B101" t="s">
        <v>193</v>
      </c>
      <c r="C101" t="str">
        <f t="shared" si="1"/>
        <v>G-C</v>
      </c>
      <c r="D101" t="s">
        <v>141</v>
      </c>
      <c r="E101">
        <v>8.5530024358146297E-3</v>
      </c>
      <c r="F101">
        <v>0.667070759341027</v>
      </c>
      <c r="G101">
        <v>174.76547068573399</v>
      </c>
      <c r="H101">
        <v>0.118966871912975</v>
      </c>
      <c r="I101">
        <v>3.19134543604891E-3</v>
      </c>
      <c r="J101">
        <v>0.11875811071419499</v>
      </c>
      <c r="K101">
        <v>-6.2803715384626103E-3</v>
      </c>
      <c r="L101">
        <v>3.87988485607915E-3</v>
      </c>
      <c r="M101">
        <v>0.999992457901686</v>
      </c>
      <c r="N101">
        <v>-1.7502355949822299E-4</v>
      </c>
      <c r="O101">
        <v>-9.1279031719597101E-2</v>
      </c>
      <c r="P101">
        <v>-0.99547835311181199</v>
      </c>
      <c r="Q101">
        <v>2.62866288087171E-2</v>
      </c>
      <c r="R101" s="34">
        <f>VLOOKUP(B101,Personen!A:B,2)</f>
        <v>65.39</v>
      </c>
      <c r="S101" s="34">
        <f>IF(B101="R",(output[[#This Row],[Column2]] * -1),output[[#This Row],[Column2]])</f>
        <v>8.5530024358146297E-3</v>
      </c>
    </row>
    <row r="102" spans="1:20" x14ac:dyDescent="0.2">
      <c r="A102" t="s">
        <v>205</v>
      </c>
      <c r="B102" t="s">
        <v>193</v>
      </c>
      <c r="C102" t="str">
        <f t="shared" si="1"/>
        <v>G-C</v>
      </c>
      <c r="D102" t="s">
        <v>142</v>
      </c>
      <c r="E102">
        <v>6.0217331871281598E-3</v>
      </c>
      <c r="F102">
        <v>0.659252260852211</v>
      </c>
      <c r="G102">
        <v>9.2382087900495904</v>
      </c>
      <c r="H102">
        <v>0.118746123495814</v>
      </c>
      <c r="I102">
        <v>6.9670269633701604E-4</v>
      </c>
      <c r="J102">
        <v>0.11873470074457899</v>
      </c>
      <c r="K102">
        <v>1.49241071135419E-3</v>
      </c>
      <c r="L102">
        <v>-3.5911730224234902E-3</v>
      </c>
      <c r="M102">
        <v>-0.99999263876132005</v>
      </c>
      <c r="N102">
        <v>-1.3512584851841801E-3</v>
      </c>
      <c r="O102">
        <v>-1.21067788390348E-2</v>
      </c>
      <c r="P102">
        <v>-0.98720803445588001</v>
      </c>
      <c r="Q102">
        <v>0.15897711348461099</v>
      </c>
      <c r="R102" s="34">
        <f>VLOOKUP(B102,Personen!A:B,2)</f>
        <v>65.39</v>
      </c>
      <c r="S102" s="34">
        <f>IF(B102="R",(output[[#This Row],[Column2]] * -1),output[[#This Row],[Column2]])</f>
        <v>6.0217331871281598E-3</v>
      </c>
    </row>
    <row r="103" spans="1:20" x14ac:dyDescent="0.2">
      <c r="A103" t="s">
        <v>205</v>
      </c>
      <c r="B103" t="s">
        <v>193</v>
      </c>
      <c r="C103" t="str">
        <f t="shared" si="1"/>
        <v>G-C</v>
      </c>
      <c r="D103" t="s">
        <v>143</v>
      </c>
      <c r="E103">
        <v>5.8027178380544902E-3</v>
      </c>
      <c r="F103">
        <v>0.66761474340748395</v>
      </c>
      <c r="G103">
        <v>173.68333258107501</v>
      </c>
      <c r="H103">
        <v>0.116187819860312</v>
      </c>
      <c r="I103">
        <v>7.6032280563891599E-3</v>
      </c>
      <c r="J103">
        <v>0.115774186247806</v>
      </c>
      <c r="K103">
        <v>6.1756137891841797E-3</v>
      </c>
      <c r="L103">
        <v>6.0742367759893598E-3</v>
      </c>
      <c r="M103">
        <v>0.99998061244843095</v>
      </c>
      <c r="N103">
        <v>1.3705381606001401E-3</v>
      </c>
      <c r="O103">
        <v>-4.9785578778932402E-2</v>
      </c>
      <c r="P103">
        <v>-0.99378234028034595</v>
      </c>
      <c r="Q103">
        <v>9.9589438659741999E-2</v>
      </c>
      <c r="R103" s="34">
        <f>VLOOKUP(B103,Personen!A:B,2)</f>
        <v>65.39</v>
      </c>
      <c r="S103" s="34">
        <f>IF(B103="R",(output[[#This Row],[Column2]] * -1),output[[#This Row],[Column2]])</f>
        <v>5.8027178380544902E-3</v>
      </c>
    </row>
    <row r="104" spans="1:20" x14ac:dyDescent="0.2">
      <c r="A104" t="s">
        <v>205</v>
      </c>
      <c r="B104" t="s">
        <v>193</v>
      </c>
      <c r="C104" t="str">
        <f t="shared" si="1"/>
        <v>G-C</v>
      </c>
      <c r="D104" t="s">
        <v>144</v>
      </c>
      <c r="E104">
        <v>5.4974583447332196E-3</v>
      </c>
      <c r="F104">
        <v>0.67903953260580996</v>
      </c>
      <c r="G104">
        <v>172.15515525563501</v>
      </c>
      <c r="H104">
        <v>0.116385551058052</v>
      </c>
      <c r="I104">
        <v>-9.7343261125804699E-4</v>
      </c>
      <c r="J104">
        <v>0.11624825020823</v>
      </c>
      <c r="K104">
        <v>-5.5671579430235296E-3</v>
      </c>
      <c r="L104">
        <v>3.7793544387896998E-3</v>
      </c>
      <c r="M104">
        <v>0.99998739157027305</v>
      </c>
      <c r="N104">
        <v>3.3065360281851301E-3</v>
      </c>
      <c r="O104">
        <v>-5.35431253935972E-2</v>
      </c>
      <c r="P104">
        <v>-0.99086081837912598</v>
      </c>
      <c r="Q104">
        <v>0.123806188553451</v>
      </c>
      <c r="R104" s="34">
        <f>VLOOKUP(B104,Personen!A:B,2)</f>
        <v>65.39</v>
      </c>
      <c r="S104" s="34">
        <f>IF(B104="R",(output[[#This Row],[Column2]] * -1),output[[#This Row],[Column2]])</f>
        <v>5.4974583447332196E-3</v>
      </c>
    </row>
    <row r="105" spans="1:20" x14ac:dyDescent="0.2">
      <c r="A105" t="s">
        <v>205</v>
      </c>
      <c r="B105" t="s">
        <v>193</v>
      </c>
      <c r="C105" t="str">
        <f t="shared" si="1"/>
        <v>G-C</v>
      </c>
      <c r="D105" t="s">
        <v>145</v>
      </c>
      <c r="E105">
        <v>6.9942755961051699E-3</v>
      </c>
      <c r="F105">
        <v>0.67608314270896397</v>
      </c>
      <c r="G105">
        <v>171.72915420227201</v>
      </c>
      <c r="H105">
        <v>0.115481939346445</v>
      </c>
      <c r="I105">
        <v>8.8261905789089792E-3</v>
      </c>
      <c r="J105">
        <v>0.114796524249592</v>
      </c>
      <c r="K105">
        <v>-8.9406205206050693E-3</v>
      </c>
      <c r="L105">
        <v>4.0976005412511098E-3</v>
      </c>
      <c r="M105">
        <v>0.99999142023298904</v>
      </c>
      <c r="N105">
        <v>6.0756087282458099E-4</v>
      </c>
      <c r="O105">
        <v>-4.0931448822750398E-2</v>
      </c>
      <c r="P105">
        <v>-0.98952399732481999</v>
      </c>
      <c r="Q105">
        <v>0.13844448423674399</v>
      </c>
      <c r="R105" s="34">
        <f>VLOOKUP(B105,Personen!A:B,2)</f>
        <v>65.39</v>
      </c>
      <c r="S105" s="34">
        <f>IF(B105="R",(output[[#This Row],[Column2]] * -1),output[[#This Row],[Column2]])</f>
        <v>6.9942755961051699E-3</v>
      </c>
    </row>
    <row r="106" spans="1:20" x14ac:dyDescent="0.2">
      <c r="A106" t="s">
        <v>205</v>
      </c>
      <c r="B106" t="s">
        <v>193</v>
      </c>
      <c r="C106" t="str">
        <f t="shared" si="1"/>
        <v>G-C</v>
      </c>
      <c r="D106" t="s">
        <v>146</v>
      </c>
      <c r="E106">
        <v>7.8905665180070902E-3</v>
      </c>
      <c r="F106">
        <v>0.67358268031576196</v>
      </c>
      <c r="G106">
        <v>176.429610993376</v>
      </c>
      <c r="H106">
        <v>0.122227020786619</v>
      </c>
      <c r="I106">
        <v>1.84866582284605E-2</v>
      </c>
      <c r="J106">
        <v>0.120345992929242</v>
      </c>
      <c r="K106">
        <v>-1.0701871976039799E-2</v>
      </c>
      <c r="L106">
        <v>5.0131129742231103E-3</v>
      </c>
      <c r="M106">
        <v>0.99998287811346198</v>
      </c>
      <c r="N106">
        <v>3.0186384718516499E-3</v>
      </c>
      <c r="O106">
        <v>-2.4114912987246401E-2</v>
      </c>
      <c r="P106">
        <v>-0.99812506382296196</v>
      </c>
      <c r="Q106">
        <v>5.6256803499893197E-2</v>
      </c>
      <c r="R106" s="34">
        <f>VLOOKUP(B106,Personen!A:B,2)</f>
        <v>65.39</v>
      </c>
      <c r="S106" s="34">
        <f>IF(B106="R",(output[[#This Row],[Column2]] * -1),output[[#This Row],[Column2]])</f>
        <v>7.8905665180070902E-3</v>
      </c>
    </row>
    <row r="107" spans="1:20" x14ac:dyDescent="0.2">
      <c r="A107" t="s">
        <v>205</v>
      </c>
      <c r="B107" t="s">
        <v>197</v>
      </c>
      <c r="C107" t="str">
        <f t="shared" si="1"/>
        <v>G-F</v>
      </c>
      <c r="D107" t="s">
        <v>258</v>
      </c>
      <c r="E107">
        <v>1.7362370736596099E-2</v>
      </c>
      <c r="F107">
        <v>0.73741832423759002</v>
      </c>
      <c r="G107">
        <v>6.8349983476464997</v>
      </c>
      <c r="H107">
        <v>0.141503449824782</v>
      </c>
      <c r="I107">
        <v>2.69872031007772E-2</v>
      </c>
      <c r="J107">
        <v>0.13754538414838</v>
      </c>
      <c r="K107">
        <v>1.9395475776235301E-2</v>
      </c>
      <c r="L107">
        <v>2.1164706356642101E-3</v>
      </c>
      <c r="M107">
        <v>0.999973277692351</v>
      </c>
      <c r="N107">
        <v>-6.99746048672731E-3</v>
      </c>
      <c r="O107">
        <v>6.4903079846792694E-2</v>
      </c>
      <c r="P107">
        <v>0.99202616686334999</v>
      </c>
      <c r="Q107">
        <v>-0.108035524179819</v>
      </c>
      <c r="R107" s="34">
        <f>VLOOKUP(B107,Personen!A:B,2)</f>
        <v>59.47</v>
      </c>
      <c r="S107" s="34">
        <f>IF(B107="R",(output[[#This Row],[Column2]] * -1),output[[#This Row],[Column2]])</f>
        <v>1.7362370736596099E-2</v>
      </c>
    </row>
    <row r="108" spans="1:20" x14ac:dyDescent="0.2">
      <c r="A108" t="s">
        <v>205</v>
      </c>
      <c r="B108" t="s">
        <v>197</v>
      </c>
      <c r="C108" t="str">
        <f t="shared" si="1"/>
        <v>G-F</v>
      </c>
      <c r="D108" t="s">
        <v>259</v>
      </c>
      <c r="E108">
        <v>2.3842087924487099E-2</v>
      </c>
      <c r="F108">
        <v>0.68714702852172105</v>
      </c>
      <c r="G108">
        <v>2.33367360383575</v>
      </c>
      <c r="H108">
        <v>0.14439837114101201</v>
      </c>
      <c r="I108">
        <v>3.7605335612404499E-3</v>
      </c>
      <c r="J108">
        <v>0.144068431855149</v>
      </c>
      <c r="K108">
        <v>-9.0019396971185994E-3</v>
      </c>
      <c r="L108">
        <v>2.6338268485951799E-3</v>
      </c>
      <c r="M108">
        <v>-0.99997848915524701</v>
      </c>
      <c r="N108">
        <v>6.0070111469935098E-3</v>
      </c>
      <c r="O108">
        <v>4.3056290209721598E-2</v>
      </c>
      <c r="P108">
        <v>-0.99907202553242402</v>
      </c>
      <c r="Q108">
        <v>1.11520039196037E-3</v>
      </c>
      <c r="R108" s="34">
        <f>VLOOKUP(B108,Personen!A:B,2)</f>
        <v>59.47</v>
      </c>
      <c r="S108" s="34">
        <f>IF(B108="R",(output[[#This Row],[Column2]] * -1),output[[#This Row],[Column2]])</f>
        <v>2.3842087924487099E-2</v>
      </c>
    </row>
    <row r="109" spans="1:20" x14ac:dyDescent="0.2">
      <c r="A109" t="s">
        <v>205</v>
      </c>
      <c r="B109" t="s">
        <v>197</v>
      </c>
      <c r="C109" t="str">
        <f t="shared" si="1"/>
        <v>G-F</v>
      </c>
      <c r="D109" t="s">
        <v>260</v>
      </c>
      <c r="E109">
        <v>1.5332068086182701E-2</v>
      </c>
      <c r="F109">
        <v>0.67966884502018199</v>
      </c>
      <c r="G109">
        <v>6.8244930722459403</v>
      </c>
      <c r="H109">
        <v>0.142002321493119</v>
      </c>
      <c r="I109">
        <v>2.86293504927446E-2</v>
      </c>
      <c r="J109">
        <v>0.138551693963086</v>
      </c>
      <c r="K109">
        <v>1.2183911513063301E-2</v>
      </c>
      <c r="L109">
        <v>3.35619740764218E-3</v>
      </c>
      <c r="M109">
        <v>0.99994469666089003</v>
      </c>
      <c r="N109">
        <v>-9.9669232324331707E-3</v>
      </c>
      <c r="O109">
        <v>8.47312634809856E-2</v>
      </c>
      <c r="P109">
        <v>0.99172387085676295</v>
      </c>
      <c r="Q109">
        <v>-9.6459198430180207E-2</v>
      </c>
      <c r="R109" s="34">
        <f>VLOOKUP(B109,Personen!A:B,2)</f>
        <v>59.47</v>
      </c>
      <c r="S109" s="34">
        <f>IF(B109="R",(output[[#This Row],[Column2]] * -1),output[[#This Row],[Column2]])</f>
        <v>1.5332068086182701E-2</v>
      </c>
    </row>
    <row r="110" spans="1:20" x14ac:dyDescent="0.2">
      <c r="A110" t="s">
        <v>205</v>
      </c>
      <c r="B110" t="s">
        <v>197</v>
      </c>
      <c r="C110" t="str">
        <f t="shared" si="1"/>
        <v>G-F</v>
      </c>
      <c r="D110" t="s">
        <v>261</v>
      </c>
      <c r="E110">
        <v>1.90775550057906E-2</v>
      </c>
      <c r="F110">
        <v>0.69166709655939596</v>
      </c>
      <c r="G110">
        <v>174.713730702742</v>
      </c>
      <c r="H110">
        <v>0.143912586913719</v>
      </c>
      <c r="I110">
        <v>2.16241272327845E-2</v>
      </c>
      <c r="J110">
        <v>0.140295488160844</v>
      </c>
      <c r="K110">
        <v>-2.3672891570941199E-2</v>
      </c>
      <c r="L110">
        <v>1.76276898094534E-3</v>
      </c>
      <c r="M110">
        <v>-0.99996535666146402</v>
      </c>
      <c r="N110">
        <v>8.1349936958038001E-3</v>
      </c>
      <c r="O110">
        <v>-8.7157550471565606E-2</v>
      </c>
      <c r="P110">
        <v>0.99528058506822903</v>
      </c>
      <c r="Q110">
        <v>-4.2662845451729797E-2</v>
      </c>
      <c r="R110" s="34">
        <f>VLOOKUP(B110,Personen!A:B,2)</f>
        <v>59.47</v>
      </c>
      <c r="S110" s="34">
        <f>IF(B110="R",(output[[#This Row],[Column2]] * -1),output[[#This Row],[Column2]])</f>
        <v>1.90775550057906E-2</v>
      </c>
    </row>
    <row r="111" spans="1:20" x14ac:dyDescent="0.2">
      <c r="A111" t="s">
        <v>205</v>
      </c>
      <c r="B111" t="s">
        <v>197</v>
      </c>
      <c r="C111" t="str">
        <f t="shared" si="1"/>
        <v>G-F</v>
      </c>
      <c r="D111" t="s">
        <v>262</v>
      </c>
      <c r="E111">
        <v>2.0083980356161199E-2</v>
      </c>
      <c r="F111">
        <v>0.69560453115717502</v>
      </c>
      <c r="G111">
        <v>5.5999070517552196</v>
      </c>
      <c r="H111">
        <v>0.151105854103881</v>
      </c>
      <c r="I111">
        <v>5.1623547223473398E-2</v>
      </c>
      <c r="J111">
        <v>0.141790711488051</v>
      </c>
      <c r="K111">
        <v>-7.9613222671617301E-3</v>
      </c>
      <c r="L111">
        <v>4.5356791441782101E-3</v>
      </c>
      <c r="M111">
        <v>0.99994975092131599</v>
      </c>
      <c r="N111">
        <v>-8.9399802628116996E-3</v>
      </c>
      <c r="O111">
        <v>7.62339441292266E-2</v>
      </c>
      <c r="P111">
        <v>0.99426070998607496</v>
      </c>
      <c r="Q111">
        <v>-7.5060151481910795E-2</v>
      </c>
      <c r="R111" s="34">
        <f>VLOOKUP(B111,Personen!A:B,2)</f>
        <v>59.47</v>
      </c>
      <c r="S111" s="34">
        <f>IF(B111="R",(output[[#This Row],[Column2]] * -1),output[[#This Row],[Column2]])</f>
        <v>2.0083980356161199E-2</v>
      </c>
    </row>
    <row r="112" spans="1:20" s="40" customFormat="1" x14ac:dyDescent="0.2">
      <c r="A112" s="40" t="s">
        <v>205</v>
      </c>
      <c r="B112" s="40" t="s">
        <v>197</v>
      </c>
      <c r="C112" s="40" t="str">
        <f t="shared" si="1"/>
        <v>G-F</v>
      </c>
      <c r="D112" s="40" t="s">
        <v>263</v>
      </c>
      <c r="E112" s="40">
        <v>2.1780595972373001E-2</v>
      </c>
      <c r="F112" s="40">
        <v>0.707018695100047</v>
      </c>
      <c r="G112" s="40">
        <v>4.3308720106098901</v>
      </c>
      <c r="H112" s="40">
        <v>0.34708765948081799</v>
      </c>
      <c r="I112" s="40">
        <v>0.23085883161163501</v>
      </c>
      <c r="J112" s="40">
        <v>0.14584935928762699</v>
      </c>
      <c r="K112" s="40">
        <v>0.21424753820329301</v>
      </c>
      <c r="L112" s="40">
        <v>6.1389423038885399E-3</v>
      </c>
      <c r="M112" s="40">
        <v>-0.99992588749966904</v>
      </c>
      <c r="N112" s="40">
        <v>1.0513462578442699E-2</v>
      </c>
      <c r="O112" s="40">
        <v>-3.6622267145409899E-2</v>
      </c>
      <c r="P112" s="40">
        <v>-0.99667856052274495</v>
      </c>
      <c r="Q112" s="40">
        <v>7.2736899462636895E-2</v>
      </c>
      <c r="R112" s="40">
        <f>VLOOKUP(B112,Personen!A:B,2)</f>
        <v>59.47</v>
      </c>
      <c r="S112" s="40">
        <f>IF(B112="R",(output[[#This Row],[Column2]] * -1),output[[#This Row],[Column2]])</f>
        <v>2.1780595972373001E-2</v>
      </c>
      <c r="T112" s="40">
        <v>0.34178059597237298</v>
      </c>
    </row>
    <row r="113" spans="1:19" x14ac:dyDescent="0.2">
      <c r="A113" t="s">
        <v>205</v>
      </c>
      <c r="B113" t="s">
        <v>197</v>
      </c>
      <c r="C113" t="str">
        <f t="shared" si="1"/>
        <v>G-F</v>
      </c>
      <c r="D113" t="s">
        <v>264</v>
      </c>
      <c r="E113">
        <v>2.00198416494436E-2</v>
      </c>
      <c r="F113">
        <v>0.64049693029029098</v>
      </c>
      <c r="G113">
        <v>3.7744027186271998</v>
      </c>
      <c r="H113">
        <v>0.15264648147527801</v>
      </c>
      <c r="I113">
        <v>6.0901978057342203E-2</v>
      </c>
      <c r="J113">
        <v>0.13975201956834299</v>
      </c>
      <c r="K113">
        <v>-7.8275412521828704E-3</v>
      </c>
      <c r="L113">
        <v>7.3618145764849097E-3</v>
      </c>
      <c r="M113">
        <v>0.99994882552693998</v>
      </c>
      <c r="N113">
        <v>-6.9390210717887998E-3</v>
      </c>
      <c r="O113">
        <v>-1.4853682294011799E-2</v>
      </c>
      <c r="P113">
        <v>0.99751330806542704</v>
      </c>
      <c r="Q113">
        <v>-6.8895343490516903E-2</v>
      </c>
      <c r="R113" s="34">
        <f>VLOOKUP(B113,Personen!A:B,2)</f>
        <v>59.47</v>
      </c>
      <c r="S113" s="34">
        <f>IF(B113="R",(output[[#This Row],[Column2]] * -1),output[[#This Row],[Column2]])</f>
        <v>2.00198416494436E-2</v>
      </c>
    </row>
    <row r="114" spans="1:19" x14ac:dyDescent="0.2">
      <c r="A114" t="s">
        <v>205</v>
      </c>
      <c r="B114" t="s">
        <v>197</v>
      </c>
      <c r="C114" t="str">
        <f t="shared" si="1"/>
        <v>G-F</v>
      </c>
      <c r="D114" t="s">
        <v>265</v>
      </c>
      <c r="E114">
        <v>1.74233154201399E-2</v>
      </c>
      <c r="F114">
        <v>0.73790449299908001</v>
      </c>
      <c r="G114">
        <v>178.21217066221499</v>
      </c>
      <c r="H114">
        <v>0.146551298209699</v>
      </c>
      <c r="I114">
        <v>-1.48155770975694E-2</v>
      </c>
      <c r="J114">
        <v>0.14252850768161601</v>
      </c>
      <c r="K114">
        <v>-3.0714917878220501E-2</v>
      </c>
      <c r="L114">
        <v>7.6068279204916499E-3</v>
      </c>
      <c r="M114">
        <v>-0.999957935576539</v>
      </c>
      <c r="N114">
        <v>5.12476794529532E-3</v>
      </c>
      <c r="O114">
        <v>-2.3531093599074199E-2</v>
      </c>
      <c r="P114">
        <v>0.99921252243961101</v>
      </c>
      <c r="Q114">
        <v>-3.1947185070050899E-2</v>
      </c>
      <c r="R114" s="34">
        <f>VLOOKUP(B114,Personen!A:B,2)</f>
        <v>59.47</v>
      </c>
      <c r="S114" s="34">
        <f>IF(B114="R",(output[[#This Row],[Column2]] * -1),output[[#This Row],[Column2]])</f>
        <v>1.74233154201399E-2</v>
      </c>
    </row>
    <row r="115" spans="1:19" x14ac:dyDescent="0.2">
      <c r="A115" t="s">
        <v>205</v>
      </c>
      <c r="B115" t="s">
        <v>197</v>
      </c>
      <c r="C115" t="str">
        <f t="shared" si="1"/>
        <v>G-F</v>
      </c>
      <c r="D115" t="s">
        <v>266</v>
      </c>
      <c r="E115">
        <v>6.4629489989817504E-2</v>
      </c>
      <c r="F115">
        <v>0.66721237007452605</v>
      </c>
      <c r="G115">
        <v>5.7866342998170497</v>
      </c>
      <c r="H115">
        <v>0.16220783965125299</v>
      </c>
      <c r="I115">
        <v>8.9212455227616505E-2</v>
      </c>
      <c r="J115">
        <v>0.13449466812959601</v>
      </c>
      <c r="K115">
        <v>-1.6239006167161299E-2</v>
      </c>
      <c r="L115">
        <v>7.3642818146866301E-3</v>
      </c>
      <c r="M115">
        <v>0.99989576651933199</v>
      </c>
      <c r="N115">
        <v>-1.2418673442464801E-2</v>
      </c>
      <c r="O115">
        <v>8.10186461307464E-2</v>
      </c>
      <c r="P115">
        <v>0.99340334810359698</v>
      </c>
      <c r="Q115">
        <v>-8.1152738436266705E-2</v>
      </c>
      <c r="R115" s="34">
        <f>VLOOKUP(B115,Personen!A:B,2)</f>
        <v>59.47</v>
      </c>
      <c r="S115" s="34">
        <f>IF(B115="R",(output[[#This Row],[Column2]] * -1),output[[#This Row],[Column2]])</f>
        <v>6.4629489989817504E-2</v>
      </c>
    </row>
    <row r="116" spans="1:19" x14ac:dyDescent="0.2">
      <c r="A116" t="s">
        <v>205</v>
      </c>
      <c r="B116" t="s">
        <v>197</v>
      </c>
      <c r="C116" t="str">
        <f t="shared" si="1"/>
        <v>G-F</v>
      </c>
      <c r="D116" t="s">
        <v>267</v>
      </c>
      <c r="E116">
        <v>2.4141133452635102E-2</v>
      </c>
      <c r="F116">
        <v>0.694887190104164</v>
      </c>
      <c r="G116">
        <v>177.700656255475</v>
      </c>
      <c r="H116">
        <v>0.14868470368957601</v>
      </c>
      <c r="I116">
        <v>1.51291758839212E-2</v>
      </c>
      <c r="J116">
        <v>0.14404972273053401</v>
      </c>
      <c r="K116">
        <v>-3.3584617454820498E-2</v>
      </c>
      <c r="L116">
        <v>-3.9526950396380402E-4</v>
      </c>
      <c r="M116">
        <v>-0.99991022342375802</v>
      </c>
      <c r="N116">
        <v>1.33936124577759E-2</v>
      </c>
      <c r="O116">
        <v>1.39289310104968E-2</v>
      </c>
      <c r="P116">
        <v>0.99859394213818198</v>
      </c>
      <c r="Q116">
        <v>-5.1148055738504401E-2</v>
      </c>
      <c r="R116" s="34">
        <f>VLOOKUP(B116,Personen!A:B,2)</f>
        <v>59.47</v>
      </c>
      <c r="S116" s="34">
        <f>IF(B116="R",(output[[#This Row],[Column2]] * -1),output[[#This Row],[Column2]])</f>
        <v>2.4141133452635102E-2</v>
      </c>
    </row>
    <row r="117" spans="1:19" x14ac:dyDescent="0.2">
      <c r="A117" t="s">
        <v>205</v>
      </c>
      <c r="B117" t="s">
        <v>197</v>
      </c>
      <c r="C117" t="str">
        <f t="shared" si="1"/>
        <v>G-F</v>
      </c>
      <c r="D117" t="s">
        <v>268</v>
      </c>
      <c r="E117">
        <v>2.0931208027208E-2</v>
      </c>
      <c r="F117">
        <v>0.668509421520734</v>
      </c>
      <c r="G117">
        <v>3.1451076668510001</v>
      </c>
      <c r="H117">
        <v>0.146688964317542</v>
      </c>
      <c r="I117">
        <v>5.6126225870332599E-3</v>
      </c>
      <c r="J117">
        <v>0.14486539779361199</v>
      </c>
      <c r="K117">
        <v>-2.2364419114911899E-2</v>
      </c>
      <c r="L117">
        <v>3.0243726876537E-3</v>
      </c>
      <c r="M117">
        <v>0.99998138065747699</v>
      </c>
      <c r="N117">
        <v>-5.3001422822056199E-3</v>
      </c>
      <c r="O117">
        <v>5.5154627211071797E-2</v>
      </c>
      <c r="P117">
        <v>0.99822693673542395</v>
      </c>
      <c r="Q117">
        <v>-2.2381909503401302E-2</v>
      </c>
      <c r="R117" s="34">
        <f>VLOOKUP(B117,Personen!A:B,2)</f>
        <v>59.47</v>
      </c>
      <c r="S117" s="34">
        <f>IF(B117="R",(output[[#This Row],[Column2]] * -1),output[[#This Row],[Column2]])</f>
        <v>2.0931208027208E-2</v>
      </c>
    </row>
    <row r="118" spans="1:19" x14ac:dyDescent="0.2">
      <c r="A118" t="s">
        <v>205</v>
      </c>
      <c r="B118" t="s">
        <v>197</v>
      </c>
      <c r="C118" t="str">
        <f t="shared" si="1"/>
        <v>G-F</v>
      </c>
      <c r="D118" t="s">
        <v>269</v>
      </c>
      <c r="E118">
        <v>2.1737056303545201E-2</v>
      </c>
      <c r="F118">
        <v>0.71352282893374397</v>
      </c>
      <c r="G118">
        <v>177.74806550994899</v>
      </c>
      <c r="H118">
        <v>0.14975029352681801</v>
      </c>
      <c r="I118">
        <v>3.9174376198989197E-2</v>
      </c>
      <c r="J118">
        <v>0.143410875463481</v>
      </c>
      <c r="K118">
        <v>-1.7995539991519299E-2</v>
      </c>
      <c r="L118">
        <v>2.35284597668718E-3</v>
      </c>
      <c r="M118">
        <v>-0.99995039678452102</v>
      </c>
      <c r="N118">
        <v>9.6782274352263994E-3</v>
      </c>
      <c r="O118">
        <v>-6.2584077680811704E-3</v>
      </c>
      <c r="P118">
        <v>0.99879054411272405</v>
      </c>
      <c r="Q118">
        <v>-4.8767625769727298E-2</v>
      </c>
      <c r="R118" s="34">
        <f>VLOOKUP(B118,Personen!A:B,2)</f>
        <v>59.47</v>
      </c>
      <c r="S118" s="34">
        <f>IF(B118="R",(output[[#This Row],[Column2]] * -1),output[[#This Row],[Column2]])</f>
        <v>2.1737056303545201E-2</v>
      </c>
    </row>
    <row r="119" spans="1:19" x14ac:dyDescent="0.2">
      <c r="A119" t="s">
        <v>205</v>
      </c>
      <c r="B119" t="s">
        <v>197</v>
      </c>
      <c r="C119" t="str">
        <f t="shared" si="1"/>
        <v>G-F</v>
      </c>
      <c r="D119" t="s">
        <v>270</v>
      </c>
      <c r="E119">
        <v>1.8509666246004398E-2</v>
      </c>
      <c r="F119">
        <v>0.71858539740361504</v>
      </c>
      <c r="G119">
        <v>4.50997386043744</v>
      </c>
      <c r="H119">
        <v>0.14604531099873699</v>
      </c>
      <c r="I119">
        <v>3.4429104578943097E-2</v>
      </c>
      <c r="J119">
        <v>0.139711449318981</v>
      </c>
      <c r="K119">
        <v>-2.49916096280321E-2</v>
      </c>
      <c r="L119">
        <v>-5.8853023510630504E-3</v>
      </c>
      <c r="M119">
        <v>0.99991368153558602</v>
      </c>
      <c r="N119">
        <v>-1.1747029164343101E-2</v>
      </c>
      <c r="O119">
        <v>9.8633888758202504E-3</v>
      </c>
      <c r="P119">
        <v>0.99600514041835597</v>
      </c>
      <c r="Q119">
        <v>-8.8749500393498104E-2</v>
      </c>
      <c r="R119" s="34">
        <f>VLOOKUP(B119,Personen!A:B,2)</f>
        <v>59.47</v>
      </c>
      <c r="S119" s="34">
        <f>IF(B119="R",(output[[#This Row],[Column2]] * -1),output[[#This Row],[Column2]])</f>
        <v>1.8509666246004398E-2</v>
      </c>
    </row>
    <row r="120" spans="1:19" x14ac:dyDescent="0.2">
      <c r="A120" t="s">
        <v>205</v>
      </c>
      <c r="B120" t="s">
        <v>197</v>
      </c>
      <c r="C120" t="str">
        <f t="shared" si="1"/>
        <v>G-F</v>
      </c>
      <c r="D120" t="s">
        <v>271</v>
      </c>
      <c r="E120">
        <v>1.8795065044964601E-2</v>
      </c>
      <c r="F120">
        <v>0.67688300760452902</v>
      </c>
      <c r="G120">
        <v>4.3206987177503704</v>
      </c>
      <c r="H120">
        <v>0.148646585502515</v>
      </c>
      <c r="I120">
        <v>3.2059845527725603E-2</v>
      </c>
      <c r="J120">
        <v>0.14504882619428</v>
      </c>
      <c r="K120">
        <v>-5.36765367331693E-3</v>
      </c>
      <c r="L120">
        <v>5.0448051812410702E-3</v>
      </c>
      <c r="M120">
        <v>0.99997527406925402</v>
      </c>
      <c r="N120">
        <v>-4.8991010198735302E-3</v>
      </c>
      <c r="O120">
        <v>-6.99526605237967E-2</v>
      </c>
      <c r="P120">
        <v>0.99754738453375302</v>
      </c>
      <c r="Q120">
        <v>2.41679447022684E-3</v>
      </c>
      <c r="R120" s="34">
        <f>VLOOKUP(B120,Personen!A:B,2)</f>
        <v>59.47</v>
      </c>
      <c r="S120" s="34">
        <f>IF(B120="R",(output[[#This Row],[Column2]] * -1),output[[#This Row],[Column2]])</f>
        <v>1.8795065044964601E-2</v>
      </c>
    </row>
    <row r="121" spans="1:19" x14ac:dyDescent="0.2">
      <c r="A121" t="s">
        <v>205</v>
      </c>
      <c r="B121" t="s">
        <v>197</v>
      </c>
      <c r="C121" t="str">
        <f t="shared" si="1"/>
        <v>G-F</v>
      </c>
      <c r="D121" t="s">
        <v>272</v>
      </c>
      <c r="E121">
        <v>2.1501628832236899E-2</v>
      </c>
      <c r="F121">
        <v>0.725089437526376</v>
      </c>
      <c r="G121">
        <v>4.8298943629167201</v>
      </c>
      <c r="H121">
        <v>0.14771364877777701</v>
      </c>
      <c r="I121">
        <v>3.6065506714161498E-2</v>
      </c>
      <c r="J121">
        <v>0.14267004426843399</v>
      </c>
      <c r="K121">
        <v>-1.28007706462649E-2</v>
      </c>
      <c r="L121">
        <v>9.4258626751715798E-4</v>
      </c>
      <c r="M121">
        <v>0.99998720707270305</v>
      </c>
      <c r="N121">
        <v>-4.9696299723813696E-3</v>
      </c>
      <c r="O121">
        <v>6.0321361202028002E-2</v>
      </c>
      <c r="P121">
        <v>0.99608370205229202</v>
      </c>
      <c r="Q121">
        <v>-6.4642028808924695E-2</v>
      </c>
      <c r="R121" s="34">
        <f>VLOOKUP(B121,Personen!A:B,2)</f>
        <v>59.47</v>
      </c>
      <c r="S121" s="34">
        <f>IF(B121="R",(output[[#This Row],[Column2]] * -1),output[[#This Row],[Column2]])</f>
        <v>2.1501628832236899E-2</v>
      </c>
    </row>
    <row r="122" spans="1:19" x14ac:dyDescent="0.2">
      <c r="A122" t="s">
        <v>205</v>
      </c>
      <c r="B122" t="s">
        <v>194</v>
      </c>
      <c r="C122" t="str">
        <f t="shared" si="1"/>
        <v>G-K</v>
      </c>
      <c r="D122" t="s">
        <v>120</v>
      </c>
      <c r="E122">
        <v>9.1204233279242892E-3</v>
      </c>
      <c r="F122">
        <v>0.65186671946283103</v>
      </c>
      <c r="G122">
        <v>15.8077393848629</v>
      </c>
      <c r="H122">
        <v>0.127076172155241</v>
      </c>
      <c r="I122">
        <v>2.3626243464952099E-2</v>
      </c>
      <c r="J122">
        <v>0.124725452695232</v>
      </c>
      <c r="K122">
        <v>-5.80651352643069E-3</v>
      </c>
      <c r="L122">
        <v>4.9915414611081503E-3</v>
      </c>
      <c r="M122">
        <v>-0.99998543106040305</v>
      </c>
      <c r="N122">
        <v>-2.0547945836656002E-3</v>
      </c>
      <c r="O122">
        <v>-0.23070865265009199</v>
      </c>
      <c r="P122">
        <v>-0.96306146979545104</v>
      </c>
      <c r="Q122">
        <v>-0.138874486453789</v>
      </c>
      <c r="R122" s="34">
        <f>VLOOKUP(B122,Personen!A:B,2)</f>
        <v>60.506999999999998</v>
      </c>
      <c r="S122" s="34">
        <f>IF(B122="R",(output[[#This Row],[Column2]] * -1),output[[#This Row],[Column2]])</f>
        <v>9.1204233279242892E-3</v>
      </c>
    </row>
    <row r="123" spans="1:19" x14ac:dyDescent="0.2">
      <c r="A123" t="s">
        <v>205</v>
      </c>
      <c r="B123" t="s">
        <v>194</v>
      </c>
      <c r="C123" t="str">
        <f t="shared" si="1"/>
        <v>G-K</v>
      </c>
      <c r="D123" t="s">
        <v>121</v>
      </c>
      <c r="E123">
        <v>9.0571627127354493E-3</v>
      </c>
      <c r="F123">
        <v>0.66066222903365202</v>
      </c>
      <c r="G123">
        <v>18.1667300840374</v>
      </c>
      <c r="H123">
        <v>0.12813319559431399</v>
      </c>
      <c r="I123">
        <v>1.9293737204981499E-2</v>
      </c>
      <c r="J123">
        <v>0.126668862421319</v>
      </c>
      <c r="K123">
        <v>9.3102672621148098E-4</v>
      </c>
      <c r="L123">
        <v>6.7299360583195798E-3</v>
      </c>
      <c r="M123">
        <v>-0.99997319455860401</v>
      </c>
      <c r="N123">
        <v>-2.88411596690556E-3</v>
      </c>
      <c r="O123">
        <v>-0.240840084542257</v>
      </c>
      <c r="P123">
        <v>-0.95124383801133505</v>
      </c>
      <c r="Q123">
        <v>-0.192694614151877</v>
      </c>
      <c r="R123" s="34">
        <f>VLOOKUP(B123,Personen!A:B,2)</f>
        <v>60.506999999999998</v>
      </c>
      <c r="S123" s="34">
        <f>IF(B123="R",(output[[#This Row],[Column2]] * -1),output[[#This Row],[Column2]])</f>
        <v>9.0571627127354493E-3</v>
      </c>
    </row>
    <row r="124" spans="1:19" x14ac:dyDescent="0.2">
      <c r="A124" t="s">
        <v>205</v>
      </c>
      <c r="B124" t="s">
        <v>194</v>
      </c>
      <c r="C124" t="str">
        <f t="shared" si="1"/>
        <v>G-K</v>
      </c>
      <c r="D124" t="s">
        <v>125</v>
      </c>
      <c r="E124">
        <v>1.8572704084107799E-2</v>
      </c>
      <c r="F124">
        <v>0.65990701199896795</v>
      </c>
      <c r="G124">
        <v>174.191806110964</v>
      </c>
      <c r="H124">
        <v>0.130712334859199</v>
      </c>
      <c r="I124">
        <v>2.84428490948739E-2</v>
      </c>
      <c r="J124">
        <v>0.12734218740463099</v>
      </c>
      <c r="K124">
        <v>7.7901300832234899E-3</v>
      </c>
      <c r="L124">
        <v>5.9188913258131004E-3</v>
      </c>
      <c r="M124">
        <v>-0.99997699805800799</v>
      </c>
      <c r="N124">
        <v>-3.3121111644047602E-3</v>
      </c>
      <c r="O124">
        <v>7.3147640349255402E-2</v>
      </c>
      <c r="P124">
        <v>0.99510184611247299</v>
      </c>
      <c r="Q124">
        <v>6.6496154587184997E-2</v>
      </c>
      <c r="R124" s="34">
        <f>VLOOKUP(B124,Personen!A:B,2)</f>
        <v>60.506999999999998</v>
      </c>
      <c r="S124" s="34">
        <f>IF(B124="R",(output[[#This Row],[Column2]] * -1),output[[#This Row],[Column2]])</f>
        <v>1.8572704084107799E-2</v>
      </c>
    </row>
    <row r="125" spans="1:19" x14ac:dyDescent="0.2">
      <c r="A125" t="s">
        <v>205</v>
      </c>
      <c r="B125" t="s">
        <v>194</v>
      </c>
      <c r="C125" t="str">
        <f t="shared" si="1"/>
        <v>G-K</v>
      </c>
      <c r="D125" t="s">
        <v>126</v>
      </c>
      <c r="E125">
        <v>1.06050996559474E-2</v>
      </c>
      <c r="F125">
        <v>0.67189275641901203</v>
      </c>
      <c r="G125">
        <v>13.0057112506727</v>
      </c>
      <c r="H125">
        <v>0.131990147234155</v>
      </c>
      <c r="I125">
        <v>3.4142541828063297E-2</v>
      </c>
      <c r="J125">
        <v>0.127465588913383</v>
      </c>
      <c r="K125">
        <v>-2.86521332141065E-3</v>
      </c>
      <c r="L125">
        <v>4.0978830677451698E-3</v>
      </c>
      <c r="M125">
        <v>-0.99999130746998399</v>
      </c>
      <c r="N125">
        <v>-7.6963552082473605E-4</v>
      </c>
      <c r="O125">
        <v>-0.155807779784018</v>
      </c>
      <c r="P125">
        <v>-0.97487205788273401</v>
      </c>
      <c r="Q125">
        <v>-0.15921182907766801</v>
      </c>
      <c r="R125" s="34">
        <f>VLOOKUP(B125,Personen!A:B,2)</f>
        <v>60.506999999999998</v>
      </c>
      <c r="S125" s="34">
        <f>IF(B125="R",(output[[#This Row],[Column2]] * -1),output[[#This Row],[Column2]])</f>
        <v>1.06050996559474E-2</v>
      </c>
    </row>
    <row r="126" spans="1:19" x14ac:dyDescent="0.2">
      <c r="A126" t="s">
        <v>205</v>
      </c>
      <c r="B126" t="s">
        <v>194</v>
      </c>
      <c r="C126" t="str">
        <f t="shared" si="1"/>
        <v>G-K</v>
      </c>
      <c r="D126" t="s">
        <v>122</v>
      </c>
      <c r="E126">
        <v>1.25298918743286E-2</v>
      </c>
      <c r="F126">
        <v>0.67005948897866696</v>
      </c>
      <c r="G126">
        <v>17.989146419890901</v>
      </c>
      <c r="H126">
        <v>0.12143198606580199</v>
      </c>
      <c r="I126">
        <v>2.82215836695505E-2</v>
      </c>
      <c r="J126">
        <v>0.118106145225259</v>
      </c>
      <c r="K126">
        <v>4.5597708026012801E-4</v>
      </c>
      <c r="L126">
        <v>3.35810627003229E-3</v>
      </c>
      <c r="M126">
        <v>-0.99999000140516903</v>
      </c>
      <c r="N126">
        <v>-2.9530005026146399E-3</v>
      </c>
      <c r="O126">
        <v>-0.18949275716335101</v>
      </c>
      <c r="P126">
        <v>-0.95103986839244503</v>
      </c>
      <c r="Q126">
        <v>-0.24416319073666701</v>
      </c>
      <c r="R126" s="34">
        <f>VLOOKUP(B126,Personen!A:B,2)</f>
        <v>60.506999999999998</v>
      </c>
      <c r="S126" s="34">
        <f>IF(B126="R",(output[[#This Row],[Column2]] * -1),output[[#This Row],[Column2]])</f>
        <v>1.25298918743286E-2</v>
      </c>
    </row>
    <row r="127" spans="1:19" x14ac:dyDescent="0.2">
      <c r="A127" t="s">
        <v>205</v>
      </c>
      <c r="B127" t="s">
        <v>194</v>
      </c>
      <c r="C127" t="str">
        <f t="shared" si="1"/>
        <v>G-K</v>
      </c>
      <c r="D127" t="s">
        <v>127</v>
      </c>
      <c r="E127">
        <v>1.5075691584787301E-2</v>
      </c>
      <c r="F127">
        <v>0.66953933061474402</v>
      </c>
      <c r="G127">
        <v>22.650701954266101</v>
      </c>
      <c r="H127">
        <v>0.123305954899898</v>
      </c>
      <c r="I127">
        <v>1.7558925884392E-2</v>
      </c>
      <c r="J127">
        <v>0.12202611835004699</v>
      </c>
      <c r="K127">
        <v>2.38098214659032E-3</v>
      </c>
      <c r="L127">
        <v>3.9775905252557803E-3</v>
      </c>
      <c r="M127">
        <v>-0.999990609989583</v>
      </c>
      <c r="N127">
        <v>-1.7200890309003599E-3</v>
      </c>
      <c r="O127">
        <v>-0.20732991407384899</v>
      </c>
      <c r="P127">
        <v>-0.92314624629505104</v>
      </c>
      <c r="Q127">
        <v>-0.32375193386524398</v>
      </c>
      <c r="R127" s="34">
        <f>VLOOKUP(B127,Personen!A:B,2)</f>
        <v>60.506999999999998</v>
      </c>
      <c r="S127" s="34">
        <f>IF(B127="R",(output[[#This Row],[Column2]] * -1),output[[#This Row],[Column2]])</f>
        <v>1.5075691584787301E-2</v>
      </c>
    </row>
    <row r="128" spans="1:19" x14ac:dyDescent="0.2">
      <c r="A128" t="s">
        <v>205</v>
      </c>
      <c r="B128" t="s">
        <v>194</v>
      </c>
      <c r="C128" t="str">
        <f t="shared" si="1"/>
        <v>G-K</v>
      </c>
      <c r="D128" t="s">
        <v>117</v>
      </c>
      <c r="E128">
        <v>7.2532836019319098E-3</v>
      </c>
      <c r="F128">
        <v>0.71064346273276902</v>
      </c>
      <c r="G128">
        <v>10.4113132326213</v>
      </c>
      <c r="H128">
        <v>0.132398800077169</v>
      </c>
      <c r="I128">
        <v>3.3218153492286802E-2</v>
      </c>
      <c r="J128">
        <v>0.12693708483528199</v>
      </c>
      <c r="K128">
        <v>-1.76910438911204E-2</v>
      </c>
      <c r="L128">
        <v>5.0233827440684898E-3</v>
      </c>
      <c r="M128">
        <v>-0.99998115075252503</v>
      </c>
      <c r="N128">
        <v>-3.5304058495092502E-3</v>
      </c>
      <c r="O128">
        <v>-0.15053968161331899</v>
      </c>
      <c r="P128">
        <v>-0.98397315357101001</v>
      </c>
      <c r="Q128">
        <v>-9.5575296553453398E-2</v>
      </c>
      <c r="R128" s="34">
        <f>VLOOKUP(B128,Personen!A:B,2)</f>
        <v>60.506999999999998</v>
      </c>
      <c r="S128" s="34">
        <f>IF(B128="R",(output[[#This Row],[Column2]] * -1),output[[#This Row],[Column2]])</f>
        <v>7.2532836019319098E-3</v>
      </c>
    </row>
    <row r="129" spans="1:19" x14ac:dyDescent="0.2">
      <c r="A129" t="s">
        <v>205</v>
      </c>
      <c r="B129" t="s">
        <v>194</v>
      </c>
      <c r="C129" t="str">
        <f t="shared" si="1"/>
        <v>G-K</v>
      </c>
      <c r="D129" t="s">
        <v>128</v>
      </c>
      <c r="E129">
        <v>1.0723288448999601E-2</v>
      </c>
      <c r="F129">
        <v>0.65103340400010401</v>
      </c>
      <c r="G129">
        <v>2.5855382939235998</v>
      </c>
      <c r="H129">
        <v>0.129554452171738</v>
      </c>
      <c r="I129">
        <v>1.7884732276799799E-2</v>
      </c>
      <c r="J129">
        <v>0.12829008825574501</v>
      </c>
      <c r="K129">
        <v>-2.4790490595079E-3</v>
      </c>
      <c r="L129">
        <v>2.0931680522709201E-3</v>
      </c>
      <c r="M129">
        <v>-0.99999778720382804</v>
      </c>
      <c r="N129">
        <v>-2.1032106809465201E-4</v>
      </c>
      <c r="O129">
        <v>3.0609727012250301E-2</v>
      </c>
      <c r="P129">
        <v>-0.99892743394109895</v>
      </c>
      <c r="Q129">
        <v>3.4742284497214698E-2</v>
      </c>
      <c r="R129" s="34">
        <f>VLOOKUP(B129,Personen!A:B,2)</f>
        <v>60.506999999999998</v>
      </c>
      <c r="S129" s="34">
        <f>IF(B129="R",(output[[#This Row],[Column2]] * -1),output[[#This Row],[Column2]])</f>
        <v>1.0723288448999601E-2</v>
      </c>
    </row>
    <row r="130" spans="1:19" x14ac:dyDescent="0.2">
      <c r="A130" t="s">
        <v>205</v>
      </c>
      <c r="B130" t="s">
        <v>194</v>
      </c>
      <c r="C130" t="str">
        <f t="shared" si="1"/>
        <v>G-K</v>
      </c>
      <c r="D130" t="s">
        <v>129</v>
      </c>
      <c r="E130">
        <v>1.30397141217265E-2</v>
      </c>
      <c r="F130">
        <v>0.67430263963274395</v>
      </c>
      <c r="G130">
        <v>171.040081816368</v>
      </c>
      <c r="H130">
        <v>0.128954617902545</v>
      </c>
      <c r="I130">
        <v>1.8977687682055301E-2</v>
      </c>
      <c r="J130">
        <v>0.127440071628173</v>
      </c>
      <c r="K130">
        <v>5.3074468475631199E-3</v>
      </c>
      <c r="L130">
        <v>2.3497237740173599E-3</v>
      </c>
      <c r="M130">
        <v>-0.99999261972431197</v>
      </c>
      <c r="N130">
        <v>-3.0396208798398302E-3</v>
      </c>
      <c r="O130">
        <v>0.149805833077027</v>
      </c>
      <c r="P130">
        <v>0.98804627802199496</v>
      </c>
      <c r="Q130">
        <v>3.6369834519553099E-2</v>
      </c>
      <c r="R130" s="34">
        <f>VLOOKUP(B130,Personen!A:B,2)</f>
        <v>60.506999999999998</v>
      </c>
      <c r="S130" s="34">
        <f>IF(B130="R",(output[[#This Row],[Column2]] * -1),output[[#This Row],[Column2]])</f>
        <v>1.30397141217265E-2</v>
      </c>
    </row>
    <row r="131" spans="1:19" x14ac:dyDescent="0.2">
      <c r="A131" t="s">
        <v>205</v>
      </c>
      <c r="B131" t="s">
        <v>194</v>
      </c>
      <c r="C131" t="str">
        <f t="shared" ref="C131:C194" si="2">_xlfn.TEXTJOIN("-",FALSE,A131,B131)</f>
        <v>G-K</v>
      </c>
      <c r="D131" t="s">
        <v>123</v>
      </c>
      <c r="E131">
        <v>8.56983236451897E-3</v>
      </c>
      <c r="F131">
        <v>0.65768540718148005</v>
      </c>
      <c r="G131">
        <v>18.370828638300999</v>
      </c>
      <c r="H131">
        <v>0.12770750716902499</v>
      </c>
      <c r="I131">
        <v>2.7011384976137399E-2</v>
      </c>
      <c r="J131">
        <v>0.124812080391677</v>
      </c>
      <c r="K131">
        <v>-1.23978114963185E-3</v>
      </c>
      <c r="L131">
        <v>4.0115696651795802E-3</v>
      </c>
      <c r="M131">
        <v>-0.99997250689098505</v>
      </c>
      <c r="N131">
        <v>-6.2364068965561903E-3</v>
      </c>
      <c r="O131">
        <v>-0.23159728319363099</v>
      </c>
      <c r="P131">
        <v>-0.94864795307203098</v>
      </c>
      <c r="Q131">
        <v>-0.21547565883313499</v>
      </c>
      <c r="R131" s="34">
        <f>VLOOKUP(B131,Personen!A:B,2)</f>
        <v>60.506999999999998</v>
      </c>
      <c r="S131" s="34">
        <f>IF(B131="R",(output[[#This Row],[Column2]] * -1),output[[#This Row],[Column2]])</f>
        <v>8.56983236451897E-3</v>
      </c>
    </row>
    <row r="132" spans="1:19" x14ac:dyDescent="0.2">
      <c r="A132" t="s">
        <v>205</v>
      </c>
      <c r="B132" t="s">
        <v>194</v>
      </c>
      <c r="C132" t="str">
        <f t="shared" si="2"/>
        <v>G-K</v>
      </c>
      <c r="D132" t="s">
        <v>124</v>
      </c>
      <c r="E132">
        <v>9.9794140048656502E-3</v>
      </c>
      <c r="F132">
        <v>0.65869926067197604</v>
      </c>
      <c r="G132">
        <v>10.066712035034399</v>
      </c>
      <c r="H132">
        <v>0.12934948761076401</v>
      </c>
      <c r="I132">
        <v>1.48580678539542E-2</v>
      </c>
      <c r="J132">
        <v>0.124648357207697</v>
      </c>
      <c r="K132">
        <v>-3.11979936892854E-2</v>
      </c>
      <c r="L132">
        <v>8.6731856228567106E-3</v>
      </c>
      <c r="M132">
        <v>-0.99995758723707295</v>
      </c>
      <c r="N132">
        <v>-3.0983186024336699E-3</v>
      </c>
      <c r="O132">
        <v>-0.13002141697918501</v>
      </c>
      <c r="P132">
        <v>-0.98543481123375698</v>
      </c>
      <c r="Q132">
        <v>-0.109602298951316</v>
      </c>
      <c r="R132" s="34">
        <f>VLOOKUP(B132,Personen!A:B,2)</f>
        <v>60.506999999999998</v>
      </c>
      <c r="S132" s="34">
        <f>IF(B132="R",(output[[#This Row],[Column2]] * -1),output[[#This Row],[Column2]])</f>
        <v>9.9794140048656502E-3</v>
      </c>
    </row>
    <row r="133" spans="1:19" x14ac:dyDescent="0.2">
      <c r="A133" t="s">
        <v>205</v>
      </c>
      <c r="B133" t="s">
        <v>194</v>
      </c>
      <c r="C133" t="str">
        <f t="shared" si="2"/>
        <v>G-K</v>
      </c>
      <c r="D133" t="s">
        <v>130</v>
      </c>
      <c r="E133">
        <v>5.9454247816550197E-3</v>
      </c>
      <c r="F133">
        <v>0.65007141400068003</v>
      </c>
      <c r="G133">
        <v>15.219439214510601</v>
      </c>
      <c r="H133">
        <v>0.129752549929252</v>
      </c>
      <c r="I133">
        <v>1.9670915144322901E-2</v>
      </c>
      <c r="J133">
        <v>0.12815439677827301</v>
      </c>
      <c r="K133">
        <v>-5.02293708152423E-3</v>
      </c>
      <c r="L133">
        <v>8.94992577386464E-4</v>
      </c>
      <c r="M133">
        <v>-0.99999844826222895</v>
      </c>
      <c r="N133">
        <v>-1.5173863777354301E-3</v>
      </c>
      <c r="O133">
        <v>-0.19820358004591701</v>
      </c>
      <c r="P133">
        <v>-0.96484447207059598</v>
      </c>
      <c r="Q133">
        <v>-0.17259920501495299</v>
      </c>
      <c r="R133" s="34">
        <f>VLOOKUP(B133,Personen!A:B,2)</f>
        <v>60.506999999999998</v>
      </c>
      <c r="S133" s="34">
        <f>IF(B133="R",(output[[#This Row],[Column2]] * -1),output[[#This Row],[Column2]])</f>
        <v>5.9454247816550197E-3</v>
      </c>
    </row>
    <row r="134" spans="1:19" x14ac:dyDescent="0.2">
      <c r="A134" t="s">
        <v>205</v>
      </c>
      <c r="B134" t="s">
        <v>194</v>
      </c>
      <c r="C134" t="str">
        <f t="shared" si="2"/>
        <v>G-K</v>
      </c>
      <c r="D134" t="s">
        <v>118</v>
      </c>
      <c r="E134">
        <v>4.9436852652729501E-3</v>
      </c>
      <c r="F134">
        <v>0.68169557846219697</v>
      </c>
      <c r="G134">
        <v>169.40774100399801</v>
      </c>
      <c r="H134">
        <v>0.13277551150629199</v>
      </c>
      <c r="I134">
        <v>1.24670595905757E-2</v>
      </c>
      <c r="J134">
        <v>0.12831674840761201</v>
      </c>
      <c r="K134">
        <v>-3.17603677406341E-2</v>
      </c>
      <c r="L134">
        <v>-9.9438599871168199E-3</v>
      </c>
      <c r="M134">
        <v>0.99994715721496896</v>
      </c>
      <c r="N134">
        <v>2.6081461339762702E-3</v>
      </c>
      <c r="O134">
        <v>-0.16888454560114399</v>
      </c>
      <c r="P134">
        <v>-0.98457218953486203</v>
      </c>
      <c r="Q134">
        <v>-4.5777875132236003E-2</v>
      </c>
      <c r="R134" s="34">
        <f>VLOOKUP(B134,Personen!A:B,2)</f>
        <v>60.506999999999998</v>
      </c>
      <c r="S134" s="34">
        <f>IF(B134="R",(output[[#This Row],[Column2]] * -1),output[[#This Row],[Column2]])</f>
        <v>4.9436852652729501E-3</v>
      </c>
    </row>
    <row r="135" spans="1:19" x14ac:dyDescent="0.2">
      <c r="A135" t="s">
        <v>205</v>
      </c>
      <c r="B135" t="s">
        <v>194</v>
      </c>
      <c r="C135" t="str">
        <f t="shared" si="2"/>
        <v>G-K</v>
      </c>
      <c r="D135" t="s">
        <v>131</v>
      </c>
      <c r="E135">
        <v>7.7694447985308598E-3</v>
      </c>
      <c r="F135">
        <v>0.68249720152015803</v>
      </c>
      <c r="G135">
        <v>10.5128589062667</v>
      </c>
      <c r="H135">
        <v>0.13040899555715299</v>
      </c>
      <c r="I135">
        <v>3.5115343500115803E-2</v>
      </c>
      <c r="J135">
        <v>0.125584105643195</v>
      </c>
      <c r="K135">
        <v>-1.43219513100056E-3</v>
      </c>
      <c r="L135">
        <v>4.3573456079297997E-3</v>
      </c>
      <c r="M135">
        <v>-0.99998099302595</v>
      </c>
      <c r="N135">
        <v>-4.36200940923776E-3</v>
      </c>
      <c r="O135">
        <v>-0.145755537477467</v>
      </c>
      <c r="P135">
        <v>-0.98339621690008405</v>
      </c>
      <c r="Q135">
        <v>-0.108107372002357</v>
      </c>
      <c r="R135" s="34">
        <f>VLOOKUP(B135,Personen!A:B,2)</f>
        <v>60.506999999999998</v>
      </c>
      <c r="S135" s="34">
        <f>IF(B135="R",(output[[#This Row],[Column2]] * -1),output[[#This Row],[Column2]])</f>
        <v>7.7694447985308598E-3</v>
      </c>
    </row>
    <row r="136" spans="1:19" x14ac:dyDescent="0.2">
      <c r="A136" t="s">
        <v>205</v>
      </c>
      <c r="B136" t="s">
        <v>194</v>
      </c>
      <c r="C136" t="str">
        <f t="shared" si="2"/>
        <v>G-K</v>
      </c>
      <c r="D136" t="s">
        <v>119</v>
      </c>
      <c r="E136">
        <v>1.1816909961064E-2</v>
      </c>
      <c r="F136">
        <v>0.69243749877741101</v>
      </c>
      <c r="G136">
        <v>17.402707491793301</v>
      </c>
      <c r="H136">
        <v>0.126396410601119</v>
      </c>
      <c r="I136">
        <v>1.9532276556979901E-2</v>
      </c>
      <c r="J136">
        <v>0.12485880320100599</v>
      </c>
      <c r="K136">
        <v>-2.1959163373756999E-3</v>
      </c>
      <c r="L136">
        <v>3.1437158336759898E-3</v>
      </c>
      <c r="M136">
        <v>-0.99999505572316505</v>
      </c>
      <c r="N136" s="1">
        <v>7.4699265564935396E-5</v>
      </c>
      <c r="O136">
        <v>-0.121210444419744</v>
      </c>
      <c r="P136">
        <v>-0.95463228591233895</v>
      </c>
      <c r="Q136">
        <v>-0.27200225524312799</v>
      </c>
      <c r="R136" s="34">
        <f>VLOOKUP(B136,Personen!A:B,2)</f>
        <v>60.506999999999998</v>
      </c>
      <c r="S136" s="34">
        <f>IF(B136="R",(output[[#This Row],[Column2]] * -1),output[[#This Row],[Column2]])</f>
        <v>1.1816909961064E-2</v>
      </c>
    </row>
    <row r="137" spans="1:19" x14ac:dyDescent="0.2">
      <c r="A137" t="s">
        <v>205</v>
      </c>
      <c r="B137" t="s">
        <v>195</v>
      </c>
      <c r="C137" t="str">
        <f t="shared" si="2"/>
        <v>G-M</v>
      </c>
      <c r="D137" t="s">
        <v>209</v>
      </c>
      <c r="E137">
        <v>5.0328769039588196E-3</v>
      </c>
      <c r="F137">
        <v>0.612385598914435</v>
      </c>
      <c r="G137">
        <v>168.44586036751201</v>
      </c>
      <c r="H137">
        <v>0.10866138314728201</v>
      </c>
      <c r="I137">
        <v>8.5647246015850501E-3</v>
      </c>
      <c r="J137">
        <v>0.10785839308627899</v>
      </c>
      <c r="K137">
        <v>1.0025403773671801E-2</v>
      </c>
      <c r="L137">
        <v>-5.2714195182597401E-3</v>
      </c>
      <c r="M137">
        <v>0.99998397541066497</v>
      </c>
      <c r="N137">
        <v>-2.0642330646605299E-3</v>
      </c>
      <c r="O137">
        <v>0.157846691311127</v>
      </c>
      <c r="P137">
        <v>-0.97918292054007405</v>
      </c>
      <c r="Q137">
        <v>-0.127613597099763</v>
      </c>
      <c r="R137" s="34">
        <f>VLOOKUP(B137,Personen!A:B,2)</f>
        <v>63.906999999999996</v>
      </c>
      <c r="S137" s="34">
        <f>IF(B137="R",(output[[#This Row],[Column2]] * -1),output[[#This Row],[Column2]])</f>
        <v>5.0328769039588196E-3</v>
      </c>
    </row>
    <row r="138" spans="1:19" x14ac:dyDescent="0.2">
      <c r="A138" t="s">
        <v>205</v>
      </c>
      <c r="B138" t="s">
        <v>195</v>
      </c>
      <c r="C138" t="str">
        <f t="shared" si="2"/>
        <v>G-M</v>
      </c>
      <c r="D138" t="s">
        <v>210</v>
      </c>
      <c r="E138">
        <v>6.1002575118700997E-3</v>
      </c>
      <c r="F138">
        <v>0.624024443502882</v>
      </c>
      <c r="G138">
        <v>9.0379803090883897</v>
      </c>
      <c r="H138">
        <v>0.106961940005152</v>
      </c>
      <c r="I138">
        <v>-4.9800000027006696E-3</v>
      </c>
      <c r="J138">
        <v>0.105997172546446</v>
      </c>
      <c r="K138">
        <v>1.3440819238342099E-2</v>
      </c>
      <c r="L138">
        <v>-7.1463215263490804E-3</v>
      </c>
      <c r="M138">
        <v>0.99997293012225896</v>
      </c>
      <c r="N138">
        <v>-1.7518879373072901E-3</v>
      </c>
      <c r="O138">
        <v>7.0228886617251596E-3</v>
      </c>
      <c r="P138">
        <v>0.98793242017746097</v>
      </c>
      <c r="Q138">
        <v>0.15472624921824801</v>
      </c>
      <c r="R138" s="34">
        <f>VLOOKUP(B138,Personen!A:B,2)</f>
        <v>63.906999999999996</v>
      </c>
      <c r="S138" s="34">
        <f>IF(B138="R",(output[[#This Row],[Column2]] * -1),output[[#This Row],[Column2]])</f>
        <v>6.1002575118700997E-3</v>
      </c>
    </row>
    <row r="139" spans="1:19" x14ac:dyDescent="0.2">
      <c r="A139" t="s">
        <v>205</v>
      </c>
      <c r="B139" t="s">
        <v>195</v>
      </c>
      <c r="C139" t="str">
        <f t="shared" si="2"/>
        <v>G-M</v>
      </c>
      <c r="D139" t="s">
        <v>211</v>
      </c>
      <c r="E139">
        <v>1.31893277281623E-2</v>
      </c>
      <c r="F139">
        <v>0.62642355344133105</v>
      </c>
      <c r="G139">
        <v>170.32501298495299</v>
      </c>
      <c r="H139">
        <v>0.112231016664217</v>
      </c>
      <c r="I139">
        <v>-1.07049120940179E-2</v>
      </c>
      <c r="J139">
        <v>0.111256340688411</v>
      </c>
      <c r="K139">
        <v>1.01603452287393E-2</v>
      </c>
      <c r="L139">
        <v>-3.77177630803603E-3</v>
      </c>
      <c r="M139">
        <v>0.99996614955516405</v>
      </c>
      <c r="N139">
        <v>-7.31255408875879E-3</v>
      </c>
      <c r="O139">
        <v>0.14035695148201599</v>
      </c>
      <c r="P139">
        <v>-0.98451270756894804</v>
      </c>
      <c r="Q139">
        <v>0.10504596520540101</v>
      </c>
      <c r="R139" s="34">
        <f>VLOOKUP(B139,Personen!A:B,2)</f>
        <v>63.906999999999996</v>
      </c>
      <c r="S139" s="34">
        <f>IF(B139="R",(output[[#This Row],[Column2]] * -1),output[[#This Row],[Column2]])</f>
        <v>1.31893277281623E-2</v>
      </c>
    </row>
    <row r="140" spans="1:19" x14ac:dyDescent="0.2">
      <c r="A140" t="s">
        <v>205</v>
      </c>
      <c r="B140" t="s">
        <v>195</v>
      </c>
      <c r="C140" t="str">
        <f t="shared" si="2"/>
        <v>G-M</v>
      </c>
      <c r="D140" t="s">
        <v>212</v>
      </c>
      <c r="E140">
        <v>5.25327221756571E-3</v>
      </c>
      <c r="F140">
        <v>0.62305046619443505</v>
      </c>
      <c r="G140">
        <v>6.3285614219516102</v>
      </c>
      <c r="H140">
        <v>0.101732295529766</v>
      </c>
      <c r="I140">
        <v>1.7296631935534199E-2</v>
      </c>
      <c r="J140">
        <v>9.4552595410993506E-2</v>
      </c>
      <c r="K140">
        <v>-3.3318060845243302E-2</v>
      </c>
      <c r="L140">
        <v>-6.4660408179378097E-3</v>
      </c>
      <c r="M140">
        <v>0.99996775988412601</v>
      </c>
      <c r="N140">
        <v>-4.7612507246423599E-3</v>
      </c>
      <c r="O140">
        <v>8.3852845588612002E-2</v>
      </c>
      <c r="P140">
        <v>0.99475897281340897</v>
      </c>
      <c r="Q140">
        <v>5.8508856542440403E-2</v>
      </c>
      <c r="R140" s="34">
        <f>VLOOKUP(B140,Personen!A:B,2)</f>
        <v>63.906999999999996</v>
      </c>
      <c r="S140" s="34">
        <f>IF(B140="R",(output[[#This Row],[Column2]] * -1),output[[#This Row],[Column2]])</f>
        <v>5.25327221756571E-3</v>
      </c>
    </row>
    <row r="141" spans="1:19" x14ac:dyDescent="0.2">
      <c r="A141" t="s">
        <v>205</v>
      </c>
      <c r="B141" t="s">
        <v>195</v>
      </c>
      <c r="C141" t="str">
        <f t="shared" si="2"/>
        <v>G-M</v>
      </c>
      <c r="D141" t="s">
        <v>213</v>
      </c>
      <c r="E141">
        <v>1.20292089084728E-2</v>
      </c>
      <c r="F141">
        <v>0.62415545850030596</v>
      </c>
      <c r="G141">
        <v>10.6156424165977</v>
      </c>
      <c r="H141">
        <v>0.11183167393636</v>
      </c>
      <c r="I141">
        <v>-6.0060856680641504E-3</v>
      </c>
      <c r="J141">
        <v>0.110763871010371</v>
      </c>
      <c r="K141">
        <v>1.4199123534718101E-2</v>
      </c>
      <c r="L141">
        <v>-5.7793790492120401E-3</v>
      </c>
      <c r="M141">
        <v>0.99997287562431403</v>
      </c>
      <c r="N141">
        <v>-4.5658288892873999E-3</v>
      </c>
      <c r="O141">
        <v>-0.173977182532356</v>
      </c>
      <c r="P141">
        <v>0.98222782687280696</v>
      </c>
      <c r="Q141">
        <v>7.0430363301811905E-2</v>
      </c>
      <c r="R141" s="34">
        <f>VLOOKUP(B141,Personen!A:B,2)</f>
        <v>63.906999999999996</v>
      </c>
      <c r="S141" s="34">
        <f>IF(B141="R",(output[[#This Row],[Column2]] * -1),output[[#This Row],[Column2]])</f>
        <v>1.20292089084728E-2</v>
      </c>
    </row>
    <row r="142" spans="1:19" x14ac:dyDescent="0.2">
      <c r="A142" t="s">
        <v>205</v>
      </c>
      <c r="B142" t="s">
        <v>195</v>
      </c>
      <c r="C142" t="str">
        <f t="shared" si="2"/>
        <v>G-M</v>
      </c>
      <c r="D142" t="s">
        <v>214</v>
      </c>
      <c r="E142">
        <v>1.4177121307289001E-2</v>
      </c>
      <c r="F142">
        <v>0.65085393822682502</v>
      </c>
      <c r="G142">
        <v>14.5015109716061</v>
      </c>
      <c r="H142">
        <v>0.10547082764639901</v>
      </c>
      <c r="I142">
        <v>-4.2721794728652401E-3</v>
      </c>
      <c r="J142">
        <v>0.102456811699134</v>
      </c>
      <c r="K142">
        <v>2.4666692186351501E-2</v>
      </c>
      <c r="L142">
        <v>-5.8317455105066397E-3</v>
      </c>
      <c r="M142">
        <v>0.99996921027445396</v>
      </c>
      <c r="N142">
        <v>-5.25064256873649E-3</v>
      </c>
      <c r="O142">
        <v>-0.23438008783526901</v>
      </c>
      <c r="P142">
        <v>0.96731230897842002</v>
      </c>
      <c r="Q142">
        <v>9.6813590601572394E-2</v>
      </c>
      <c r="R142" s="34">
        <f>VLOOKUP(B142,Personen!A:B,2)</f>
        <v>63.906999999999996</v>
      </c>
      <c r="S142" s="34">
        <f>IF(B142="R",(output[[#This Row],[Column2]] * -1),output[[#This Row],[Column2]])</f>
        <v>1.4177121307289001E-2</v>
      </c>
    </row>
    <row r="143" spans="1:19" x14ac:dyDescent="0.2">
      <c r="A143" t="s">
        <v>205</v>
      </c>
      <c r="B143" t="s">
        <v>195</v>
      </c>
      <c r="C143" t="str">
        <f t="shared" si="2"/>
        <v>G-M</v>
      </c>
      <c r="D143" t="s">
        <v>215</v>
      </c>
      <c r="E143">
        <v>1.14250164202913E-2</v>
      </c>
      <c r="F143">
        <v>0.63111834875177297</v>
      </c>
      <c r="G143">
        <v>11.974050081014701</v>
      </c>
      <c r="H143">
        <v>0.11388315928223899</v>
      </c>
      <c r="I143">
        <v>2.18973893624612E-2</v>
      </c>
      <c r="J143">
        <v>0.111349339042162</v>
      </c>
      <c r="K143">
        <v>-9.5500262872051309E-3</v>
      </c>
      <c r="L143">
        <v>-4.0927281450793499E-3</v>
      </c>
      <c r="M143">
        <v>0.99998952365584304</v>
      </c>
      <c r="N143">
        <v>-2.0499158250273301E-3</v>
      </c>
      <c r="O143">
        <v>-0.18065458941072199</v>
      </c>
      <c r="P143">
        <v>0.97773145913288495</v>
      </c>
      <c r="Q143">
        <v>0.106794724339369</v>
      </c>
      <c r="R143" s="34">
        <f>VLOOKUP(B143,Personen!A:B,2)</f>
        <v>63.906999999999996</v>
      </c>
      <c r="S143" s="34">
        <f>IF(B143="R",(output[[#This Row],[Column2]] * -1),output[[#This Row],[Column2]])</f>
        <v>1.14250164202913E-2</v>
      </c>
    </row>
    <row r="144" spans="1:19" x14ac:dyDescent="0.2">
      <c r="A144" t="s">
        <v>205</v>
      </c>
      <c r="B144" t="s">
        <v>195</v>
      </c>
      <c r="C144" t="str">
        <f t="shared" si="2"/>
        <v>G-M</v>
      </c>
      <c r="D144" t="s">
        <v>216</v>
      </c>
      <c r="E144">
        <v>3.22558150448934E-3</v>
      </c>
      <c r="F144">
        <v>0.62812824332435702</v>
      </c>
      <c r="G144">
        <v>167.85295704660101</v>
      </c>
      <c r="H144">
        <v>9.3944218703112703E-2</v>
      </c>
      <c r="I144">
        <v>1.17051255286355E-2</v>
      </c>
      <c r="J144">
        <v>9.1250671378907994E-2</v>
      </c>
      <c r="K144">
        <v>-1.9021599222875302E-2</v>
      </c>
      <c r="L144">
        <v>-1.0076422678157801E-2</v>
      </c>
      <c r="M144">
        <v>0.99994772260053599</v>
      </c>
      <c r="N144">
        <v>-1.7371735698459799E-3</v>
      </c>
      <c r="O144">
        <v>0.135937255690954</v>
      </c>
      <c r="P144">
        <v>-0.97599647548528401</v>
      </c>
      <c r="Q144">
        <v>0.170152703050859</v>
      </c>
      <c r="R144" s="34">
        <f>VLOOKUP(B144,Personen!A:B,2)</f>
        <v>63.906999999999996</v>
      </c>
      <c r="S144" s="34">
        <f>IF(B144="R",(output[[#This Row],[Column2]] * -1),output[[#This Row],[Column2]])</f>
        <v>3.22558150448934E-3</v>
      </c>
    </row>
    <row r="145" spans="1:19" x14ac:dyDescent="0.2">
      <c r="A145" t="s">
        <v>205</v>
      </c>
      <c r="B145" t="s">
        <v>195</v>
      </c>
      <c r="C145" t="str">
        <f t="shared" si="2"/>
        <v>G-M</v>
      </c>
      <c r="D145" t="s">
        <v>217</v>
      </c>
      <c r="E145">
        <v>1.4084305864071301E-2</v>
      </c>
      <c r="F145">
        <v>0.62559662059489196</v>
      </c>
      <c r="G145">
        <v>156.51274845258999</v>
      </c>
      <c r="H145">
        <v>0.11324112234655</v>
      </c>
      <c r="I145">
        <v>7.4721764774922296E-4</v>
      </c>
      <c r="J145">
        <v>0.110059043804707</v>
      </c>
      <c r="K145">
        <v>2.6645831435459701E-2</v>
      </c>
      <c r="L145">
        <v>-5.5622850494191E-3</v>
      </c>
      <c r="M145">
        <v>0.99995822385030197</v>
      </c>
      <c r="N145">
        <v>-7.2533812237038399E-3</v>
      </c>
      <c r="O145">
        <v>9.1072992490364796E-2</v>
      </c>
      <c r="P145">
        <v>-0.91380948483912705</v>
      </c>
      <c r="Q145">
        <v>0.39580037323996797</v>
      </c>
      <c r="R145" s="34">
        <f>VLOOKUP(B145,Personen!A:B,2)</f>
        <v>63.906999999999996</v>
      </c>
      <c r="S145" s="34">
        <f>IF(B145="R",(output[[#This Row],[Column2]] * -1),output[[#This Row],[Column2]])</f>
        <v>1.4084305864071301E-2</v>
      </c>
    </row>
    <row r="146" spans="1:19" x14ac:dyDescent="0.2">
      <c r="A146" t="s">
        <v>205</v>
      </c>
      <c r="B146" t="s">
        <v>195</v>
      </c>
      <c r="C146" t="str">
        <f t="shared" si="2"/>
        <v>G-M</v>
      </c>
      <c r="D146" t="s">
        <v>218</v>
      </c>
      <c r="E146">
        <v>4.2432315081408298E-3</v>
      </c>
      <c r="F146">
        <v>0.62685657245249204</v>
      </c>
      <c r="G146">
        <v>172.780166803112</v>
      </c>
      <c r="H146">
        <v>0.102220335091615</v>
      </c>
      <c r="I146">
        <v>3.8628588257674297E-2</v>
      </c>
      <c r="J146">
        <v>9.2797153886081896E-2</v>
      </c>
      <c r="K146">
        <v>-1.8588095817053299E-2</v>
      </c>
      <c r="L146">
        <v>-8.4811487534038194E-3</v>
      </c>
      <c r="M146">
        <v>0.99995597924756396</v>
      </c>
      <c r="N146">
        <v>-4.0136869416923298E-3</v>
      </c>
      <c r="O146">
        <v>0.119431341884728</v>
      </c>
      <c r="P146">
        <v>-0.99084960097063302</v>
      </c>
      <c r="Q146">
        <v>6.2874659696490198E-2</v>
      </c>
      <c r="R146" s="34">
        <f>VLOOKUP(B146,Personen!A:B,2)</f>
        <v>63.906999999999996</v>
      </c>
      <c r="S146" s="34">
        <f>IF(B146="R",(output[[#This Row],[Column2]] * -1),output[[#This Row],[Column2]])</f>
        <v>4.2432315081408298E-3</v>
      </c>
    </row>
    <row r="147" spans="1:19" x14ac:dyDescent="0.2">
      <c r="A147" t="s">
        <v>205</v>
      </c>
      <c r="B147" t="s">
        <v>195</v>
      </c>
      <c r="C147" t="str">
        <f t="shared" si="2"/>
        <v>G-M</v>
      </c>
      <c r="D147" t="s">
        <v>219</v>
      </c>
      <c r="E147">
        <v>5.8327579115046496E-3</v>
      </c>
      <c r="F147">
        <v>0.64765702149723403</v>
      </c>
      <c r="G147">
        <v>171.97433754256701</v>
      </c>
      <c r="H147">
        <v>9.7281581801304806E-2</v>
      </c>
      <c r="I147">
        <v>3.3295396938151998E-2</v>
      </c>
      <c r="J147">
        <v>8.9857643537857898E-2</v>
      </c>
      <c r="K147">
        <v>-1.6754897741201199E-2</v>
      </c>
      <c r="L147">
        <v>-2.9184364575658701E-3</v>
      </c>
      <c r="M147">
        <v>0.99998900754535702</v>
      </c>
      <c r="N147">
        <v>-3.6698115882728799E-3</v>
      </c>
      <c r="O147">
        <v>0.109188543164805</v>
      </c>
      <c r="P147">
        <v>-0.99021670563011399</v>
      </c>
      <c r="Q147">
        <v>-8.6883473299534095E-2</v>
      </c>
      <c r="R147" s="34">
        <f>VLOOKUP(B147,Personen!A:B,2)</f>
        <v>63.906999999999996</v>
      </c>
      <c r="S147" s="34">
        <f>IF(B147="R",(output[[#This Row],[Column2]] * -1),output[[#This Row],[Column2]])</f>
        <v>5.8327579115046496E-3</v>
      </c>
    </row>
    <row r="148" spans="1:19" x14ac:dyDescent="0.2">
      <c r="A148" t="s">
        <v>205</v>
      </c>
      <c r="B148" t="s">
        <v>195</v>
      </c>
      <c r="C148" t="str">
        <f t="shared" si="2"/>
        <v>G-M</v>
      </c>
      <c r="D148" t="s">
        <v>220</v>
      </c>
      <c r="E148">
        <v>1.03157358812006E-2</v>
      </c>
      <c r="F148">
        <v>0.61389535657712901</v>
      </c>
      <c r="G148">
        <v>161.959786775981</v>
      </c>
      <c r="H148">
        <v>0.108269345831396</v>
      </c>
      <c r="I148">
        <v>7.6393179299101503E-3</v>
      </c>
      <c r="J148">
        <v>0.107521632705694</v>
      </c>
      <c r="K148">
        <v>-1.0148426904014201E-2</v>
      </c>
      <c r="L148">
        <v>-8.2817490635320699E-3</v>
      </c>
      <c r="M148">
        <v>0.999964032290799</v>
      </c>
      <c r="N148">
        <v>-1.8294144347523E-3</v>
      </c>
      <c r="O148">
        <v>0.13593090672358599</v>
      </c>
      <c r="P148">
        <v>-0.94922878270707101</v>
      </c>
      <c r="Q148">
        <v>0.28370320174040198</v>
      </c>
      <c r="R148" s="34">
        <f>VLOOKUP(B148,Personen!A:B,2)</f>
        <v>63.906999999999996</v>
      </c>
      <c r="S148" s="34">
        <f>IF(B148="R",(output[[#This Row],[Column2]] * -1),output[[#This Row],[Column2]])</f>
        <v>1.03157358812006E-2</v>
      </c>
    </row>
    <row r="149" spans="1:19" x14ac:dyDescent="0.2">
      <c r="A149" t="s">
        <v>205</v>
      </c>
      <c r="B149" t="s">
        <v>195</v>
      </c>
      <c r="C149" t="str">
        <f t="shared" si="2"/>
        <v>G-M</v>
      </c>
      <c r="D149" t="s">
        <v>221</v>
      </c>
      <c r="E149">
        <v>3.9618969052832602E-3</v>
      </c>
      <c r="F149">
        <v>0.62787621137549698</v>
      </c>
      <c r="G149">
        <v>10.3791960646449</v>
      </c>
      <c r="H149">
        <v>0.107952329752663</v>
      </c>
      <c r="I149">
        <v>1.9503567917977499E-2</v>
      </c>
      <c r="J149">
        <v>0.10544458137115099</v>
      </c>
      <c r="K149">
        <v>-1.24401204559747E-2</v>
      </c>
      <c r="L149">
        <v>-6.20805131135551E-3</v>
      </c>
      <c r="M149">
        <v>0.99997968414366201</v>
      </c>
      <c r="N149">
        <v>-1.44616695328851E-3</v>
      </c>
      <c r="O149">
        <v>-0.16643365697531401</v>
      </c>
      <c r="P149">
        <v>0.98274047044650104</v>
      </c>
      <c r="Q149">
        <v>8.0752743435823698E-2</v>
      </c>
      <c r="R149" s="34">
        <f>VLOOKUP(B149,Personen!A:B,2)</f>
        <v>63.906999999999996</v>
      </c>
      <c r="S149" s="34">
        <f>IF(B149="R",(output[[#This Row],[Column2]] * -1),output[[#This Row],[Column2]])</f>
        <v>3.9618969052832602E-3</v>
      </c>
    </row>
    <row r="150" spans="1:19" x14ac:dyDescent="0.2">
      <c r="A150" t="s">
        <v>205</v>
      </c>
      <c r="B150" t="s">
        <v>195</v>
      </c>
      <c r="C150" t="str">
        <f t="shared" si="2"/>
        <v>G-M</v>
      </c>
      <c r="D150" t="s">
        <v>222</v>
      </c>
      <c r="E150">
        <v>3.8322192508980801E-3</v>
      </c>
      <c r="F150">
        <v>0.65597203802315296</v>
      </c>
      <c r="G150">
        <v>15.4487088458337</v>
      </c>
      <c r="H150">
        <v>0.10949110015721</v>
      </c>
      <c r="I150">
        <v>2.5379192786491998E-2</v>
      </c>
      <c r="J150">
        <v>0.105527188790071</v>
      </c>
      <c r="K150">
        <v>1.44294841628804E-2</v>
      </c>
      <c r="L150">
        <v>-6.2308737503354097E-3</v>
      </c>
      <c r="M150">
        <v>0.99995806974140999</v>
      </c>
      <c r="N150">
        <v>-6.7108100359483504E-3</v>
      </c>
      <c r="O150">
        <v>-0.218066979651687</v>
      </c>
      <c r="P150">
        <v>0.96142578169979598</v>
      </c>
      <c r="Q150">
        <v>-0.16765219553744701</v>
      </c>
      <c r="R150" s="34">
        <f>VLOOKUP(B150,Personen!A:B,2)</f>
        <v>63.906999999999996</v>
      </c>
      <c r="S150" s="34">
        <f>IF(B150="R",(output[[#This Row],[Column2]] * -1),output[[#This Row],[Column2]])</f>
        <v>3.8322192508980801E-3</v>
      </c>
    </row>
    <row r="151" spans="1:19" x14ac:dyDescent="0.2">
      <c r="A151" t="s">
        <v>205</v>
      </c>
      <c r="B151" t="s">
        <v>195</v>
      </c>
      <c r="C151" t="str">
        <f t="shared" si="2"/>
        <v>G-M</v>
      </c>
      <c r="D151" t="s">
        <v>223</v>
      </c>
      <c r="E151">
        <v>2.7885695653474202E-3</v>
      </c>
      <c r="F151">
        <v>0.62823041090947895</v>
      </c>
      <c r="G151">
        <v>165.12252771083399</v>
      </c>
      <c r="H151">
        <v>0.11101371848740101</v>
      </c>
      <c r="I151">
        <v>1.68284355487394E-2</v>
      </c>
      <c r="J151">
        <v>0.109096664567659</v>
      </c>
      <c r="K151">
        <v>-1.1779950322203799E-2</v>
      </c>
      <c r="L151">
        <v>-3.4380638800959899E-3</v>
      </c>
      <c r="M151">
        <v>0.99999041768520802</v>
      </c>
      <c r="N151">
        <v>-2.7100285086851402E-3</v>
      </c>
      <c r="O151">
        <v>0.252181509261725</v>
      </c>
      <c r="P151">
        <v>-0.96544105246769996</v>
      </c>
      <c r="Q151">
        <v>6.5787997359219502E-2</v>
      </c>
      <c r="R151" s="34">
        <f>VLOOKUP(B151,Personen!A:B,2)</f>
        <v>63.906999999999996</v>
      </c>
      <c r="S151" s="34">
        <f>IF(B151="R",(output[[#This Row],[Column2]] * -1),output[[#This Row],[Column2]])</f>
        <v>2.7885695653474202E-3</v>
      </c>
    </row>
    <row r="152" spans="1:19" x14ac:dyDescent="0.2">
      <c r="A152" t="s">
        <v>205</v>
      </c>
      <c r="B152" t="s">
        <v>198</v>
      </c>
      <c r="C152" t="str">
        <f t="shared" si="2"/>
        <v>G-R</v>
      </c>
      <c r="D152" t="s">
        <v>275</v>
      </c>
      <c r="E152">
        <v>3.4580157745295898E-3</v>
      </c>
      <c r="F152">
        <v>0.63064096738784503</v>
      </c>
      <c r="G152">
        <v>12.195255720904401</v>
      </c>
      <c r="H152">
        <v>0.14915507176422599</v>
      </c>
      <c r="I152">
        <v>-2.1044511904658701E-2</v>
      </c>
      <c r="J152">
        <v>0.14715210123075501</v>
      </c>
      <c r="K152">
        <v>1.22728584714235E-2</v>
      </c>
      <c r="L152">
        <v>6.1170595783348802E-3</v>
      </c>
      <c r="M152">
        <v>0.99997976708926195</v>
      </c>
      <c r="N152">
        <v>-1.74556415507277E-3</v>
      </c>
      <c r="O152">
        <v>-0.17008647826940201</v>
      </c>
      <c r="P152">
        <v>0.97828688714724699</v>
      </c>
      <c r="Q152">
        <v>-0.11842869730627199</v>
      </c>
      <c r="R152" s="34">
        <f>VLOOKUP(B152,Personen!A:B,2)</f>
        <v>64.342500000000001</v>
      </c>
      <c r="S152" s="34">
        <f>IF(B152="R",(output[[#This Row],[Column2]] * -1),output[[#This Row],[Column2]])</f>
        <v>-3.4580157745295898E-3</v>
      </c>
    </row>
    <row r="153" spans="1:19" x14ac:dyDescent="0.2">
      <c r="A153" t="s">
        <v>205</v>
      </c>
      <c r="B153" t="s">
        <v>198</v>
      </c>
      <c r="C153" t="str">
        <f t="shared" si="2"/>
        <v>G-R</v>
      </c>
      <c r="D153" t="s">
        <v>276</v>
      </c>
      <c r="E153">
        <v>1.99055603720058E-2</v>
      </c>
      <c r="F153">
        <v>0.63174377711669805</v>
      </c>
      <c r="G153">
        <v>31.268998130406398</v>
      </c>
      <c r="H153">
        <v>0.141460031283799</v>
      </c>
      <c r="I153">
        <v>-5.0962813777493902E-3</v>
      </c>
      <c r="J153">
        <v>0.14014375329957399</v>
      </c>
      <c r="K153">
        <v>1.8566011365945E-2</v>
      </c>
      <c r="L153">
        <v>3.5562333977895298E-3</v>
      </c>
      <c r="M153">
        <v>0.99999367626170999</v>
      </c>
      <c r="N153" s="1">
        <v>2.5310241439931998E-5</v>
      </c>
      <c r="O153">
        <v>0.51625820082927898</v>
      </c>
      <c r="P153">
        <v>0.85290730292268102</v>
      </c>
      <c r="Q153">
        <v>7.7631196678103503E-2</v>
      </c>
      <c r="R153" s="34">
        <f>VLOOKUP(B153,Personen!A:B,2)</f>
        <v>64.342500000000001</v>
      </c>
      <c r="S153" s="34">
        <f>IF(B153="R",(output[[#This Row],[Column2]] * -1),output[[#This Row],[Column2]])</f>
        <v>-1.99055603720058E-2</v>
      </c>
    </row>
    <row r="154" spans="1:19" x14ac:dyDescent="0.2">
      <c r="A154" t="s">
        <v>205</v>
      </c>
      <c r="B154" t="s">
        <v>198</v>
      </c>
      <c r="C154" t="str">
        <f t="shared" si="2"/>
        <v>G-R</v>
      </c>
      <c r="D154" t="s">
        <v>277</v>
      </c>
      <c r="E154">
        <v>3.9616454265157999E-3</v>
      </c>
      <c r="F154">
        <v>0.64114174635638799</v>
      </c>
      <c r="G154">
        <v>23.7668722975931</v>
      </c>
      <c r="H154">
        <v>0.15180549811401201</v>
      </c>
      <c r="I154">
        <v>-1.09646136650843E-2</v>
      </c>
      <c r="J154">
        <v>0.150652707588078</v>
      </c>
      <c r="K154">
        <v>1.51145030086948E-2</v>
      </c>
      <c r="L154">
        <v>2.4287067263445402E-3</v>
      </c>
      <c r="M154">
        <v>0.999996920357626</v>
      </c>
      <c r="N154">
        <v>5.1054764762811398E-4</v>
      </c>
      <c r="O154">
        <v>0.37055127412398398</v>
      </c>
      <c r="P154">
        <v>0.91421194590034205</v>
      </c>
      <c r="Q154">
        <v>0.16403740798427599</v>
      </c>
      <c r="R154" s="34">
        <f>VLOOKUP(B154,Personen!A:B,2)</f>
        <v>64.342500000000001</v>
      </c>
      <c r="S154" s="34">
        <f>IF(B154="R",(output[[#This Row],[Column2]] * -1),output[[#This Row],[Column2]])</f>
        <v>-3.9616454265157999E-3</v>
      </c>
    </row>
    <row r="155" spans="1:19" x14ac:dyDescent="0.2">
      <c r="A155" t="s">
        <v>205</v>
      </c>
      <c r="B155" t="s">
        <v>198</v>
      </c>
      <c r="C155" t="str">
        <f t="shared" si="2"/>
        <v>G-R</v>
      </c>
      <c r="D155" t="s">
        <v>278</v>
      </c>
      <c r="E155">
        <v>3.64772206271663E-3</v>
      </c>
      <c r="F155">
        <v>0.63670026282390302</v>
      </c>
      <c r="G155">
        <v>6.5219710515359202</v>
      </c>
      <c r="H155">
        <v>0.14940346815351799</v>
      </c>
      <c r="I155">
        <v>-1.5519969667416301E-2</v>
      </c>
      <c r="J155">
        <v>0.147801766434836</v>
      </c>
      <c r="K155">
        <v>1.53350799333976E-2</v>
      </c>
      <c r="L155">
        <v>4.7280328553540203E-3</v>
      </c>
      <c r="M155">
        <v>0.99998871365808495</v>
      </c>
      <c r="N155">
        <v>-4.6718493763120298E-4</v>
      </c>
      <c r="O155">
        <v>0.117541736978701</v>
      </c>
      <c r="P155">
        <v>0.99298966409737299</v>
      </c>
      <c r="Q155">
        <v>1.24686432226819E-2</v>
      </c>
      <c r="R155" s="34">
        <f>VLOOKUP(B155,Personen!A:B,2)</f>
        <v>64.342500000000001</v>
      </c>
      <c r="S155" s="34">
        <f>IF(B155="R",(output[[#This Row],[Column2]] * -1),output[[#This Row],[Column2]])</f>
        <v>-3.64772206271663E-3</v>
      </c>
    </row>
    <row r="156" spans="1:19" x14ac:dyDescent="0.2">
      <c r="A156" t="s">
        <v>205</v>
      </c>
      <c r="B156" t="s">
        <v>198</v>
      </c>
      <c r="C156" t="str">
        <f t="shared" si="2"/>
        <v>G-R</v>
      </c>
      <c r="D156" t="s">
        <v>279</v>
      </c>
      <c r="E156">
        <v>2.4705013450130899E-2</v>
      </c>
      <c r="F156">
        <v>0.62356595288477501</v>
      </c>
      <c r="G156">
        <v>11.126019722507801</v>
      </c>
      <c r="H156">
        <v>0.146185439989548</v>
      </c>
      <c r="I156">
        <v>3.9694831045233303E-3</v>
      </c>
      <c r="J156">
        <v>0.14424973462271201</v>
      </c>
      <c r="K156">
        <v>2.3376058908589702E-2</v>
      </c>
      <c r="L156">
        <v>7.0197290530125099E-3</v>
      </c>
      <c r="M156">
        <v>0.99997518713775901</v>
      </c>
      <c r="N156">
        <v>5.9034974790991802E-4</v>
      </c>
      <c r="O156">
        <v>0.18637181726458801</v>
      </c>
      <c r="P156">
        <v>0.97987899622515295</v>
      </c>
      <c r="Q156">
        <v>7.1433174969903104E-2</v>
      </c>
      <c r="R156" s="34">
        <f>VLOOKUP(B156,Personen!A:B,2)</f>
        <v>64.342500000000001</v>
      </c>
      <c r="S156" s="34">
        <f>IF(B156="R",(output[[#This Row],[Column2]] * -1),output[[#This Row],[Column2]])</f>
        <v>-2.4705013450130899E-2</v>
      </c>
    </row>
    <row r="157" spans="1:19" x14ac:dyDescent="0.2">
      <c r="A157" t="s">
        <v>205</v>
      </c>
      <c r="B157" t="s">
        <v>198</v>
      </c>
      <c r="C157" t="str">
        <f t="shared" si="2"/>
        <v>G-R</v>
      </c>
      <c r="D157" t="s">
        <v>280</v>
      </c>
      <c r="E157">
        <v>1.28616271175837E-2</v>
      </c>
      <c r="F157">
        <v>0.62818782856620103</v>
      </c>
      <c r="G157">
        <v>24.719667364695301</v>
      </c>
      <c r="H157">
        <v>0.14545445170590801</v>
      </c>
      <c r="I157">
        <v>-9.9171615281476895E-3</v>
      </c>
      <c r="J157">
        <v>0.143942100130732</v>
      </c>
      <c r="K157">
        <v>1.8420619920218501E-2</v>
      </c>
      <c r="L157">
        <v>4.1151213145192503E-3</v>
      </c>
      <c r="M157">
        <v>0.99998965143736396</v>
      </c>
      <c r="N157">
        <v>1.93979244924228E-3</v>
      </c>
      <c r="O157">
        <v>0.40918071009443102</v>
      </c>
      <c r="P157">
        <v>0.90648818116655705</v>
      </c>
      <c r="Q157">
        <v>0.10416488799957201</v>
      </c>
      <c r="R157" s="34">
        <f>VLOOKUP(B157,Personen!A:B,2)</f>
        <v>64.342500000000001</v>
      </c>
      <c r="S157" s="34">
        <f>IF(B157="R",(output[[#This Row],[Column2]] * -1),output[[#This Row],[Column2]])</f>
        <v>-1.28616271175837E-2</v>
      </c>
    </row>
    <row r="158" spans="1:19" x14ac:dyDescent="0.2">
      <c r="A158" t="s">
        <v>205</v>
      </c>
      <c r="B158" t="s">
        <v>198</v>
      </c>
      <c r="C158" t="str">
        <f t="shared" si="2"/>
        <v>G-R</v>
      </c>
      <c r="D158" t="s">
        <v>281</v>
      </c>
      <c r="E158">
        <v>1.28253657788638E-2</v>
      </c>
      <c r="F158">
        <v>0.62472763217673299</v>
      </c>
      <c r="G158">
        <v>7.4647454999768801</v>
      </c>
      <c r="H158">
        <v>0.15350861981304401</v>
      </c>
      <c r="I158">
        <v>-4.15403844094481E-2</v>
      </c>
      <c r="J158">
        <v>0.147145528805527</v>
      </c>
      <c r="K158">
        <v>1.36925590217029E-2</v>
      </c>
      <c r="L158">
        <v>3.6336363732112002E-3</v>
      </c>
      <c r="M158">
        <v>0.99999213103872697</v>
      </c>
      <c r="N158">
        <v>1.59202617166339E-3</v>
      </c>
      <c r="O158">
        <v>-9.1232546821892496E-2</v>
      </c>
      <c r="P158">
        <v>0.99200314716709304</v>
      </c>
      <c r="Q158">
        <v>-8.7214553894244706E-2</v>
      </c>
      <c r="R158" s="34">
        <f>VLOOKUP(B158,Personen!A:B,2)</f>
        <v>64.342500000000001</v>
      </c>
      <c r="S158" s="34">
        <f>IF(B158="R",(output[[#This Row],[Column2]] * -1),output[[#This Row],[Column2]])</f>
        <v>-1.28253657788638E-2</v>
      </c>
    </row>
    <row r="159" spans="1:19" x14ac:dyDescent="0.2">
      <c r="A159" t="s">
        <v>205</v>
      </c>
      <c r="B159" t="s">
        <v>198</v>
      </c>
      <c r="C159" t="str">
        <f t="shared" si="2"/>
        <v>G-R</v>
      </c>
      <c r="D159" t="s">
        <v>282</v>
      </c>
      <c r="E159">
        <v>3.2936442386547302E-3</v>
      </c>
      <c r="F159">
        <v>0.63377829536004104</v>
      </c>
      <c r="G159">
        <v>92.6981699956917</v>
      </c>
      <c r="H159">
        <v>0.15079907254241201</v>
      </c>
      <c r="I159">
        <v>-2.5814320188189101E-2</v>
      </c>
      <c r="J159">
        <v>0.14784288165047199</v>
      </c>
      <c r="K159">
        <v>1.47126985341828E-2</v>
      </c>
      <c r="L159">
        <v>2.8987358494156801E-3</v>
      </c>
      <c r="M159">
        <v>0.99999565043495897</v>
      </c>
      <c r="N159">
        <v>5.4446454361712997E-4</v>
      </c>
      <c r="O159">
        <v>-0.88870085566392798</v>
      </c>
      <c r="P159">
        <v>-4.4250165144102002E-2</v>
      </c>
      <c r="Q159">
        <v>-0.45634713982550601</v>
      </c>
      <c r="R159" s="34">
        <f>VLOOKUP(B159,Personen!A:B,2)</f>
        <v>64.342500000000001</v>
      </c>
      <c r="S159" s="34">
        <f>IF(B159="R",(output[[#This Row],[Column2]] * -1),output[[#This Row],[Column2]])</f>
        <v>-3.2936442386547302E-3</v>
      </c>
    </row>
    <row r="160" spans="1:19" x14ac:dyDescent="0.2">
      <c r="A160" t="s">
        <v>205</v>
      </c>
      <c r="B160" t="s">
        <v>198</v>
      </c>
      <c r="C160" t="str">
        <f t="shared" si="2"/>
        <v>G-R</v>
      </c>
      <c r="D160" t="s">
        <v>283</v>
      </c>
      <c r="E160">
        <v>3.3568889904755901E-3</v>
      </c>
      <c r="F160">
        <v>0.63716025317037694</v>
      </c>
      <c r="G160">
        <v>38.749779956368997</v>
      </c>
      <c r="H160">
        <v>0.14866163333024199</v>
      </c>
      <c r="I160">
        <v>-1.5748205376277202E-2</v>
      </c>
      <c r="J160">
        <v>0.14758909798415701</v>
      </c>
      <c r="K160">
        <v>8.3506531519913496E-3</v>
      </c>
      <c r="L160">
        <v>5.9894694959383198E-3</v>
      </c>
      <c r="M160">
        <v>0.99998073025699297</v>
      </c>
      <c r="N160">
        <v>1.6325960453456301E-3</v>
      </c>
      <c r="O160">
        <v>0.58854151055220105</v>
      </c>
      <c r="P160">
        <v>0.77600653594890501</v>
      </c>
      <c r="Q160">
        <v>0.226787888833407</v>
      </c>
      <c r="R160" s="34">
        <f>VLOOKUP(B160,Personen!A:B,2)</f>
        <v>64.342500000000001</v>
      </c>
      <c r="S160" s="34">
        <f>IF(B160="R",(output[[#This Row],[Column2]] * -1),output[[#This Row],[Column2]])</f>
        <v>-3.3568889904755901E-3</v>
      </c>
    </row>
    <row r="161" spans="1:19" x14ac:dyDescent="0.2">
      <c r="A161" t="s">
        <v>205</v>
      </c>
      <c r="B161" t="s">
        <v>198</v>
      </c>
      <c r="C161" t="str">
        <f t="shared" si="2"/>
        <v>G-R</v>
      </c>
      <c r="D161" t="s">
        <v>284</v>
      </c>
      <c r="E161">
        <v>2.7304032249524501E-3</v>
      </c>
      <c r="F161">
        <v>0.63212901712616199</v>
      </c>
      <c r="G161">
        <v>137.523972408059</v>
      </c>
      <c r="H161">
        <v>0.14674493346742101</v>
      </c>
      <c r="I161">
        <v>-1.72565040533816E-2</v>
      </c>
      <c r="J161">
        <v>0.14539813936152099</v>
      </c>
      <c r="K161">
        <v>9.7810856463502703E-3</v>
      </c>
      <c r="L161">
        <v>1.3309947706633199E-3</v>
      </c>
      <c r="M161">
        <v>0.99999835061223497</v>
      </c>
      <c r="N161">
        <v>-1.2358097462708501E-3</v>
      </c>
      <c r="O161">
        <v>-0.65182451337670699</v>
      </c>
      <c r="P161">
        <v>-0.73691492658201196</v>
      </c>
      <c r="Q161">
        <v>-0.179112240625383</v>
      </c>
      <c r="R161" s="34">
        <f>VLOOKUP(B161,Personen!A:B,2)</f>
        <v>64.342500000000001</v>
      </c>
      <c r="S161" s="34">
        <f>IF(B161="R",(output[[#This Row],[Column2]] * -1),output[[#This Row],[Column2]])</f>
        <v>-2.7304032249524501E-3</v>
      </c>
    </row>
    <row r="162" spans="1:19" x14ac:dyDescent="0.2">
      <c r="A162" t="s">
        <v>205</v>
      </c>
      <c r="B162" t="s">
        <v>198</v>
      </c>
      <c r="C162" t="str">
        <f t="shared" si="2"/>
        <v>G-R</v>
      </c>
      <c r="D162" t="s">
        <v>285</v>
      </c>
      <c r="E162">
        <v>1.0065639120917701E-2</v>
      </c>
      <c r="F162">
        <v>0.63738830885602005</v>
      </c>
      <c r="G162">
        <v>4.0573138028699596</v>
      </c>
      <c r="H162">
        <v>0.150465949466422</v>
      </c>
      <c r="I162">
        <v>-3.0884750292430801E-2</v>
      </c>
      <c r="J162">
        <v>0.14717113714482599</v>
      </c>
      <c r="K162">
        <v>5.1759578538406103E-3</v>
      </c>
      <c r="L162">
        <v>3.0086458238229399E-3</v>
      </c>
      <c r="M162">
        <v>0.99999439298318005</v>
      </c>
      <c r="N162">
        <v>-1.4703919566237901E-3</v>
      </c>
      <c r="O162">
        <v>-5.4480792780188601E-2</v>
      </c>
      <c r="P162">
        <v>0.99760046177315298</v>
      </c>
      <c r="Q162">
        <v>-4.2721913440664797E-2</v>
      </c>
      <c r="R162" s="34">
        <f>VLOOKUP(B162,Personen!A:B,2)</f>
        <v>64.342500000000001</v>
      </c>
      <c r="S162" s="34">
        <f>IF(B162="R",(output[[#This Row],[Column2]] * -1),output[[#This Row],[Column2]])</f>
        <v>-1.0065639120917701E-2</v>
      </c>
    </row>
    <row r="163" spans="1:19" x14ac:dyDescent="0.2">
      <c r="A163" t="s">
        <v>205</v>
      </c>
      <c r="B163" t="s">
        <v>198</v>
      </c>
      <c r="C163" t="str">
        <f t="shared" si="2"/>
        <v>G-R</v>
      </c>
      <c r="D163" t="s">
        <v>286</v>
      </c>
      <c r="E163">
        <v>7.1716523439959998E-3</v>
      </c>
      <c r="F163">
        <v>0.62425358191218905</v>
      </c>
      <c r="G163">
        <v>31.373952088249101</v>
      </c>
      <c r="H163">
        <v>0.15089330179285801</v>
      </c>
      <c r="I163">
        <v>-2.6503877213452601E-2</v>
      </c>
      <c r="J163">
        <v>0.147618706171079</v>
      </c>
      <c r="K163">
        <v>1.65846497394815E-2</v>
      </c>
      <c r="L163">
        <v>7.1991522541690705E-4</v>
      </c>
      <c r="M163">
        <v>0.99999952613103005</v>
      </c>
      <c r="N163">
        <v>-6.5533181074758895E-4</v>
      </c>
      <c r="O163">
        <v>-0.44242321035543097</v>
      </c>
      <c r="P163">
        <v>0.85392692892190603</v>
      </c>
      <c r="Q163">
        <v>-0.27398996879593202</v>
      </c>
      <c r="R163" s="34">
        <f>VLOOKUP(B163,Personen!A:B,2)</f>
        <v>64.342500000000001</v>
      </c>
      <c r="S163" s="34">
        <f>IF(B163="R",(output[[#This Row],[Column2]] * -1),output[[#This Row],[Column2]])</f>
        <v>-7.1716523439959998E-3</v>
      </c>
    </row>
    <row r="164" spans="1:19" x14ac:dyDescent="0.2">
      <c r="A164" t="s">
        <v>205</v>
      </c>
      <c r="B164" t="s">
        <v>198</v>
      </c>
      <c r="C164" t="str">
        <f t="shared" si="2"/>
        <v>G-R</v>
      </c>
      <c r="D164" t="s">
        <v>287</v>
      </c>
      <c r="E164">
        <v>5.8986372056514498E-3</v>
      </c>
      <c r="F164">
        <v>0.63358479338566098</v>
      </c>
      <c r="G164">
        <v>18.0779567119286</v>
      </c>
      <c r="H164">
        <v>0.150605958101384</v>
      </c>
      <c r="I164">
        <v>-1.2707304956812399E-2</v>
      </c>
      <c r="J164">
        <v>0.148982023416695</v>
      </c>
      <c r="K164">
        <v>1.80287469070309E-2</v>
      </c>
      <c r="L164">
        <v>4.4488800473457598E-3</v>
      </c>
      <c r="M164">
        <v>0.99999007301578002</v>
      </c>
      <c r="N164">
        <v>2.4766150061604302E-4</v>
      </c>
      <c r="O164">
        <v>0.25912970557537202</v>
      </c>
      <c r="P164">
        <v>0.94944788928406199</v>
      </c>
      <c r="Q164">
        <v>0.177201865742042</v>
      </c>
      <c r="R164" s="34">
        <f>VLOOKUP(B164,Personen!A:B,2)</f>
        <v>64.342500000000001</v>
      </c>
      <c r="S164" s="34">
        <f>IF(B164="R",(output[[#This Row],[Column2]] * -1),output[[#This Row],[Column2]])</f>
        <v>-5.8986372056514498E-3</v>
      </c>
    </row>
    <row r="165" spans="1:19" x14ac:dyDescent="0.2">
      <c r="A165" t="s">
        <v>205</v>
      </c>
      <c r="B165" t="s">
        <v>198</v>
      </c>
      <c r="C165" t="str">
        <f t="shared" si="2"/>
        <v>G-R</v>
      </c>
      <c r="D165" t="s">
        <v>288</v>
      </c>
      <c r="E165">
        <v>6.7593829096314903E-3</v>
      </c>
      <c r="F165">
        <v>0.62286105456264396</v>
      </c>
      <c r="G165">
        <v>30.158244592127101</v>
      </c>
      <c r="H165">
        <v>0.14821103454109699</v>
      </c>
      <c r="I165">
        <v>-1.35628685198256E-2</v>
      </c>
      <c r="J165">
        <v>0.14642497491981099</v>
      </c>
      <c r="K165">
        <v>1.8500975028056799E-2</v>
      </c>
      <c r="L165">
        <v>2.7095342041851501E-3</v>
      </c>
      <c r="M165">
        <v>0.99999553979662803</v>
      </c>
      <c r="N165">
        <v>-1.2565075586237701E-3</v>
      </c>
      <c r="O165">
        <v>0.47956333027666498</v>
      </c>
      <c r="P165">
        <v>0.86354154687878104</v>
      </c>
      <c r="Q165">
        <v>0.15593270685829</v>
      </c>
      <c r="R165" s="34">
        <f>VLOOKUP(B165,Personen!A:B,2)</f>
        <v>64.342500000000001</v>
      </c>
      <c r="S165" s="34">
        <f>IF(B165="R",(output[[#This Row],[Column2]] * -1),output[[#This Row],[Column2]])</f>
        <v>-6.7593829096314903E-3</v>
      </c>
    </row>
    <row r="166" spans="1:19" x14ac:dyDescent="0.2">
      <c r="A166" t="s">
        <v>205</v>
      </c>
      <c r="B166" t="s">
        <v>198</v>
      </c>
      <c r="C166" t="str">
        <f t="shared" si="2"/>
        <v>G-R</v>
      </c>
      <c r="D166" t="s">
        <v>289</v>
      </c>
      <c r="E166">
        <v>7.3423675182551903E-3</v>
      </c>
      <c r="F166">
        <v>0.62448775339249296</v>
      </c>
      <c r="G166">
        <v>22.562181587001501</v>
      </c>
      <c r="H166">
        <v>0.150263126479592</v>
      </c>
      <c r="I166">
        <v>-3.1658506140758498E-2</v>
      </c>
      <c r="J166">
        <v>0.146171966669708</v>
      </c>
      <c r="K166">
        <v>1.45086983657054E-2</v>
      </c>
      <c r="L166">
        <v>5.4604785015330403E-3</v>
      </c>
      <c r="M166">
        <v>0.99998481145907303</v>
      </c>
      <c r="N166">
        <v>7.4834864586542703E-4</v>
      </c>
      <c r="O166">
        <v>-0.31885711177529502</v>
      </c>
      <c r="P166">
        <v>0.92537223552557202</v>
      </c>
      <c r="Q166">
        <v>-0.204978945232727</v>
      </c>
      <c r="R166" s="34">
        <f>VLOOKUP(B166,Personen!A:B,2)</f>
        <v>64.342500000000001</v>
      </c>
      <c r="S166" s="34">
        <f>IF(B166="R",(output[[#This Row],[Column2]] * -1),output[[#This Row],[Column2]])</f>
        <v>-7.3423675182551903E-3</v>
      </c>
    </row>
    <row r="167" spans="1:19" x14ac:dyDescent="0.2">
      <c r="A167" t="s">
        <v>205</v>
      </c>
      <c r="B167" t="s">
        <v>196</v>
      </c>
      <c r="C167" t="str">
        <f t="shared" si="2"/>
        <v>G-S</v>
      </c>
      <c r="D167" t="s">
        <v>177</v>
      </c>
      <c r="E167">
        <v>4.91435065375493E-3</v>
      </c>
      <c r="F167">
        <v>0.773366759099681</v>
      </c>
      <c r="G167">
        <v>12.7819618317458</v>
      </c>
      <c r="H167">
        <v>8.4621896002996494E-2</v>
      </c>
      <c r="I167">
        <v>-4.7992982694066303E-3</v>
      </c>
      <c r="J167">
        <v>8.3127965305858503E-2</v>
      </c>
      <c r="K167">
        <v>-1.50855362308143E-2</v>
      </c>
      <c r="L167">
        <v>1.32218241719901E-3</v>
      </c>
      <c r="M167">
        <v>0.99999506249671199</v>
      </c>
      <c r="N167">
        <v>2.8507570664429798E-3</v>
      </c>
      <c r="O167">
        <v>3.02524701739804E-2</v>
      </c>
      <c r="P167">
        <v>0.97580122406206105</v>
      </c>
      <c r="Q167">
        <v>-0.21655659576045</v>
      </c>
      <c r="R167" s="34">
        <f>VLOOKUP(B167,Personen!A:B,2)</f>
        <v>0</v>
      </c>
      <c r="S167" s="34">
        <f>IF(B167="R",(output[[#This Row],[Column2]] * -1),output[[#This Row],[Column2]])</f>
        <v>4.91435065375493E-3</v>
      </c>
    </row>
    <row r="168" spans="1:19" x14ac:dyDescent="0.2">
      <c r="A168" t="s">
        <v>205</v>
      </c>
      <c r="B168" t="s">
        <v>196</v>
      </c>
      <c r="C168" t="str">
        <f t="shared" si="2"/>
        <v>G-S</v>
      </c>
      <c r="D168" t="s">
        <v>178</v>
      </c>
      <c r="E168">
        <v>1.49086144683136E-2</v>
      </c>
      <c r="F168">
        <v>0.77832854189293099</v>
      </c>
      <c r="G168">
        <v>20.7547707672875</v>
      </c>
      <c r="H168">
        <v>8.1713981520583304E-2</v>
      </c>
      <c r="I168">
        <v>-2.3885303336709199E-2</v>
      </c>
      <c r="J168">
        <v>7.6451026479740197E-2</v>
      </c>
      <c r="K168">
        <v>-1.61835598881604E-2</v>
      </c>
      <c r="L168">
        <v>3.6327886256506902E-3</v>
      </c>
      <c r="M168">
        <v>0.99999339595294701</v>
      </c>
      <c r="N168">
        <v>-1.04390097231801E-4</v>
      </c>
      <c r="O168">
        <v>-0.101215556626295</v>
      </c>
      <c r="P168">
        <v>0.93544422450523601</v>
      </c>
      <c r="Q168">
        <v>-0.338673166838804</v>
      </c>
      <c r="R168" s="34">
        <f>VLOOKUP(B168,Personen!A:B,2)</f>
        <v>0</v>
      </c>
      <c r="S168" s="34">
        <f>IF(B168="R",(output[[#This Row],[Column2]] * -1),output[[#This Row],[Column2]])</f>
        <v>1.49086144683136E-2</v>
      </c>
    </row>
    <row r="169" spans="1:19" x14ac:dyDescent="0.2">
      <c r="A169" t="s">
        <v>205</v>
      </c>
      <c r="B169" t="s">
        <v>196</v>
      </c>
      <c r="C169" t="str">
        <f t="shared" si="2"/>
        <v>G-S</v>
      </c>
      <c r="D169" t="s">
        <v>179</v>
      </c>
      <c r="E169">
        <v>2.6622158981448801E-2</v>
      </c>
      <c r="F169">
        <v>0.75636017550951296</v>
      </c>
      <c r="G169">
        <v>10.3638038001449</v>
      </c>
      <c r="H169">
        <v>8.6923931661714804E-2</v>
      </c>
      <c r="I169">
        <v>-2.5094447881693099E-2</v>
      </c>
      <c r="J169">
        <v>7.7801499907994107E-2</v>
      </c>
      <c r="K169">
        <v>-2.9545984382142999E-2</v>
      </c>
      <c r="L169">
        <v>4.4694074518590301E-3</v>
      </c>
      <c r="M169">
        <v>0.99998993633294497</v>
      </c>
      <c r="N169">
        <v>-3.8939679061350801E-4</v>
      </c>
      <c r="O169">
        <v>-2.3746333614057001E-2</v>
      </c>
      <c r="P169">
        <v>0.98373200994069698</v>
      </c>
      <c r="Q169">
        <v>-0.17806584247947699</v>
      </c>
      <c r="R169" s="34">
        <f>VLOOKUP(B169,Personen!A:B,2)</f>
        <v>0</v>
      </c>
      <c r="S169" s="34">
        <f>IF(B169="R",(output[[#This Row],[Column2]] * -1),output[[#This Row],[Column2]])</f>
        <v>2.6622158981448801E-2</v>
      </c>
    </row>
    <row r="170" spans="1:19" x14ac:dyDescent="0.2">
      <c r="A170" t="s">
        <v>205</v>
      </c>
      <c r="B170" t="s">
        <v>196</v>
      </c>
      <c r="C170" t="str">
        <f t="shared" si="2"/>
        <v>G-S</v>
      </c>
      <c r="D170" t="s">
        <v>180</v>
      </c>
      <c r="E170">
        <v>2.76433751816237E-2</v>
      </c>
      <c r="F170">
        <v>0.78568724537314605</v>
      </c>
      <c r="G170">
        <v>12.1720963386355</v>
      </c>
      <c r="H170">
        <v>8.2513560544330303E-2</v>
      </c>
      <c r="I170">
        <v>-2.5354178921704301E-2</v>
      </c>
      <c r="J170">
        <v>7.7978291137798805E-2</v>
      </c>
      <c r="K170">
        <v>-9.2216807653353605E-3</v>
      </c>
      <c r="L170">
        <v>5.5478247698256501E-3</v>
      </c>
      <c r="M170">
        <v>0.99997705363845302</v>
      </c>
      <c r="N170">
        <v>3.8876518466631699E-3</v>
      </c>
      <c r="O170">
        <v>-4.77690857361086E-2</v>
      </c>
      <c r="P170">
        <v>0.97858457326592196</v>
      </c>
      <c r="Q170">
        <v>-0.20022574113706901</v>
      </c>
      <c r="R170" s="34">
        <f>VLOOKUP(B170,Personen!A:B,2)</f>
        <v>0</v>
      </c>
      <c r="S170" s="34">
        <f>IF(B170="R",(output[[#This Row],[Column2]] * -1),output[[#This Row],[Column2]])</f>
        <v>2.76433751816237E-2</v>
      </c>
    </row>
    <row r="171" spans="1:19" x14ac:dyDescent="0.2">
      <c r="A171" t="s">
        <v>205</v>
      </c>
      <c r="B171" t="s">
        <v>196</v>
      </c>
      <c r="C171" t="str">
        <f t="shared" si="2"/>
        <v>G-S</v>
      </c>
      <c r="D171" t="s">
        <v>181</v>
      </c>
      <c r="E171">
        <v>5.2800218123342504E-3</v>
      </c>
      <c r="F171">
        <v>0.77496603044052603</v>
      </c>
      <c r="G171">
        <v>22.400699702546401</v>
      </c>
      <c r="H171">
        <v>8.3323800809960602E-2</v>
      </c>
      <c r="I171">
        <v>5.7549332269752696E-3</v>
      </c>
      <c r="J171">
        <v>8.2974346455380404E-2</v>
      </c>
      <c r="K171">
        <v>-4.9994354954875303E-3</v>
      </c>
      <c r="L171">
        <v>8.9906261487909605E-4</v>
      </c>
      <c r="M171">
        <v>0.99999687296043405</v>
      </c>
      <c r="N171">
        <v>2.3336143141479099E-3</v>
      </c>
      <c r="O171">
        <v>-0.16612524166599099</v>
      </c>
      <c r="P171">
        <v>0.92548800076958204</v>
      </c>
      <c r="Q171">
        <v>-0.34040323810583301</v>
      </c>
      <c r="R171" s="34">
        <f>VLOOKUP(B171,Personen!A:B,2)</f>
        <v>0</v>
      </c>
      <c r="S171" s="34">
        <f>IF(B171="R",(output[[#This Row],[Column2]] * -1),output[[#This Row],[Column2]])</f>
        <v>5.2800218123342504E-3</v>
      </c>
    </row>
    <row r="172" spans="1:19" x14ac:dyDescent="0.2">
      <c r="A172" t="s">
        <v>205</v>
      </c>
      <c r="B172" t="s">
        <v>196</v>
      </c>
      <c r="C172" t="str">
        <f t="shared" si="2"/>
        <v>G-S</v>
      </c>
      <c r="D172" t="s">
        <v>182</v>
      </c>
      <c r="E172">
        <v>6.70885697318709E-3</v>
      </c>
      <c r="F172">
        <v>0.76116889530160603</v>
      </c>
      <c r="G172">
        <v>10.1144066972704</v>
      </c>
      <c r="H172">
        <v>8.2908078315800701E-2</v>
      </c>
      <c r="I172">
        <v>1.49639102924081E-3</v>
      </c>
      <c r="J172">
        <v>8.2571416404201001E-2</v>
      </c>
      <c r="K172">
        <v>-7.3124179934271798E-3</v>
      </c>
      <c r="L172">
        <v>2.55258704036442E-3</v>
      </c>
      <c r="M172">
        <v>0.99999672886067403</v>
      </c>
      <c r="N172">
        <v>-1.6299494731428601E-4</v>
      </c>
      <c r="O172">
        <v>0.12702709789056199</v>
      </c>
      <c r="P172">
        <v>0.98411781381687302</v>
      </c>
      <c r="Q172">
        <v>-0.12400098761622599</v>
      </c>
      <c r="R172" s="34">
        <f>VLOOKUP(B172,Personen!A:B,2)</f>
        <v>0</v>
      </c>
      <c r="S172" s="34">
        <f>IF(B172="R",(output[[#This Row],[Column2]] * -1),output[[#This Row],[Column2]])</f>
        <v>6.70885697318709E-3</v>
      </c>
    </row>
    <row r="173" spans="1:19" x14ac:dyDescent="0.2">
      <c r="A173" t="s">
        <v>205</v>
      </c>
      <c r="B173" t="s">
        <v>196</v>
      </c>
      <c r="C173" t="str">
        <f t="shared" si="2"/>
        <v>G-S</v>
      </c>
      <c r="D173" t="s">
        <v>183</v>
      </c>
      <c r="E173">
        <v>1.5546302217812599E-2</v>
      </c>
      <c r="F173">
        <v>0.79955686805793802</v>
      </c>
      <c r="G173">
        <v>39.132380453851297</v>
      </c>
      <c r="H173">
        <v>7.8758881795370203E-2</v>
      </c>
      <c r="I173">
        <v>1.06053580379018E-2</v>
      </c>
      <c r="J173">
        <v>7.7721860757236694E-2</v>
      </c>
      <c r="K173">
        <v>-7.0569258872202802E-3</v>
      </c>
      <c r="L173">
        <v>3.8941918395128199E-3</v>
      </c>
      <c r="M173">
        <v>0.999991917591597</v>
      </c>
      <c r="N173">
        <v>1.00001069847312E-3</v>
      </c>
      <c r="O173">
        <v>0.62759951205025299</v>
      </c>
      <c r="P173">
        <v>0.773160784198197</v>
      </c>
      <c r="Q173">
        <v>9.1330467273037799E-2</v>
      </c>
      <c r="R173" s="34">
        <f>VLOOKUP(B173,Personen!A:B,2)</f>
        <v>0</v>
      </c>
      <c r="S173" s="34">
        <f>IF(B173="R",(output[[#This Row],[Column2]] * -1),output[[#This Row],[Column2]])</f>
        <v>1.5546302217812599E-2</v>
      </c>
    </row>
    <row r="174" spans="1:19" x14ac:dyDescent="0.2">
      <c r="A174" t="s">
        <v>205</v>
      </c>
      <c r="B174" t="s">
        <v>196</v>
      </c>
      <c r="C174" t="str">
        <f t="shared" si="2"/>
        <v>G-S</v>
      </c>
      <c r="D174" t="s">
        <v>184</v>
      </c>
      <c r="E174">
        <v>2.4425649036459801E-2</v>
      </c>
      <c r="F174">
        <v>0.77323165338987498</v>
      </c>
      <c r="G174">
        <v>13.895624887131801</v>
      </c>
      <c r="H174">
        <v>8.9492566081147806E-2</v>
      </c>
      <c r="I174">
        <v>-3.1101521648899799E-2</v>
      </c>
      <c r="J174">
        <v>7.8651263664395205E-2</v>
      </c>
      <c r="K174">
        <v>-2.9250529207270799E-2</v>
      </c>
      <c r="L174">
        <v>3.9383011518879397E-3</v>
      </c>
      <c r="M174">
        <v>0.99998944658963695</v>
      </c>
      <c r="N174">
        <v>2.36569089041045E-3</v>
      </c>
      <c r="O174">
        <v>2.1468091658462099E-2</v>
      </c>
      <c r="P174">
        <v>0.97122168491070504</v>
      </c>
      <c r="Q174">
        <v>-0.23720784093227601</v>
      </c>
      <c r="R174" s="34">
        <f>VLOOKUP(B174,Personen!A:B,2)</f>
        <v>0</v>
      </c>
      <c r="S174" s="34">
        <f>IF(B174="R",(output[[#This Row],[Column2]] * -1),output[[#This Row],[Column2]])</f>
        <v>2.4425649036459801E-2</v>
      </c>
    </row>
    <row r="175" spans="1:19" x14ac:dyDescent="0.2">
      <c r="A175" t="s">
        <v>205</v>
      </c>
      <c r="B175" t="s">
        <v>196</v>
      </c>
      <c r="C175" t="str">
        <f t="shared" si="2"/>
        <v>G-S</v>
      </c>
      <c r="D175" t="s">
        <v>185</v>
      </c>
      <c r="E175">
        <v>9.8119507887805598E-3</v>
      </c>
      <c r="F175">
        <v>0.77501245544252895</v>
      </c>
      <c r="G175">
        <v>9.5244087240772402</v>
      </c>
      <c r="H175">
        <v>8.1076332079582203E-2</v>
      </c>
      <c r="I175">
        <v>-1.7619352511831199E-3</v>
      </c>
      <c r="J175">
        <v>8.0000585832308693E-2</v>
      </c>
      <c r="K175">
        <v>-1.30450555436433E-2</v>
      </c>
      <c r="L175">
        <v>5.81275274357234E-3</v>
      </c>
      <c r="M175">
        <v>0.99998035317557499</v>
      </c>
      <c r="N175">
        <v>2.3463095268028899E-3</v>
      </c>
      <c r="O175">
        <v>0.12939824802307401</v>
      </c>
      <c r="P175">
        <v>0.98573492356731096</v>
      </c>
      <c r="Q175">
        <v>-0.107623203205927</v>
      </c>
      <c r="R175" s="34">
        <f>VLOOKUP(B175,Personen!A:B,2)</f>
        <v>0</v>
      </c>
      <c r="S175" s="34">
        <f>IF(B175="R",(output[[#This Row],[Column2]] * -1),output[[#This Row],[Column2]])</f>
        <v>9.8119507887805598E-3</v>
      </c>
    </row>
    <row r="176" spans="1:19" x14ac:dyDescent="0.2">
      <c r="A176" t="s">
        <v>205</v>
      </c>
      <c r="B176" t="s">
        <v>196</v>
      </c>
      <c r="C176" t="str">
        <f t="shared" si="2"/>
        <v>G-S</v>
      </c>
      <c r="D176" t="s">
        <v>186</v>
      </c>
      <c r="E176">
        <v>1.29045369034452E-2</v>
      </c>
      <c r="F176">
        <v>0.77830700164247502</v>
      </c>
      <c r="G176">
        <v>9.2114912497898196</v>
      </c>
      <c r="H176">
        <v>8.53883537133278E-2</v>
      </c>
      <c r="I176">
        <v>-9.4403970339713792E-3</v>
      </c>
      <c r="J176">
        <v>8.4804374156646795E-2</v>
      </c>
      <c r="K176">
        <v>-3.2043685201335E-3</v>
      </c>
      <c r="L176">
        <v>3.2399332130721402E-3</v>
      </c>
      <c r="M176">
        <v>0.99999460677481899</v>
      </c>
      <c r="N176">
        <v>5.3782343715042002E-4</v>
      </c>
      <c r="O176">
        <v>5.3594977248460102E-2</v>
      </c>
      <c r="P176">
        <v>0.98701728937431499</v>
      </c>
      <c r="Q176">
        <v>-0.15140821936049401</v>
      </c>
      <c r="R176" s="34">
        <f>VLOOKUP(B176,Personen!A:B,2)</f>
        <v>0</v>
      </c>
      <c r="S176" s="34">
        <f>IF(B176="R",(output[[#This Row],[Column2]] * -1),output[[#This Row],[Column2]])</f>
        <v>1.29045369034452E-2</v>
      </c>
    </row>
    <row r="177" spans="1:19" x14ac:dyDescent="0.2">
      <c r="A177" t="s">
        <v>205</v>
      </c>
      <c r="B177" t="s">
        <v>196</v>
      </c>
      <c r="C177" t="str">
        <f t="shared" si="2"/>
        <v>G-S</v>
      </c>
      <c r="D177" t="s">
        <v>187</v>
      </c>
      <c r="E177">
        <v>5.0896124866529703E-2</v>
      </c>
      <c r="F177">
        <v>0.76792955660568396</v>
      </c>
      <c r="G177">
        <v>21.466388539757499</v>
      </c>
      <c r="H177">
        <v>7.8967204368311894E-2</v>
      </c>
      <c r="I177">
        <v>3.4011432012847301E-2</v>
      </c>
      <c r="J177">
        <v>6.5210132539881699E-2</v>
      </c>
      <c r="K177">
        <v>2.87520516192021E-2</v>
      </c>
      <c r="L177">
        <v>5.7080249367953001E-3</v>
      </c>
      <c r="M177">
        <v>0.99998366168949904</v>
      </c>
      <c r="N177">
        <v>-3.0790482491024901E-4</v>
      </c>
      <c r="O177">
        <v>0.35498208325407998</v>
      </c>
      <c r="P177">
        <v>0.92865448081940805</v>
      </c>
      <c r="Q177">
        <v>0.10765024766635201</v>
      </c>
      <c r="R177" s="34">
        <f>VLOOKUP(B177,Personen!A:B,2)</f>
        <v>0</v>
      </c>
      <c r="S177" s="34">
        <f>IF(B177="R",(output[[#This Row],[Column2]] * -1),output[[#This Row],[Column2]])</f>
        <v>5.0896124866529703E-2</v>
      </c>
    </row>
    <row r="178" spans="1:19" x14ac:dyDescent="0.2">
      <c r="A178" t="s">
        <v>205</v>
      </c>
      <c r="B178" t="s">
        <v>196</v>
      </c>
      <c r="C178" t="str">
        <f t="shared" si="2"/>
        <v>G-S</v>
      </c>
      <c r="D178" t="s">
        <v>188</v>
      </c>
      <c r="E178">
        <v>6.1012987666101502E-3</v>
      </c>
      <c r="F178">
        <v>0.77106841465609099</v>
      </c>
      <c r="G178">
        <v>23.815940372054101</v>
      </c>
      <c r="H178">
        <v>8.0554450482016995E-2</v>
      </c>
      <c r="I178">
        <v>3.9537731310866102E-3</v>
      </c>
      <c r="J178">
        <v>8.0202030651733203E-2</v>
      </c>
      <c r="K178">
        <v>-6.4047989684357098E-3</v>
      </c>
      <c r="L178">
        <v>2.3783877267948301E-3</v>
      </c>
      <c r="M178">
        <v>0.99998764088283998</v>
      </c>
      <c r="N178">
        <v>4.36593098805939E-3</v>
      </c>
      <c r="O178">
        <v>0.39293770506568698</v>
      </c>
      <c r="P178">
        <v>0.91346232363143798</v>
      </c>
      <c r="Q178">
        <v>0.105766456135984</v>
      </c>
      <c r="R178" s="34">
        <f>VLOOKUP(B178,Personen!A:B,2)</f>
        <v>0</v>
      </c>
      <c r="S178" s="34">
        <f>IF(B178="R",(output[[#This Row],[Column2]] * -1),output[[#This Row],[Column2]])</f>
        <v>6.1012987666101502E-3</v>
      </c>
    </row>
    <row r="179" spans="1:19" x14ac:dyDescent="0.2">
      <c r="A179" t="s">
        <v>205</v>
      </c>
      <c r="B179" t="s">
        <v>196</v>
      </c>
      <c r="C179" t="str">
        <f t="shared" si="2"/>
        <v>G-S</v>
      </c>
      <c r="D179" t="s">
        <v>189</v>
      </c>
      <c r="E179">
        <v>1.98258004141443E-2</v>
      </c>
      <c r="F179">
        <v>0.77926682608577702</v>
      </c>
      <c r="G179">
        <v>9.6815497411139404</v>
      </c>
      <c r="H179">
        <v>7.99396720462342E-2</v>
      </c>
      <c r="I179">
        <v>-3.4678875042934202E-3</v>
      </c>
      <c r="J179">
        <v>7.9139703838828804E-2</v>
      </c>
      <c r="K179">
        <v>-1.07346261890903E-2</v>
      </c>
      <c r="L179">
        <v>2.4216386050634098E-3</v>
      </c>
      <c r="M179">
        <v>0.99999661671054696</v>
      </c>
      <c r="N179">
        <v>9.4985995026747403E-4</v>
      </c>
      <c r="O179">
        <v>9.2382941936832302E-2</v>
      </c>
      <c r="P179">
        <v>0.985671344049042</v>
      </c>
      <c r="Q179">
        <v>-0.14112899616893801</v>
      </c>
      <c r="R179" s="34">
        <f>VLOOKUP(B179,Personen!A:B,2)</f>
        <v>0</v>
      </c>
      <c r="S179" s="34">
        <f>IF(B179="R",(output[[#This Row],[Column2]] * -1),output[[#This Row],[Column2]])</f>
        <v>1.98258004141443E-2</v>
      </c>
    </row>
    <row r="180" spans="1:19" x14ac:dyDescent="0.2">
      <c r="A180" t="s">
        <v>205</v>
      </c>
      <c r="B180" t="s">
        <v>196</v>
      </c>
      <c r="C180" t="str">
        <f t="shared" si="2"/>
        <v>G-S</v>
      </c>
      <c r="D180" t="s">
        <v>190</v>
      </c>
      <c r="E180">
        <v>3.4588767992373003E-2</v>
      </c>
      <c r="F180">
        <v>0.764846366482553</v>
      </c>
      <c r="G180">
        <v>14.085544432721299</v>
      </c>
      <c r="H180">
        <v>8.1955206713316006E-2</v>
      </c>
      <c r="I180">
        <v>-1.4697451415506799E-2</v>
      </c>
      <c r="J180">
        <v>7.7441568578688599E-2</v>
      </c>
      <c r="K180">
        <v>-2.2437564158870701E-2</v>
      </c>
      <c r="L180">
        <v>2.4496233305737799E-3</v>
      </c>
      <c r="M180">
        <v>0.99999137388645698</v>
      </c>
      <c r="N180">
        <v>3.3543252993796101E-3</v>
      </c>
      <c r="O180">
        <v>-6.7912207655817E-2</v>
      </c>
      <c r="P180">
        <v>0.97087881778116003</v>
      </c>
      <c r="Q180">
        <v>-0.229743886175823</v>
      </c>
      <c r="R180" s="34">
        <f>VLOOKUP(B180,Personen!A:B,2)</f>
        <v>0</v>
      </c>
      <c r="S180" s="34">
        <f>IF(B180="R",(output[[#This Row],[Column2]] * -1),output[[#This Row],[Column2]])</f>
        <v>3.4588767992373003E-2</v>
      </c>
    </row>
    <row r="181" spans="1:19" x14ac:dyDescent="0.2">
      <c r="A181" t="s">
        <v>205</v>
      </c>
      <c r="B181" t="s">
        <v>196</v>
      </c>
      <c r="C181" t="str">
        <f t="shared" si="2"/>
        <v>G-S</v>
      </c>
      <c r="D181" t="s">
        <v>191</v>
      </c>
      <c r="E181">
        <v>4.6620585218658797E-3</v>
      </c>
      <c r="F181">
        <v>0.76787627533219904</v>
      </c>
      <c r="G181">
        <v>11.690014654637601</v>
      </c>
      <c r="H181">
        <v>8.4648899787276702E-2</v>
      </c>
      <c r="I181">
        <v>-3.3656339234861901E-3</v>
      </c>
      <c r="J181">
        <v>8.3853388166347895E-2</v>
      </c>
      <c r="K181">
        <v>-1.10778173172012E-2</v>
      </c>
      <c r="L181">
        <v>2.1073991830180502E-3</v>
      </c>
      <c r="M181">
        <v>0.99999405211528902</v>
      </c>
      <c r="N181">
        <v>2.7303118369713599E-3</v>
      </c>
      <c r="O181">
        <v>0.186994400812414</v>
      </c>
      <c r="P181">
        <v>0.97908862984809097</v>
      </c>
      <c r="Q181">
        <v>-8.0115847165171297E-2</v>
      </c>
      <c r="R181" s="34">
        <f>VLOOKUP(B181,Personen!A:B,2)</f>
        <v>0</v>
      </c>
      <c r="S181" s="34">
        <f>IF(B181="R",(output[[#This Row],[Column2]] * -1),output[[#This Row],[Column2]])</f>
        <v>4.6620585218658797E-3</v>
      </c>
    </row>
    <row r="182" spans="1:19" x14ac:dyDescent="0.2">
      <c r="A182" t="s">
        <v>204</v>
      </c>
      <c r="B182" t="s">
        <v>193</v>
      </c>
      <c r="C182" t="str">
        <f t="shared" si="2"/>
        <v>D-C</v>
      </c>
      <c r="D182" t="s">
        <v>147</v>
      </c>
      <c r="E182">
        <v>4.0125248285621799E-2</v>
      </c>
      <c r="F182">
        <v>0.69022970757783397</v>
      </c>
      <c r="G182">
        <v>2.0332090348331802</v>
      </c>
      <c r="H182">
        <v>0.115241243891971</v>
      </c>
      <c r="I182">
        <v>-1.9575007521372E-2</v>
      </c>
      <c r="J182">
        <v>0.112475109080018</v>
      </c>
      <c r="K182">
        <v>1.57071070457004E-2</v>
      </c>
      <c r="L182">
        <v>7.38581507946659E-3</v>
      </c>
      <c r="M182">
        <v>0.99996878736770001</v>
      </c>
      <c r="N182">
        <v>2.8060694899700801E-3</v>
      </c>
      <c r="O182">
        <v>-2.4147405840324099E-2</v>
      </c>
      <c r="P182">
        <v>0.999617757196543</v>
      </c>
      <c r="Q182">
        <v>-1.3462625618129701E-2</v>
      </c>
      <c r="R182" s="34">
        <f>VLOOKUP(B182,Personen!A:B,2)</f>
        <v>65.39</v>
      </c>
      <c r="S182" s="34">
        <f>IF(B182="R",(output[[#This Row],[Column2]] * -1),output[[#This Row],[Column2]])</f>
        <v>4.0125248285621799E-2</v>
      </c>
    </row>
    <row r="183" spans="1:19" x14ac:dyDescent="0.2">
      <c r="A183" t="s">
        <v>204</v>
      </c>
      <c r="B183" t="s">
        <v>193</v>
      </c>
      <c r="C183" t="str">
        <f t="shared" si="2"/>
        <v>D-C</v>
      </c>
      <c r="D183" t="s">
        <v>148</v>
      </c>
      <c r="E183">
        <v>2.9290005914126699E-2</v>
      </c>
      <c r="F183">
        <v>0.66928842574773595</v>
      </c>
      <c r="G183">
        <v>2.5554252463681499</v>
      </c>
      <c r="H183">
        <v>0.115690319637648</v>
      </c>
      <c r="I183">
        <v>-5.8726532682688397E-3</v>
      </c>
      <c r="J183">
        <v>0.115416892070872</v>
      </c>
      <c r="K183">
        <v>5.3575205228243404E-3</v>
      </c>
      <c r="L183">
        <v>6.2565193301560296E-3</v>
      </c>
      <c r="M183">
        <v>0.99997192581196004</v>
      </c>
      <c r="N183">
        <v>4.12353656340255E-3</v>
      </c>
      <c r="O183">
        <v>1.6166865408666398E-2</v>
      </c>
      <c r="P183">
        <v>0.99909471803979599</v>
      </c>
      <c r="Q183">
        <v>-3.9349419917438302E-2</v>
      </c>
      <c r="R183" s="34">
        <f>VLOOKUP(B183,Personen!A:B,2)</f>
        <v>65.39</v>
      </c>
      <c r="S183" s="34">
        <f>IF(B183="R",(output[[#This Row],[Column2]] * -1),output[[#This Row],[Column2]])</f>
        <v>2.9290005914126699E-2</v>
      </c>
    </row>
    <row r="184" spans="1:19" x14ac:dyDescent="0.2">
      <c r="A184" t="s">
        <v>204</v>
      </c>
      <c r="B184" t="s">
        <v>193</v>
      </c>
      <c r="C184" t="str">
        <f t="shared" si="2"/>
        <v>D-C</v>
      </c>
      <c r="D184" t="s">
        <v>149</v>
      </c>
      <c r="E184">
        <v>2.87359815808092E-2</v>
      </c>
      <c r="F184">
        <v>0.68187050356634504</v>
      </c>
      <c r="G184">
        <v>2.9200397966086902</v>
      </c>
      <c r="H184">
        <v>0.11589456262307</v>
      </c>
      <c r="I184">
        <v>-3.8090068268363001E-3</v>
      </c>
      <c r="J184">
        <v>0.11567444482372501</v>
      </c>
      <c r="K184">
        <v>6.0385368516695497E-3</v>
      </c>
      <c r="L184">
        <v>2.3966461137954302E-3</v>
      </c>
      <c r="M184">
        <v>0.99999703436825504</v>
      </c>
      <c r="N184">
        <v>4.3283033470193098E-4</v>
      </c>
      <c r="O184">
        <v>4.4872220572762501E-2</v>
      </c>
      <c r="P184">
        <v>0.99860900292505295</v>
      </c>
      <c r="Q184">
        <v>-2.7686514730123801E-2</v>
      </c>
      <c r="R184" s="34">
        <f>VLOOKUP(B184,Personen!A:B,2)</f>
        <v>65.39</v>
      </c>
      <c r="S184" s="34">
        <f>IF(B184="R",(output[[#This Row],[Column2]] * -1),output[[#This Row],[Column2]])</f>
        <v>2.87359815808092E-2</v>
      </c>
    </row>
    <row r="185" spans="1:19" x14ac:dyDescent="0.2">
      <c r="A185" t="s">
        <v>204</v>
      </c>
      <c r="B185" t="s">
        <v>193</v>
      </c>
      <c r="C185" t="str">
        <f t="shared" si="2"/>
        <v>D-C</v>
      </c>
      <c r="D185" t="s">
        <v>150</v>
      </c>
      <c r="E185">
        <v>3.2700969974945801E-2</v>
      </c>
      <c r="F185">
        <v>0.69578731574927999</v>
      </c>
      <c r="G185">
        <v>1.2301877353569199</v>
      </c>
      <c r="H185">
        <v>0.117266208088111</v>
      </c>
      <c r="I185">
        <v>9.1898113083133792E-3</v>
      </c>
      <c r="J185">
        <v>0.116627607947585</v>
      </c>
      <c r="K185">
        <v>8.0567978692619394E-3</v>
      </c>
      <c r="L185">
        <v>5.5187157637909103E-3</v>
      </c>
      <c r="M185">
        <v>0.99998321562121895</v>
      </c>
      <c r="N185">
        <v>1.76415763597124E-3</v>
      </c>
      <c r="O185">
        <v>4.4413351142450702E-3</v>
      </c>
      <c r="P185">
        <v>0.99979649694943995</v>
      </c>
      <c r="Q185">
        <v>-1.96783950064627E-2</v>
      </c>
      <c r="R185" s="34">
        <f>VLOOKUP(B185,Personen!A:B,2)</f>
        <v>65.39</v>
      </c>
      <c r="S185" s="34">
        <f>IF(B185="R",(output[[#This Row],[Column2]] * -1),output[[#This Row],[Column2]])</f>
        <v>3.2700969974945801E-2</v>
      </c>
    </row>
    <row r="186" spans="1:19" x14ac:dyDescent="0.2">
      <c r="A186" t="s">
        <v>204</v>
      </c>
      <c r="B186" t="s">
        <v>193</v>
      </c>
      <c r="C186" t="str">
        <f t="shared" si="2"/>
        <v>D-C</v>
      </c>
      <c r="D186" t="s">
        <v>151</v>
      </c>
      <c r="E186">
        <v>2.96643380220197E-2</v>
      </c>
      <c r="F186">
        <v>0.67302465577506199</v>
      </c>
      <c r="G186">
        <v>1.67588961375398</v>
      </c>
      <c r="H186">
        <v>0.11737601666199</v>
      </c>
      <c r="I186">
        <v>-8.0451723722394994E-3</v>
      </c>
      <c r="J186">
        <v>0.11666080037484999</v>
      </c>
      <c r="K186">
        <v>1.0132232963965201E-2</v>
      </c>
      <c r="L186">
        <v>4.1161510401000996E-3</v>
      </c>
      <c r="M186">
        <v>0.999989210188171</v>
      </c>
      <c r="N186">
        <v>2.1533248365257899E-3</v>
      </c>
      <c r="O186">
        <v>1.5665867106036999E-2</v>
      </c>
      <c r="P186">
        <v>0.99957177737189995</v>
      </c>
      <c r="Q186">
        <v>-2.47152278847796E-2</v>
      </c>
      <c r="R186" s="34">
        <f>VLOOKUP(B186,Personen!A:B,2)</f>
        <v>65.39</v>
      </c>
      <c r="S186" s="34">
        <f>IF(B186="R",(output[[#This Row],[Column2]] * -1),output[[#This Row],[Column2]])</f>
        <v>2.96643380220197E-2</v>
      </c>
    </row>
    <row r="187" spans="1:19" x14ac:dyDescent="0.2">
      <c r="A187" t="s">
        <v>204</v>
      </c>
      <c r="B187" t="s">
        <v>193</v>
      </c>
      <c r="C187" t="str">
        <f t="shared" si="2"/>
        <v>D-C</v>
      </c>
      <c r="D187" t="s">
        <v>152</v>
      </c>
      <c r="E187">
        <v>3.5708772284309603E-2</v>
      </c>
      <c r="F187">
        <v>0.68605532308240302</v>
      </c>
      <c r="G187">
        <v>177.56259979251899</v>
      </c>
      <c r="H187">
        <v>0.119932217705551</v>
      </c>
      <c r="I187">
        <v>-4.6256480495418303E-3</v>
      </c>
      <c r="J187">
        <v>0.11945556166690401</v>
      </c>
      <c r="K187">
        <v>9.6285518505090303E-3</v>
      </c>
      <c r="L187">
        <v>2.9998455077505999E-3</v>
      </c>
      <c r="M187">
        <v>0.99998619221112495</v>
      </c>
      <c r="N187">
        <v>4.3146626779134696E-3</v>
      </c>
      <c r="O187">
        <v>-4.5882099797868101E-3</v>
      </c>
      <c r="P187">
        <v>-0.999260079959433</v>
      </c>
      <c r="Q187">
        <v>3.8186920910802197E-2</v>
      </c>
      <c r="R187" s="34">
        <f>VLOOKUP(B187,Personen!A:B,2)</f>
        <v>65.39</v>
      </c>
      <c r="S187" s="34">
        <f>IF(B187="R",(output[[#This Row],[Column2]] * -1),output[[#This Row],[Column2]])</f>
        <v>3.5708772284309603E-2</v>
      </c>
    </row>
    <row r="188" spans="1:19" x14ac:dyDescent="0.2">
      <c r="A188" t="s">
        <v>204</v>
      </c>
      <c r="B188" t="s">
        <v>193</v>
      </c>
      <c r="C188" t="str">
        <f t="shared" si="2"/>
        <v>D-C</v>
      </c>
      <c r="D188" t="s">
        <v>153</v>
      </c>
      <c r="E188">
        <v>2.4605984055402898E-2</v>
      </c>
      <c r="F188">
        <v>0.68410572337882203</v>
      </c>
      <c r="G188">
        <v>2.4631324325548301</v>
      </c>
      <c r="H188">
        <v>0.120078573881675</v>
      </c>
      <c r="I188">
        <v>4.2379364086577199E-3</v>
      </c>
      <c r="J188">
        <v>0.117188713690243</v>
      </c>
      <c r="K188">
        <v>2.5840069351285001E-2</v>
      </c>
      <c r="L188">
        <v>8.2733267383815808E-3</v>
      </c>
      <c r="M188">
        <v>0.99995713754639604</v>
      </c>
      <c r="N188">
        <v>4.1563366919016098E-3</v>
      </c>
      <c r="O188">
        <v>1.24785386382417E-2</v>
      </c>
      <c r="P188">
        <v>0.99917617468578501</v>
      </c>
      <c r="Q188">
        <v>-3.8616809989120898E-2</v>
      </c>
      <c r="R188" s="34">
        <f>VLOOKUP(B188,Personen!A:B,2)</f>
        <v>65.39</v>
      </c>
      <c r="S188" s="34">
        <f>IF(B188="R",(output[[#This Row],[Column2]] * -1),output[[#This Row],[Column2]])</f>
        <v>2.4605984055402898E-2</v>
      </c>
    </row>
    <row r="189" spans="1:19" x14ac:dyDescent="0.2">
      <c r="A189" t="s">
        <v>204</v>
      </c>
      <c r="B189" t="s">
        <v>193</v>
      </c>
      <c r="C189" t="str">
        <f t="shared" si="2"/>
        <v>D-C</v>
      </c>
      <c r="D189" t="s">
        <v>154</v>
      </c>
      <c r="E189">
        <v>2.96298391299765E-2</v>
      </c>
      <c r="F189">
        <v>0.68403757680308797</v>
      </c>
      <c r="G189">
        <v>2.2726324500828499</v>
      </c>
      <c r="H189">
        <v>0.119757455655949</v>
      </c>
      <c r="I189">
        <v>-1.8127031496572601E-2</v>
      </c>
      <c r="J189">
        <v>0.118332352131318</v>
      </c>
      <c r="K189">
        <v>3.27312593379947E-3</v>
      </c>
      <c r="L189">
        <v>3.4660069844535402E-3</v>
      </c>
      <c r="M189">
        <v>0.99998548061605197</v>
      </c>
      <c r="N189">
        <v>4.1261789426069798E-3</v>
      </c>
      <c r="O189">
        <v>-3.26409443245264E-3</v>
      </c>
      <c r="P189">
        <v>0.99938351013486504</v>
      </c>
      <c r="Q189">
        <v>-3.4956335020289199E-2</v>
      </c>
      <c r="R189" s="34">
        <f>VLOOKUP(B189,Personen!A:B,2)</f>
        <v>65.39</v>
      </c>
      <c r="S189" s="34">
        <f>IF(B189="R",(output[[#This Row],[Column2]] * -1),output[[#This Row],[Column2]])</f>
        <v>2.96298391299765E-2</v>
      </c>
    </row>
    <row r="190" spans="1:19" x14ac:dyDescent="0.2">
      <c r="A190" t="s">
        <v>204</v>
      </c>
      <c r="B190" t="s">
        <v>193</v>
      </c>
      <c r="C190" t="str">
        <f t="shared" si="2"/>
        <v>D-C</v>
      </c>
      <c r="D190" t="s">
        <v>155</v>
      </c>
      <c r="E190">
        <v>3.9108359652372103E-2</v>
      </c>
      <c r="F190">
        <v>0.67221622952746296</v>
      </c>
      <c r="G190">
        <v>1.2163297352406</v>
      </c>
      <c r="H190">
        <v>0.120814914313814</v>
      </c>
      <c r="I190">
        <v>-2.1747207692507299E-2</v>
      </c>
      <c r="J190">
        <v>0.117058175364235</v>
      </c>
      <c r="K190">
        <v>2.05106328188406E-2</v>
      </c>
      <c r="L190">
        <v>1.6829467909003099E-3</v>
      </c>
      <c r="M190">
        <v>0.99999854201070704</v>
      </c>
      <c r="N190">
        <v>2.8925172199424198E-4</v>
      </c>
      <c r="O190">
        <v>9.6890478037961192E-3</v>
      </c>
      <c r="P190">
        <v>0.99976542852055905</v>
      </c>
      <c r="Q190">
        <v>-1.9370345576643098E-2</v>
      </c>
      <c r="R190" s="34">
        <f>VLOOKUP(B190,Personen!A:B,2)</f>
        <v>65.39</v>
      </c>
      <c r="S190" s="34">
        <f>IF(B190="R",(output[[#This Row],[Column2]] * -1),output[[#This Row],[Column2]])</f>
        <v>3.9108359652372103E-2</v>
      </c>
    </row>
    <row r="191" spans="1:19" x14ac:dyDescent="0.2">
      <c r="A191" t="s">
        <v>204</v>
      </c>
      <c r="B191" t="s">
        <v>193</v>
      </c>
      <c r="C191" t="str">
        <f t="shared" si="2"/>
        <v>D-C</v>
      </c>
      <c r="D191" t="s">
        <v>156</v>
      </c>
      <c r="E191">
        <v>3.2928343289551298E-2</v>
      </c>
      <c r="F191">
        <v>0.70043654201563399</v>
      </c>
      <c r="G191">
        <v>178.341276326941</v>
      </c>
      <c r="H191">
        <v>0.11260842333427</v>
      </c>
      <c r="I191">
        <v>-1.13036920772245E-2</v>
      </c>
      <c r="J191">
        <v>0.111779159381639</v>
      </c>
      <c r="K191">
        <v>7.6356453026436002E-3</v>
      </c>
      <c r="L191">
        <v>8.7495671249033797E-4</v>
      </c>
      <c r="M191">
        <v>0.99999622830250801</v>
      </c>
      <c r="N191">
        <v>2.6034268779762601E-3</v>
      </c>
      <c r="O191">
        <v>-5.3604569652295096E-3</v>
      </c>
      <c r="P191">
        <v>-0.999647726254275</v>
      </c>
      <c r="Q191">
        <v>2.5994016538060299E-2</v>
      </c>
      <c r="R191" s="34">
        <f>VLOOKUP(B191,Personen!A:B,2)</f>
        <v>65.39</v>
      </c>
      <c r="S191" s="34">
        <f>IF(B191="R",(output[[#This Row],[Column2]] * -1),output[[#This Row],[Column2]])</f>
        <v>3.2928343289551298E-2</v>
      </c>
    </row>
    <row r="192" spans="1:19" x14ac:dyDescent="0.2">
      <c r="A192" t="s">
        <v>204</v>
      </c>
      <c r="B192" t="s">
        <v>193</v>
      </c>
      <c r="C192" t="str">
        <f t="shared" si="2"/>
        <v>D-C</v>
      </c>
      <c r="D192" t="s">
        <v>157</v>
      </c>
      <c r="E192">
        <v>2.11025093921694E-2</v>
      </c>
      <c r="F192">
        <v>0.68209843284651805</v>
      </c>
      <c r="G192">
        <v>1.5429783639218499</v>
      </c>
      <c r="H192">
        <v>0.116799552181388</v>
      </c>
      <c r="I192">
        <v>-1.19175737971213E-2</v>
      </c>
      <c r="J192">
        <v>0.11601014115979599</v>
      </c>
      <c r="K192">
        <v>6.461731397016E-3</v>
      </c>
      <c r="L192">
        <v>3.9393579089390101E-3</v>
      </c>
      <c r="M192">
        <v>0.99999063170528701</v>
      </c>
      <c r="N192">
        <v>1.7938675884085001E-3</v>
      </c>
      <c r="O192">
        <v>-7.4001535576003899E-3</v>
      </c>
      <c r="P192">
        <v>0.99971652072133899</v>
      </c>
      <c r="Q192">
        <v>-2.2629978438889999E-2</v>
      </c>
      <c r="R192" s="34">
        <f>VLOOKUP(B192,Personen!A:B,2)</f>
        <v>65.39</v>
      </c>
      <c r="S192" s="34">
        <f>IF(B192="R",(output[[#This Row],[Column2]] * -1),output[[#This Row],[Column2]])</f>
        <v>2.11025093921694E-2</v>
      </c>
    </row>
    <row r="193" spans="1:19" x14ac:dyDescent="0.2">
      <c r="A193" t="s">
        <v>204</v>
      </c>
      <c r="B193" t="s">
        <v>193</v>
      </c>
      <c r="C193" t="str">
        <f t="shared" si="2"/>
        <v>D-C</v>
      </c>
      <c r="D193" t="s">
        <v>158</v>
      </c>
      <c r="E193">
        <v>3.1336523037470199E-2</v>
      </c>
      <c r="F193">
        <v>0.67918754795642</v>
      </c>
      <c r="G193">
        <v>2.2302329269550301</v>
      </c>
      <c r="H193">
        <v>0.11892990547537501</v>
      </c>
      <c r="I193">
        <v>-5.3832695362258298E-3</v>
      </c>
      <c r="J193">
        <v>0.11802548882215499</v>
      </c>
      <c r="K193">
        <v>1.36134791208302E-2</v>
      </c>
      <c r="L193">
        <v>2.5336315015199598E-3</v>
      </c>
      <c r="M193">
        <v>0.99999610951616802</v>
      </c>
      <c r="N193">
        <v>1.1669035698756501E-3</v>
      </c>
      <c r="O193">
        <v>1.98659774389849E-2</v>
      </c>
      <c r="P193">
        <v>0.99923537151731601</v>
      </c>
      <c r="Q193">
        <v>-3.36751428956698E-2</v>
      </c>
      <c r="R193" s="34">
        <f>VLOOKUP(B193,Personen!A:B,2)</f>
        <v>65.39</v>
      </c>
      <c r="S193" s="34">
        <f>IF(B193="R",(output[[#This Row],[Column2]] * -1),output[[#This Row],[Column2]])</f>
        <v>3.1336523037470199E-2</v>
      </c>
    </row>
    <row r="194" spans="1:19" x14ac:dyDescent="0.2">
      <c r="A194" t="s">
        <v>204</v>
      </c>
      <c r="B194" t="s">
        <v>193</v>
      </c>
      <c r="C194" t="str">
        <f t="shared" si="2"/>
        <v>D-C</v>
      </c>
      <c r="D194" t="s">
        <v>159</v>
      </c>
      <c r="E194">
        <v>3.2326528185551401E-2</v>
      </c>
      <c r="F194">
        <v>0.67723963084658001</v>
      </c>
      <c r="G194">
        <v>175.00827598369801</v>
      </c>
      <c r="H194">
        <v>0.12023911055122399</v>
      </c>
      <c r="I194">
        <v>4.0728627053852199E-3</v>
      </c>
      <c r="J194">
        <v>0.119778160498842</v>
      </c>
      <c r="K194">
        <v>9.6978225930419697E-3</v>
      </c>
      <c r="L194">
        <v>5.9037035353246801E-3</v>
      </c>
      <c r="M194">
        <v>0.99997235228775205</v>
      </c>
      <c r="N194">
        <v>4.5211662947670503E-3</v>
      </c>
      <c r="O194">
        <v>4.1214007735484802E-2</v>
      </c>
      <c r="P194">
        <v>-0.99678856645664604</v>
      </c>
      <c r="Q194">
        <v>6.8658279527538404E-2</v>
      </c>
      <c r="R194" s="34">
        <f>VLOOKUP(B194,Personen!A:B,2)</f>
        <v>65.39</v>
      </c>
      <c r="S194" s="34">
        <f>IF(B194="R",(output[[#This Row],[Column2]] * -1),output[[#This Row],[Column2]])</f>
        <v>3.2326528185551401E-2</v>
      </c>
    </row>
    <row r="195" spans="1:19" x14ac:dyDescent="0.2">
      <c r="A195" t="s">
        <v>204</v>
      </c>
      <c r="B195" t="s">
        <v>193</v>
      </c>
      <c r="C195" t="str">
        <f t="shared" ref="C195:C258" si="3">_xlfn.TEXTJOIN("-",FALSE,A195,B195)</f>
        <v>D-C</v>
      </c>
      <c r="D195" t="s">
        <v>160</v>
      </c>
      <c r="E195">
        <v>3.08461345667181E-2</v>
      </c>
      <c r="F195">
        <v>0.68745174219284899</v>
      </c>
      <c r="G195">
        <v>3.93332786074386</v>
      </c>
      <c r="H195">
        <v>0.11829086832472401</v>
      </c>
      <c r="I195">
        <v>-5.4604315851380899E-3</v>
      </c>
      <c r="J195">
        <v>0.115504974122996</v>
      </c>
      <c r="K195">
        <v>2.4930185895158798E-2</v>
      </c>
      <c r="L195">
        <v>1.4254369491979899E-3</v>
      </c>
      <c r="M195">
        <v>0.99999385292680898</v>
      </c>
      <c r="N195">
        <v>3.20347281828851E-3</v>
      </c>
      <c r="O195">
        <v>4.5496592001953502E-2</v>
      </c>
      <c r="P195">
        <v>0.99774397103594203</v>
      </c>
      <c r="Q195">
        <v>-4.9366267608940501E-2</v>
      </c>
      <c r="R195" s="34">
        <f>VLOOKUP(B195,Personen!A:B,2)</f>
        <v>65.39</v>
      </c>
      <c r="S195" s="34">
        <f>IF(B195="R",(output[[#This Row],[Column2]] * -1),output[[#This Row],[Column2]])</f>
        <v>3.08461345667181E-2</v>
      </c>
    </row>
    <row r="196" spans="1:19" x14ac:dyDescent="0.2">
      <c r="A196" t="s">
        <v>204</v>
      </c>
      <c r="B196" t="s">
        <v>193</v>
      </c>
      <c r="C196" t="str">
        <f t="shared" si="3"/>
        <v>D-C</v>
      </c>
      <c r="D196" t="s">
        <v>161</v>
      </c>
      <c r="E196">
        <v>2.9813883585663201E-2</v>
      </c>
      <c r="F196">
        <v>0.683471644186736</v>
      </c>
      <c r="G196">
        <v>2.9929851337234799</v>
      </c>
      <c r="H196">
        <v>0.116946949369506</v>
      </c>
      <c r="I196">
        <v>-1.14113235015028E-2</v>
      </c>
      <c r="J196">
        <v>0.115840392119349</v>
      </c>
      <c r="K196">
        <v>1.1286018625425699E-2</v>
      </c>
      <c r="L196">
        <v>4.9440807532353803E-3</v>
      </c>
      <c r="M196">
        <v>0.99998772127352697</v>
      </c>
      <c r="N196">
        <v>3.3670117835506402E-4</v>
      </c>
      <c r="O196">
        <v>1.8508862146735399E-2</v>
      </c>
      <c r="P196">
        <v>0.99857354973590895</v>
      </c>
      <c r="Q196">
        <v>-5.0082809324746902E-2</v>
      </c>
      <c r="R196" s="34">
        <f>VLOOKUP(B196,Personen!A:B,2)</f>
        <v>65.39</v>
      </c>
      <c r="S196" s="34">
        <f>IF(B196="R",(output[[#This Row],[Column2]] * -1),output[[#This Row],[Column2]])</f>
        <v>2.9813883585663201E-2</v>
      </c>
    </row>
    <row r="197" spans="1:19" x14ac:dyDescent="0.2">
      <c r="A197" t="s">
        <v>204</v>
      </c>
      <c r="B197" t="s">
        <v>197</v>
      </c>
      <c r="C197" t="str">
        <f t="shared" si="3"/>
        <v>D-F</v>
      </c>
      <c r="D197" t="s">
        <v>243</v>
      </c>
      <c r="E197">
        <v>8.4974078290599206E-2</v>
      </c>
      <c r="F197">
        <v>0.70290718729135104</v>
      </c>
      <c r="G197">
        <v>1.02612455684385</v>
      </c>
      <c r="H197">
        <v>0.14230569798895201</v>
      </c>
      <c r="I197">
        <v>5.6808882814666201E-2</v>
      </c>
      <c r="J197">
        <v>0.13042579808792401</v>
      </c>
      <c r="K197">
        <v>-3.5740322606927499E-3</v>
      </c>
      <c r="L197">
        <v>3.9355921425476099E-3</v>
      </c>
      <c r="M197">
        <v>0.99993951494482503</v>
      </c>
      <c r="N197">
        <v>-1.02702271832293E-2</v>
      </c>
      <c r="O197">
        <v>-1.06222866900004E-2</v>
      </c>
      <c r="P197">
        <v>0.99994356903412096</v>
      </c>
      <c r="Q197">
        <v>1.60539026268863E-4</v>
      </c>
      <c r="R197" s="34">
        <f>VLOOKUP(B197,Personen!A:B,2)</f>
        <v>59.47</v>
      </c>
      <c r="S197" s="34">
        <f>IF(B197="R",(output[[#This Row],[Column2]] * -1),output[[#This Row],[Column2]])</f>
        <v>8.4974078290599206E-2</v>
      </c>
    </row>
    <row r="198" spans="1:19" x14ac:dyDescent="0.2">
      <c r="A198" t="s">
        <v>204</v>
      </c>
      <c r="B198" t="s">
        <v>197</v>
      </c>
      <c r="C198" t="str">
        <f t="shared" si="3"/>
        <v>D-F</v>
      </c>
      <c r="D198" t="s">
        <v>244</v>
      </c>
      <c r="E198">
        <v>8.6769744945462399E-2</v>
      </c>
      <c r="F198">
        <v>0.71797445761029199</v>
      </c>
      <c r="G198">
        <v>0.36050114518055099</v>
      </c>
      <c r="H198">
        <v>0.13730445111947501</v>
      </c>
      <c r="I198">
        <v>8.7172700641183695E-3</v>
      </c>
      <c r="J198">
        <v>0.13274039854595901</v>
      </c>
      <c r="K198">
        <v>3.4007471145464298E-2</v>
      </c>
      <c r="L198">
        <v>3.6235808493918901E-3</v>
      </c>
      <c r="M198">
        <v>0.99997654012354997</v>
      </c>
      <c r="N198">
        <v>-5.8128189685223196E-3</v>
      </c>
      <c r="O198">
        <v>-2.38495005938767E-3</v>
      </c>
      <c r="P198">
        <v>0.99996766553943395</v>
      </c>
      <c r="Q198">
        <v>-7.6798365105265696E-3</v>
      </c>
      <c r="R198" s="34">
        <f>VLOOKUP(B198,Personen!A:B,2)</f>
        <v>59.47</v>
      </c>
      <c r="S198" s="34">
        <f>IF(B198="R",(output[[#This Row],[Column2]] * -1),output[[#This Row],[Column2]])</f>
        <v>8.6769744945462399E-2</v>
      </c>
    </row>
    <row r="199" spans="1:19" x14ac:dyDescent="0.2">
      <c r="A199" t="s">
        <v>204</v>
      </c>
      <c r="B199" t="s">
        <v>197</v>
      </c>
      <c r="C199" t="str">
        <f t="shared" si="3"/>
        <v>D-F</v>
      </c>
      <c r="D199" t="s">
        <v>245</v>
      </c>
      <c r="E199">
        <v>7.8062157113606798E-2</v>
      </c>
      <c r="F199">
        <v>0.72258741492691503</v>
      </c>
      <c r="G199">
        <v>1.9842469092642601</v>
      </c>
      <c r="H199">
        <v>0.14037615062151099</v>
      </c>
      <c r="I199">
        <v>4.2071916039999602E-2</v>
      </c>
      <c r="J199">
        <v>0.13345673094013</v>
      </c>
      <c r="K199">
        <v>1.1167744213137E-2</v>
      </c>
      <c r="L199">
        <v>2.4891268611152901E-3</v>
      </c>
      <c r="M199">
        <v>0.99998475182826896</v>
      </c>
      <c r="N199">
        <v>-4.9295393723529498E-3</v>
      </c>
      <c r="O199">
        <v>-3.12157234311344E-2</v>
      </c>
      <c r="P199">
        <v>0.99950814769994101</v>
      </c>
      <c r="Q199">
        <v>3.0068741418308202E-3</v>
      </c>
      <c r="R199" s="34">
        <f>VLOOKUP(B199,Personen!A:B,2)</f>
        <v>59.47</v>
      </c>
      <c r="S199" s="34">
        <f>IF(B199="R",(output[[#This Row],[Column2]] * -1),output[[#This Row],[Column2]])</f>
        <v>7.8062157113606798E-2</v>
      </c>
    </row>
    <row r="200" spans="1:19" x14ac:dyDescent="0.2">
      <c r="A200" t="s">
        <v>204</v>
      </c>
      <c r="B200" t="s">
        <v>197</v>
      </c>
      <c r="C200" t="str">
        <f t="shared" si="3"/>
        <v>D-F</v>
      </c>
      <c r="D200" t="s">
        <v>246</v>
      </c>
      <c r="E200">
        <v>8.4471639705841303E-2</v>
      </c>
      <c r="F200">
        <v>0.70991536822268497</v>
      </c>
      <c r="G200">
        <v>1.0196189835866001</v>
      </c>
      <c r="H200">
        <v>0.131788882088684</v>
      </c>
      <c r="I200">
        <v>2.8801968442931199E-2</v>
      </c>
      <c r="J200">
        <v>0.128543707408039</v>
      </c>
      <c r="K200">
        <v>3.90785641931745E-3</v>
      </c>
      <c r="L200">
        <v>4.2426093323451501E-3</v>
      </c>
      <c r="M200">
        <v>0.99995813161438096</v>
      </c>
      <c r="N200">
        <v>-8.1077299121676393E-3</v>
      </c>
      <c r="O200">
        <v>-1.2872168323738199E-2</v>
      </c>
      <c r="P200">
        <v>0.99991192300058396</v>
      </c>
      <c r="Q200">
        <v>-3.2331909807594302E-3</v>
      </c>
      <c r="R200" s="34">
        <f>VLOOKUP(B200,Personen!A:B,2)</f>
        <v>59.47</v>
      </c>
      <c r="S200" s="34">
        <f>IF(B200="R",(output[[#This Row],[Column2]] * -1),output[[#This Row],[Column2]])</f>
        <v>8.4471639705841303E-2</v>
      </c>
    </row>
    <row r="201" spans="1:19" x14ac:dyDescent="0.2">
      <c r="A201" t="s">
        <v>204</v>
      </c>
      <c r="B201" t="s">
        <v>197</v>
      </c>
      <c r="C201" t="str">
        <f t="shared" si="3"/>
        <v>D-F</v>
      </c>
      <c r="D201" t="s">
        <v>247</v>
      </c>
      <c r="E201">
        <v>8.7697701606756898E-2</v>
      </c>
      <c r="F201">
        <v>0.71178336484824301</v>
      </c>
      <c r="G201">
        <v>0.63417520119770598</v>
      </c>
      <c r="H201">
        <v>0.13832502097656699</v>
      </c>
      <c r="I201">
        <v>1.2791655721627399E-2</v>
      </c>
      <c r="J201">
        <v>0.13205289843912901</v>
      </c>
      <c r="K201">
        <v>3.91435433487076E-2</v>
      </c>
      <c r="L201">
        <v>-2.9908418076653398E-4</v>
      </c>
      <c r="M201">
        <v>0.99994440919900796</v>
      </c>
      <c r="N201">
        <v>-1.05398795201672E-2</v>
      </c>
      <c r="O201">
        <v>-2.7440144548780501E-3</v>
      </c>
      <c r="P201">
        <v>0.99999620267923905</v>
      </c>
      <c r="Q201">
        <v>2.5497406465596899E-4</v>
      </c>
      <c r="R201" s="34">
        <f>VLOOKUP(B201,Personen!A:B,2)</f>
        <v>59.47</v>
      </c>
      <c r="S201" s="34">
        <f>IF(B201="R",(output[[#This Row],[Column2]] * -1),output[[#This Row],[Column2]])</f>
        <v>8.7697701606756898E-2</v>
      </c>
    </row>
    <row r="202" spans="1:19" x14ac:dyDescent="0.2">
      <c r="A202" t="s">
        <v>204</v>
      </c>
      <c r="B202" t="s">
        <v>197</v>
      </c>
      <c r="C202" t="str">
        <f t="shared" si="3"/>
        <v>D-F</v>
      </c>
      <c r="D202" t="s">
        <v>248</v>
      </c>
      <c r="E202">
        <v>8.8900516944056596E-2</v>
      </c>
      <c r="F202">
        <v>0.68660036200749597</v>
      </c>
      <c r="G202">
        <v>1.8402267096925</v>
      </c>
      <c r="H202">
        <v>0.131430145002599</v>
      </c>
      <c r="I202">
        <v>1.1743156963370501E-2</v>
      </c>
      <c r="J202">
        <v>0.129166354171312</v>
      </c>
      <c r="K202">
        <v>2.1261096632795101E-2</v>
      </c>
      <c r="L202">
        <v>1.60220430965573E-2</v>
      </c>
      <c r="M202">
        <v>0.99987115511249003</v>
      </c>
      <c r="N202">
        <v>-9.8351869609828108E-4</v>
      </c>
      <c r="O202">
        <v>-1.38827950006829E-2</v>
      </c>
      <c r="P202">
        <v>0.99982302720080296</v>
      </c>
      <c r="Q202">
        <v>-1.26957584252087E-2</v>
      </c>
      <c r="R202" s="34">
        <f>VLOOKUP(B202,Personen!A:B,2)</f>
        <v>59.47</v>
      </c>
      <c r="S202" s="34">
        <f>IF(B202="R",(output[[#This Row],[Column2]] * -1),output[[#This Row],[Column2]])</f>
        <v>8.8900516944056596E-2</v>
      </c>
    </row>
    <row r="203" spans="1:19" x14ac:dyDescent="0.2">
      <c r="A203" t="s">
        <v>204</v>
      </c>
      <c r="B203" t="s">
        <v>197</v>
      </c>
      <c r="C203" t="str">
        <f t="shared" si="3"/>
        <v>D-F</v>
      </c>
      <c r="D203" t="s">
        <v>249</v>
      </c>
      <c r="E203">
        <v>6.20452048851712E-2</v>
      </c>
      <c r="F203">
        <v>0.68211671722159894</v>
      </c>
      <c r="G203">
        <v>2.4921556376112699</v>
      </c>
      <c r="H203">
        <v>0.14098291661972001</v>
      </c>
      <c r="I203">
        <v>3.82219301396821E-3</v>
      </c>
      <c r="J203">
        <v>0.12925587678412601</v>
      </c>
      <c r="K203">
        <v>5.6164863891347699E-2</v>
      </c>
      <c r="L203">
        <v>1.02663875290646E-2</v>
      </c>
      <c r="M203">
        <v>0.99988973593976604</v>
      </c>
      <c r="N203">
        <v>-1.0729270683863101E-2</v>
      </c>
      <c r="O203">
        <v>-3.2044313470534103E-2</v>
      </c>
      <c r="P203">
        <v>0.99948622736197701</v>
      </c>
      <c r="Q203">
        <v>-6.6579871057832903E-4</v>
      </c>
      <c r="R203" s="34">
        <f>VLOOKUP(B203,Personen!A:B,2)</f>
        <v>59.47</v>
      </c>
      <c r="S203" s="34">
        <f>IF(B203="R",(output[[#This Row],[Column2]] * -1),output[[#This Row],[Column2]])</f>
        <v>6.20452048851712E-2</v>
      </c>
    </row>
    <row r="204" spans="1:19" x14ac:dyDescent="0.2">
      <c r="A204" t="s">
        <v>204</v>
      </c>
      <c r="B204" t="s">
        <v>197</v>
      </c>
      <c r="C204" t="str">
        <f t="shared" si="3"/>
        <v>D-F</v>
      </c>
      <c r="D204" t="s">
        <v>250</v>
      </c>
      <c r="E204">
        <v>8.5981257411456596E-2</v>
      </c>
      <c r="F204">
        <v>0.71813287522518199</v>
      </c>
      <c r="G204">
        <v>1.7042321307648201</v>
      </c>
      <c r="H204">
        <v>0.13340713387560399</v>
      </c>
      <c r="I204">
        <v>2.0792493635442302E-2</v>
      </c>
      <c r="J204">
        <v>0.131536095116699</v>
      </c>
      <c r="K204">
        <v>7.9618627703602601E-3</v>
      </c>
      <c r="L204">
        <v>1.08580490038624E-2</v>
      </c>
      <c r="M204">
        <v>0.99992049585797804</v>
      </c>
      <c r="N204">
        <v>-6.4112974478865202E-3</v>
      </c>
      <c r="O204">
        <v>-1.88768071627364E-2</v>
      </c>
      <c r="P204">
        <v>0.99979652331142199</v>
      </c>
      <c r="Q204">
        <v>-7.1118299848292798E-3</v>
      </c>
      <c r="R204" s="34">
        <f>VLOOKUP(B204,Personen!A:B,2)</f>
        <v>59.47</v>
      </c>
      <c r="S204" s="34">
        <f>IF(B204="R",(output[[#This Row],[Column2]] * -1),output[[#This Row],[Column2]])</f>
        <v>8.5981257411456596E-2</v>
      </c>
    </row>
    <row r="205" spans="1:19" x14ac:dyDescent="0.2">
      <c r="A205" t="s">
        <v>204</v>
      </c>
      <c r="B205" t="s">
        <v>197</v>
      </c>
      <c r="C205" t="str">
        <f t="shared" si="3"/>
        <v>D-F</v>
      </c>
      <c r="D205" t="s">
        <v>251</v>
      </c>
      <c r="E205">
        <v>8.5821173943876505E-2</v>
      </c>
      <c r="F205">
        <v>0.717314541658023</v>
      </c>
      <c r="G205">
        <v>179.56061192400301</v>
      </c>
      <c r="H205">
        <v>0.13030499722723901</v>
      </c>
      <c r="I205">
        <v>2.3862387676958599E-2</v>
      </c>
      <c r="J205">
        <v>0.12688777853816299</v>
      </c>
      <c r="K205">
        <v>1.7591771212566599E-2</v>
      </c>
      <c r="L205">
        <v>-1.4002585371106701E-3</v>
      </c>
      <c r="M205">
        <v>0.99999178803921096</v>
      </c>
      <c r="N205">
        <v>-3.8030422254838798E-3</v>
      </c>
      <c r="O205">
        <v>-5.8026752705554498E-3</v>
      </c>
      <c r="P205">
        <v>-0.99998247864702405</v>
      </c>
      <c r="Q205">
        <v>1.17105023656999E-3</v>
      </c>
      <c r="R205" s="34">
        <f>VLOOKUP(B205,Personen!A:B,2)</f>
        <v>59.47</v>
      </c>
      <c r="S205" s="34">
        <f>IF(B205="R",(output[[#This Row],[Column2]] * -1),output[[#This Row],[Column2]])</f>
        <v>8.5821173943876505E-2</v>
      </c>
    </row>
    <row r="206" spans="1:19" x14ac:dyDescent="0.2">
      <c r="A206" t="s">
        <v>204</v>
      </c>
      <c r="B206" t="s">
        <v>197</v>
      </c>
      <c r="C206" t="str">
        <f t="shared" si="3"/>
        <v>D-F</v>
      </c>
      <c r="D206" t="s">
        <v>252</v>
      </c>
      <c r="E206">
        <v>9.3008329979448204E-2</v>
      </c>
      <c r="F206">
        <v>0.80136537087152904</v>
      </c>
      <c r="G206">
        <v>1.41237001204256</v>
      </c>
      <c r="H206">
        <v>0.14246799271528901</v>
      </c>
      <c r="I206">
        <v>1.9221174125467401E-2</v>
      </c>
      <c r="J206">
        <v>0.140072480401956</v>
      </c>
      <c r="K206">
        <v>1.75321318614007E-2</v>
      </c>
      <c r="L206">
        <v>6.2506581170613503E-3</v>
      </c>
      <c r="M206">
        <v>0.99997838500020497</v>
      </c>
      <c r="N206">
        <v>-2.0393149544931499E-3</v>
      </c>
      <c r="O206">
        <v>-1.57379667636896E-2</v>
      </c>
      <c r="P206">
        <v>0.99978929962952501</v>
      </c>
      <c r="Q206">
        <v>-1.3178495682259799E-2</v>
      </c>
      <c r="R206" s="34">
        <f>VLOOKUP(B206,Personen!A:B,2)</f>
        <v>59.47</v>
      </c>
      <c r="S206" s="34">
        <f>IF(B206="R",(output[[#This Row],[Column2]] * -1),output[[#This Row],[Column2]])</f>
        <v>9.3008329979448204E-2</v>
      </c>
    </row>
    <row r="207" spans="1:19" x14ac:dyDescent="0.2">
      <c r="A207" t="s">
        <v>204</v>
      </c>
      <c r="B207" t="s">
        <v>197</v>
      </c>
      <c r="C207" t="str">
        <f t="shared" si="3"/>
        <v>D-F</v>
      </c>
      <c r="D207" t="s">
        <v>253</v>
      </c>
      <c r="E207">
        <v>8.7062589234961504E-2</v>
      </c>
      <c r="F207">
        <v>0.70116879492087303</v>
      </c>
      <c r="G207">
        <v>0.99376985785470595</v>
      </c>
      <c r="H207">
        <v>0.13479039441068399</v>
      </c>
      <c r="I207">
        <v>6.3309681199253901E-3</v>
      </c>
      <c r="J207">
        <v>0.133036171063142</v>
      </c>
      <c r="K207">
        <v>2.07303269851341E-2</v>
      </c>
      <c r="L207">
        <v>2.3127203583479901E-3</v>
      </c>
      <c r="M207">
        <v>0.99996668855455395</v>
      </c>
      <c r="N207">
        <v>-7.82771395642963E-3</v>
      </c>
      <c r="O207">
        <v>-1.4190136432591399E-2</v>
      </c>
      <c r="P207">
        <v>0.99989621122780203</v>
      </c>
      <c r="Q207">
        <v>-2.4913450802770002E-3</v>
      </c>
      <c r="R207" s="34">
        <f>VLOOKUP(B207,Personen!A:B,2)</f>
        <v>59.47</v>
      </c>
      <c r="S207" s="34">
        <f>IF(B207="R",(output[[#This Row],[Column2]] * -1),output[[#This Row],[Column2]])</f>
        <v>8.7062589234961504E-2</v>
      </c>
    </row>
    <row r="208" spans="1:19" x14ac:dyDescent="0.2">
      <c r="A208" t="s">
        <v>204</v>
      </c>
      <c r="B208" t="s">
        <v>197</v>
      </c>
      <c r="C208" t="str">
        <f t="shared" si="3"/>
        <v>D-F</v>
      </c>
      <c r="D208" t="s">
        <v>254</v>
      </c>
      <c r="E208">
        <v>8.2384688599566505E-2</v>
      </c>
      <c r="F208">
        <v>0.70068326515934498</v>
      </c>
      <c r="G208">
        <v>1.1750059605209</v>
      </c>
      <c r="H208">
        <v>0.124247966144543</v>
      </c>
      <c r="I208">
        <v>3.5797962079123198E-3</v>
      </c>
      <c r="J208">
        <v>0.124154069614339</v>
      </c>
      <c r="K208">
        <v>3.2417816649155098E-3</v>
      </c>
      <c r="L208">
        <v>5.2691968467874798E-3</v>
      </c>
      <c r="M208">
        <v>0.99997389701435702</v>
      </c>
      <c r="N208">
        <v>-4.9437692612762096E-3</v>
      </c>
      <c r="O208">
        <v>-1.10083853709392E-2</v>
      </c>
      <c r="P208">
        <v>0.99991105531195501</v>
      </c>
      <c r="Q208">
        <v>7.5297354838190301E-3</v>
      </c>
      <c r="R208" s="34">
        <f>VLOOKUP(B208,Personen!A:B,2)</f>
        <v>59.47</v>
      </c>
      <c r="S208" s="34">
        <f>IF(B208="R",(output[[#This Row],[Column2]] * -1),output[[#This Row],[Column2]])</f>
        <v>8.2384688599566505E-2</v>
      </c>
    </row>
    <row r="209" spans="1:19" x14ac:dyDescent="0.2">
      <c r="A209" t="s">
        <v>204</v>
      </c>
      <c r="B209" t="s">
        <v>197</v>
      </c>
      <c r="C209" t="str">
        <f t="shared" si="3"/>
        <v>D-F</v>
      </c>
      <c r="D209" t="s">
        <v>255</v>
      </c>
      <c r="E209">
        <v>8.9313022877816395E-2</v>
      </c>
      <c r="F209">
        <v>0.730028546944956</v>
      </c>
      <c r="G209">
        <v>178.938126343021</v>
      </c>
      <c r="H209">
        <v>0.13401701958087101</v>
      </c>
      <c r="I209">
        <v>2.0818431761798199E-2</v>
      </c>
      <c r="J209">
        <v>0.13149720375231</v>
      </c>
      <c r="K209">
        <v>1.53505648639507E-2</v>
      </c>
      <c r="L209">
        <v>-1.37801207460414E-3</v>
      </c>
      <c r="M209">
        <v>0.99998013699104604</v>
      </c>
      <c r="N209">
        <v>-6.1503419491130496E-3</v>
      </c>
      <c r="O209">
        <v>1.0278639114987401E-2</v>
      </c>
      <c r="P209">
        <v>-0.999896112327881</v>
      </c>
      <c r="Q209">
        <v>-1.0105153612552599E-2</v>
      </c>
      <c r="R209" s="34">
        <f>VLOOKUP(B209,Personen!A:B,2)</f>
        <v>59.47</v>
      </c>
      <c r="S209" s="34">
        <f>IF(B209="R",(output[[#This Row],[Column2]] * -1),output[[#This Row],[Column2]])</f>
        <v>8.9313022877816395E-2</v>
      </c>
    </row>
    <row r="210" spans="1:19" x14ac:dyDescent="0.2">
      <c r="A210" t="s">
        <v>204</v>
      </c>
      <c r="B210" t="s">
        <v>197</v>
      </c>
      <c r="C210" t="str">
        <f t="shared" si="3"/>
        <v>D-F</v>
      </c>
      <c r="D210" t="s">
        <v>256</v>
      </c>
      <c r="E210">
        <v>4.2789500945718803E-2</v>
      </c>
      <c r="F210">
        <v>0.68366618805914403</v>
      </c>
      <c r="G210">
        <v>0.75174043713014504</v>
      </c>
      <c r="H210">
        <v>0.144370839177348</v>
      </c>
      <c r="I210">
        <v>4.4318544350916499E-2</v>
      </c>
      <c r="J210">
        <v>0.13493722949289799</v>
      </c>
      <c r="K210">
        <v>2.5898840286168599E-2</v>
      </c>
      <c r="L210">
        <v>6.6331291767926298E-4</v>
      </c>
      <c r="M210">
        <v>0.99999812173325497</v>
      </c>
      <c r="N210">
        <v>-1.82113863714839E-3</v>
      </c>
      <c r="O210">
        <v>2.5768783579830099E-3</v>
      </c>
      <c r="P210">
        <v>0.99988714429431103</v>
      </c>
      <c r="Q210">
        <v>-1.48006206928912E-2</v>
      </c>
      <c r="R210" s="34">
        <f>VLOOKUP(B210,Personen!A:B,2)</f>
        <v>59.47</v>
      </c>
      <c r="S210" s="34">
        <f>IF(B210="R",(output[[#This Row],[Column2]] * -1),output[[#This Row],[Column2]])</f>
        <v>4.2789500945718803E-2</v>
      </c>
    </row>
    <row r="211" spans="1:19" x14ac:dyDescent="0.2">
      <c r="A211" t="s">
        <v>204</v>
      </c>
      <c r="B211" t="s">
        <v>197</v>
      </c>
      <c r="C211" t="str">
        <f t="shared" si="3"/>
        <v>D-F</v>
      </c>
      <c r="D211" t="s">
        <v>257</v>
      </c>
      <c r="E211">
        <v>8.2856590156362001E-2</v>
      </c>
      <c r="F211">
        <v>0.67827384438313598</v>
      </c>
      <c r="G211">
        <v>177.22653191068</v>
      </c>
      <c r="H211">
        <v>0.13726548315540699</v>
      </c>
      <c r="I211">
        <v>-4.2606933622837901E-3</v>
      </c>
      <c r="J211">
        <v>0.134683086040607</v>
      </c>
      <c r="K211">
        <v>2.61557965380248E-2</v>
      </c>
      <c r="L211">
        <v>3.4360410161565699E-3</v>
      </c>
      <c r="M211">
        <v>0.99993803973405904</v>
      </c>
      <c r="N211">
        <v>-1.05882158526182E-2</v>
      </c>
      <c r="O211">
        <v>1.9654522032687399E-2</v>
      </c>
      <c r="P211">
        <v>-0.99929634671328904</v>
      </c>
      <c r="Q211">
        <v>-3.1945441132335502E-2</v>
      </c>
      <c r="R211" s="34">
        <f>VLOOKUP(B211,Personen!A:B,2)</f>
        <v>59.47</v>
      </c>
      <c r="S211" s="34">
        <f>IF(B211="R",(output[[#This Row],[Column2]] * -1),output[[#This Row],[Column2]])</f>
        <v>8.2856590156362001E-2</v>
      </c>
    </row>
    <row r="212" spans="1:19" x14ac:dyDescent="0.2">
      <c r="A212" t="s">
        <v>204</v>
      </c>
      <c r="B212" t="s">
        <v>194</v>
      </c>
      <c r="C212" t="str">
        <f t="shared" si="3"/>
        <v>D-K</v>
      </c>
      <c r="D212" t="s">
        <v>104</v>
      </c>
      <c r="E212">
        <v>5.5548525660719501E-2</v>
      </c>
      <c r="F212">
        <v>0.69280039502851798</v>
      </c>
      <c r="G212">
        <v>1.01205515439142</v>
      </c>
      <c r="H212">
        <v>0.120002164503306</v>
      </c>
      <c r="I212">
        <v>2.2681254833711501E-2</v>
      </c>
      <c r="J212">
        <v>0.11776276315381</v>
      </c>
      <c r="K212">
        <v>-4.2440286316465202E-3</v>
      </c>
      <c r="L212">
        <v>-3.4784119876386799E-3</v>
      </c>
      <c r="M212">
        <v>0.99998436509916999</v>
      </c>
      <c r="N212">
        <v>4.3783795237386097E-3</v>
      </c>
      <c r="O212">
        <v>1.2942658062965099E-2</v>
      </c>
      <c r="P212">
        <v>0.99985699688012997</v>
      </c>
      <c r="Q212">
        <v>1.0884548319114E-2</v>
      </c>
      <c r="R212" s="34">
        <f>VLOOKUP(B212,Personen!A:B,2)</f>
        <v>60.506999999999998</v>
      </c>
      <c r="S212" s="34">
        <f>IF(B212="R",(output[[#This Row],[Column2]] * -1),output[[#This Row],[Column2]])</f>
        <v>5.5548525660719501E-2</v>
      </c>
    </row>
    <row r="213" spans="1:19" x14ac:dyDescent="0.2">
      <c r="A213" t="s">
        <v>204</v>
      </c>
      <c r="B213" t="s">
        <v>194</v>
      </c>
      <c r="C213" t="str">
        <f t="shared" si="3"/>
        <v>D-K</v>
      </c>
      <c r="D213" t="s">
        <v>102</v>
      </c>
      <c r="E213">
        <v>6.07890369751845E-2</v>
      </c>
      <c r="F213">
        <v>0.72448365851117302</v>
      </c>
      <c r="G213">
        <v>1.7321564339742901</v>
      </c>
      <c r="H213">
        <v>0.106225698307975</v>
      </c>
      <c r="I213">
        <v>1.41369299926807E-3</v>
      </c>
      <c r="J213">
        <v>0.105835687076354</v>
      </c>
      <c r="K213">
        <v>-8.9837516771538103E-3</v>
      </c>
      <c r="L213">
        <v>1.57217300078418E-4</v>
      </c>
      <c r="M213">
        <v>-0.99999891458590595</v>
      </c>
      <c r="N213">
        <v>-1.46496065763476E-3</v>
      </c>
      <c r="O213">
        <v>2.5887045916456401E-2</v>
      </c>
      <c r="P213">
        <v>-0.99951468312212899</v>
      </c>
      <c r="Q213">
        <v>-1.7327985370169701E-2</v>
      </c>
      <c r="R213" s="34">
        <f>VLOOKUP(B213,Personen!A:B,2)</f>
        <v>60.506999999999998</v>
      </c>
      <c r="S213" s="34">
        <f>IF(B213="R",(output[[#This Row],[Column2]] * -1),output[[#This Row],[Column2]])</f>
        <v>6.07890369751845E-2</v>
      </c>
    </row>
    <row r="214" spans="1:19" x14ac:dyDescent="0.2">
      <c r="A214" t="s">
        <v>204</v>
      </c>
      <c r="B214" t="s">
        <v>194</v>
      </c>
      <c r="C214" t="str">
        <f t="shared" si="3"/>
        <v>D-K</v>
      </c>
      <c r="D214" t="s">
        <v>105</v>
      </c>
      <c r="E214">
        <v>4.5159055905287598E-2</v>
      </c>
      <c r="F214">
        <v>0.69977556642987004</v>
      </c>
      <c r="G214">
        <v>178.54829515956999</v>
      </c>
      <c r="H214">
        <v>0.124368725739364</v>
      </c>
      <c r="I214">
        <v>2.2356359336408199E-2</v>
      </c>
      <c r="J214">
        <v>0.121920688192461</v>
      </c>
      <c r="K214">
        <v>-1.0154749131867201E-2</v>
      </c>
      <c r="L214">
        <v>4.3020938183837096E-3</v>
      </c>
      <c r="M214">
        <v>-0.99998925771749803</v>
      </c>
      <c r="N214">
        <v>-1.7252357476593601E-3</v>
      </c>
      <c r="O214">
        <v>-2.0980521771489E-2</v>
      </c>
      <c r="P214">
        <v>0.99956363924278702</v>
      </c>
      <c r="Q214">
        <v>2.07929990600372E-2</v>
      </c>
      <c r="R214" s="34">
        <f>VLOOKUP(B214,Personen!A:B,2)</f>
        <v>60.506999999999998</v>
      </c>
      <c r="S214" s="34">
        <f>IF(B214="R",(output[[#This Row],[Column2]] * -1),output[[#This Row],[Column2]])</f>
        <v>4.5159055905287598E-2</v>
      </c>
    </row>
    <row r="215" spans="1:19" x14ac:dyDescent="0.2">
      <c r="A215" t="s">
        <v>204</v>
      </c>
      <c r="B215" t="s">
        <v>194</v>
      </c>
      <c r="C215" t="str">
        <f t="shared" si="3"/>
        <v>D-K</v>
      </c>
      <c r="D215" t="s">
        <v>106</v>
      </c>
      <c r="E215">
        <v>2.95218369695525E-2</v>
      </c>
      <c r="F215">
        <v>0.69452767040198304</v>
      </c>
      <c r="G215">
        <v>178.395090214135</v>
      </c>
      <c r="H215">
        <v>0.12378432271141999</v>
      </c>
      <c r="I215">
        <v>8.37228607299733E-3</v>
      </c>
      <c r="J215">
        <v>0.123477393524975</v>
      </c>
      <c r="K215">
        <v>2.40762607464817E-3</v>
      </c>
      <c r="L215">
        <v>4.6220480521294302E-3</v>
      </c>
      <c r="M215">
        <v>-0.999986799037478</v>
      </c>
      <c r="N215">
        <v>-2.2446430856096801E-3</v>
      </c>
      <c r="O215">
        <v>-9.3609592624123092E-3</v>
      </c>
      <c r="P215">
        <v>0.99951065101674796</v>
      </c>
      <c r="Q215">
        <v>2.9846791213846501E-2</v>
      </c>
      <c r="R215" s="34">
        <f>VLOOKUP(B215,Personen!A:B,2)</f>
        <v>60.506999999999998</v>
      </c>
      <c r="S215" s="34">
        <f>IF(B215="R",(output[[#This Row],[Column2]] * -1),output[[#This Row],[Column2]])</f>
        <v>2.95218369695525E-2</v>
      </c>
    </row>
    <row r="216" spans="1:19" x14ac:dyDescent="0.2">
      <c r="A216" t="s">
        <v>204</v>
      </c>
      <c r="B216" t="s">
        <v>194</v>
      </c>
      <c r="C216" t="str">
        <f t="shared" si="3"/>
        <v>D-K</v>
      </c>
      <c r="D216" t="s">
        <v>107</v>
      </c>
      <c r="E216">
        <v>5.0234952112911901E-2</v>
      </c>
      <c r="F216">
        <v>0.67235165127600105</v>
      </c>
      <c r="G216">
        <v>2.5813920269706898</v>
      </c>
      <c r="H216">
        <v>0.119688578130795</v>
      </c>
      <c r="I216">
        <v>9.1112319453152592E-3</v>
      </c>
      <c r="J216">
        <v>0.119239004698517</v>
      </c>
      <c r="K216">
        <v>4.9397313608130402E-3</v>
      </c>
      <c r="L216">
        <v>-4.5381440056936001E-3</v>
      </c>
      <c r="M216">
        <v>0.99998634770356698</v>
      </c>
      <c r="N216">
        <v>2.5903002650931699E-3</v>
      </c>
      <c r="O216">
        <v>-4.1693798390501399E-2</v>
      </c>
      <c r="P216">
        <v>0.99873705499232601</v>
      </c>
      <c r="Q216">
        <v>2.8034303291265598E-2</v>
      </c>
      <c r="R216" s="34">
        <f>VLOOKUP(B216,Personen!A:B,2)</f>
        <v>60.506999999999998</v>
      </c>
      <c r="S216" s="34">
        <f>IF(B216="R",(output[[#This Row],[Column2]] * -1),output[[#This Row],[Column2]])</f>
        <v>5.0234952112911901E-2</v>
      </c>
    </row>
    <row r="217" spans="1:19" x14ac:dyDescent="0.2">
      <c r="A217" t="s">
        <v>204</v>
      </c>
      <c r="B217" t="s">
        <v>194</v>
      </c>
      <c r="C217" t="str">
        <f t="shared" si="3"/>
        <v>D-K</v>
      </c>
      <c r="D217" t="s">
        <v>108</v>
      </c>
      <c r="E217">
        <v>6.0990994643377698E-2</v>
      </c>
      <c r="F217">
        <v>0.68599704033262499</v>
      </c>
      <c r="G217">
        <v>1.29584137684157</v>
      </c>
      <c r="H217">
        <v>0.11586089392966301</v>
      </c>
      <c r="I217">
        <v>-3.02359182188349E-3</v>
      </c>
      <c r="J217">
        <v>0.115821133979247</v>
      </c>
      <c r="K217">
        <v>-2.63739334466439E-4</v>
      </c>
      <c r="L217">
        <v>3.5008683567088498E-3</v>
      </c>
      <c r="M217">
        <v>-0.99999217835230603</v>
      </c>
      <c r="N217">
        <v>-1.8404224944982501E-3</v>
      </c>
      <c r="O217">
        <v>1.8401130583668799E-2</v>
      </c>
      <c r="P217">
        <v>-0.99965295853324598</v>
      </c>
      <c r="Q217">
        <v>-1.8851018247560698E-2</v>
      </c>
      <c r="R217" s="34">
        <f>VLOOKUP(B217,Personen!A:B,2)</f>
        <v>60.506999999999998</v>
      </c>
      <c r="S217" s="34">
        <f>IF(B217="R",(output[[#This Row],[Column2]] * -1),output[[#This Row],[Column2]])</f>
        <v>6.0990994643377698E-2</v>
      </c>
    </row>
    <row r="218" spans="1:19" x14ac:dyDescent="0.2">
      <c r="A218" t="s">
        <v>204</v>
      </c>
      <c r="B218" t="s">
        <v>194</v>
      </c>
      <c r="C218" t="str">
        <f t="shared" si="3"/>
        <v>D-K</v>
      </c>
      <c r="D218" t="s">
        <v>109</v>
      </c>
      <c r="E218">
        <v>3.0380522138079E-2</v>
      </c>
      <c r="F218">
        <v>0.68316508408601895</v>
      </c>
      <c r="G218">
        <v>1.68604593210545</v>
      </c>
      <c r="H218">
        <v>0.11636226208755</v>
      </c>
      <c r="I218">
        <v>5.0801341277840698E-3</v>
      </c>
      <c r="J218">
        <v>0.11574166407755899</v>
      </c>
      <c r="K218">
        <v>1.08736135637084E-2</v>
      </c>
      <c r="L218">
        <v>2.4869455950095802E-3</v>
      </c>
      <c r="M218">
        <v>-0.99999340125432501</v>
      </c>
      <c r="N218">
        <v>-2.6481218651330002E-3</v>
      </c>
      <c r="O218">
        <v>-7.4348980887534704E-3</v>
      </c>
      <c r="P218">
        <v>-0.99951177934228796</v>
      </c>
      <c r="Q218">
        <v>-3.0346750178909001E-2</v>
      </c>
      <c r="R218" s="34">
        <f>VLOOKUP(B218,Personen!A:B,2)</f>
        <v>60.506999999999998</v>
      </c>
      <c r="S218" s="34">
        <f>IF(B218="R",(output[[#This Row],[Column2]] * -1),output[[#This Row],[Column2]])</f>
        <v>3.0380522138079E-2</v>
      </c>
    </row>
    <row r="219" spans="1:19" x14ac:dyDescent="0.2">
      <c r="A219" t="s">
        <v>204</v>
      </c>
      <c r="B219" t="s">
        <v>194</v>
      </c>
      <c r="C219" t="str">
        <f t="shared" si="3"/>
        <v>D-K</v>
      </c>
      <c r="D219" t="s">
        <v>103</v>
      </c>
      <c r="E219">
        <v>5.7191123809008301E-2</v>
      </c>
      <c r="F219">
        <v>0.68896761546365204</v>
      </c>
      <c r="G219">
        <v>179.69214476794701</v>
      </c>
      <c r="H219">
        <v>0.108121618328045</v>
      </c>
      <c r="I219">
        <v>6.4480620354572197E-3</v>
      </c>
      <c r="J219">
        <v>0.107828472790312</v>
      </c>
      <c r="K219">
        <v>4.6612553643130498E-3</v>
      </c>
      <c r="L219">
        <v>3.0264520836832398E-3</v>
      </c>
      <c r="M219">
        <v>-0.99998877850261303</v>
      </c>
      <c r="N219">
        <v>-3.6446476697014401E-3</v>
      </c>
      <c r="O219">
        <v>-8.2924350628003005E-3</v>
      </c>
      <c r="P219">
        <v>0.99996229519581603</v>
      </c>
      <c r="Q219">
        <v>2.5775390286975901E-3</v>
      </c>
      <c r="R219" s="34">
        <f>VLOOKUP(B219,Personen!A:B,2)</f>
        <v>60.506999999999998</v>
      </c>
      <c r="S219" s="34">
        <f>IF(B219="R",(output[[#This Row],[Column2]] * -1),output[[#This Row],[Column2]])</f>
        <v>5.7191123809008301E-2</v>
      </c>
    </row>
    <row r="220" spans="1:19" x14ac:dyDescent="0.2">
      <c r="A220" t="s">
        <v>204</v>
      </c>
      <c r="B220" t="s">
        <v>194</v>
      </c>
      <c r="C220" t="str">
        <f t="shared" si="3"/>
        <v>D-K</v>
      </c>
      <c r="D220" t="s">
        <v>110</v>
      </c>
      <c r="E220">
        <v>5.2332571362871498E-2</v>
      </c>
      <c r="F220">
        <v>0.66816769066943604</v>
      </c>
      <c r="G220">
        <v>0.97402903492001303</v>
      </c>
      <c r="H220">
        <v>0.123239394460431</v>
      </c>
      <c r="I220">
        <v>2.7268163336598199E-2</v>
      </c>
      <c r="J220">
        <v>0.118477925465335</v>
      </c>
      <c r="K220">
        <v>-2.0183577300688801E-2</v>
      </c>
      <c r="L220">
        <v>-7.1780833480278002E-3</v>
      </c>
      <c r="M220">
        <v>0.99994529145658395</v>
      </c>
      <c r="N220">
        <v>7.6084961230427003E-3</v>
      </c>
      <c r="O220">
        <v>8.3208215149651096E-3</v>
      </c>
      <c r="P220">
        <v>0.99996518639676801</v>
      </c>
      <c r="Q220">
        <v>6.2443878080257499E-4</v>
      </c>
      <c r="R220" s="34">
        <f>VLOOKUP(B220,Personen!A:B,2)</f>
        <v>60.506999999999998</v>
      </c>
      <c r="S220" s="34">
        <f>IF(B220="R",(output[[#This Row],[Column2]] * -1),output[[#This Row],[Column2]])</f>
        <v>5.2332571362871498E-2</v>
      </c>
    </row>
    <row r="221" spans="1:19" x14ac:dyDescent="0.2">
      <c r="A221" t="s">
        <v>204</v>
      </c>
      <c r="B221" t="s">
        <v>194</v>
      </c>
      <c r="C221" t="str">
        <f t="shared" si="3"/>
        <v>D-K</v>
      </c>
      <c r="D221" t="s">
        <v>111</v>
      </c>
      <c r="E221">
        <v>5.0414861365531603E-2</v>
      </c>
      <c r="F221">
        <v>0.68538859390839801</v>
      </c>
      <c r="G221">
        <v>179.443733103661</v>
      </c>
      <c r="H221">
        <v>0.124601429170464</v>
      </c>
      <c r="I221">
        <v>6.49358245787567E-3</v>
      </c>
      <c r="J221">
        <v>0.121713068042536</v>
      </c>
      <c r="K221">
        <v>-2.58704195145345E-2</v>
      </c>
      <c r="L221">
        <v>4.2271220776117901E-3</v>
      </c>
      <c r="M221">
        <v>-0.999985185642565</v>
      </c>
      <c r="N221">
        <v>-3.4292760671446E-3</v>
      </c>
      <c r="O221">
        <v>-8.8159328009307994E-3</v>
      </c>
      <c r="P221">
        <v>0.99988931965154104</v>
      </c>
      <c r="Q221">
        <v>1.19844806157079E-2</v>
      </c>
      <c r="R221" s="34">
        <f>VLOOKUP(B221,Personen!A:B,2)</f>
        <v>60.506999999999998</v>
      </c>
      <c r="S221" s="34">
        <f>IF(B221="R",(output[[#This Row],[Column2]] * -1),output[[#This Row],[Column2]])</f>
        <v>5.0414861365531603E-2</v>
      </c>
    </row>
    <row r="222" spans="1:19" x14ac:dyDescent="0.2">
      <c r="A222" t="s">
        <v>204</v>
      </c>
      <c r="B222" t="s">
        <v>194</v>
      </c>
      <c r="C222" t="str">
        <f t="shared" si="3"/>
        <v>D-K</v>
      </c>
      <c r="D222" t="s">
        <v>112</v>
      </c>
      <c r="E222">
        <v>5.2056727874608598E-2</v>
      </c>
      <c r="F222">
        <v>0.69199060607072505</v>
      </c>
      <c r="G222">
        <v>178.99161652168399</v>
      </c>
      <c r="H222">
        <v>0.11959202345583</v>
      </c>
      <c r="I222">
        <v>2.3537284867473401E-2</v>
      </c>
      <c r="J222">
        <v>0.114947258884622</v>
      </c>
      <c r="K222">
        <v>-2.3138192890518699E-2</v>
      </c>
      <c r="L222">
        <v>-4.0132800531682701E-4</v>
      </c>
      <c r="M222">
        <v>-0.99999981573550301</v>
      </c>
      <c r="N222">
        <v>-4.5548303079937901E-4</v>
      </c>
      <c r="O222">
        <v>1.2370209352722501E-2</v>
      </c>
      <c r="P222">
        <v>0.99983426652969298</v>
      </c>
      <c r="Q222">
        <v>1.33572973912918E-2</v>
      </c>
      <c r="R222" s="34">
        <f>VLOOKUP(B222,Personen!A:B,2)</f>
        <v>60.506999999999998</v>
      </c>
      <c r="S222" s="34">
        <f>IF(B222="R",(output[[#This Row],[Column2]] * -1),output[[#This Row],[Column2]])</f>
        <v>5.2056727874608598E-2</v>
      </c>
    </row>
    <row r="223" spans="1:19" x14ac:dyDescent="0.2">
      <c r="A223" t="s">
        <v>204</v>
      </c>
      <c r="B223" t="s">
        <v>194</v>
      </c>
      <c r="C223" t="str">
        <f t="shared" si="3"/>
        <v>D-K</v>
      </c>
      <c r="D223" t="s">
        <v>113</v>
      </c>
      <c r="E223">
        <v>4.6517076985040602E-2</v>
      </c>
      <c r="F223">
        <v>0.67569651981577294</v>
      </c>
      <c r="G223">
        <v>178.58788706964199</v>
      </c>
      <c r="H223">
        <v>0.123686492335526</v>
      </c>
      <c r="I223">
        <v>2.5560328992307799E-2</v>
      </c>
      <c r="J223">
        <v>0.120335245754736</v>
      </c>
      <c r="K223">
        <v>-1.28236733122109E-2</v>
      </c>
      <c r="L223">
        <v>7.6454519192807602E-3</v>
      </c>
      <c r="M223">
        <v>-0.99996823613550301</v>
      </c>
      <c r="N223">
        <v>-2.2525063816720699E-3</v>
      </c>
      <c r="O223">
        <v>-1.7899379457243202E-2</v>
      </c>
      <c r="P223">
        <v>0.99953565721041104</v>
      </c>
      <c r="Q223">
        <v>2.46593223750547E-2</v>
      </c>
      <c r="R223" s="34">
        <f>VLOOKUP(B223,Personen!A:B,2)</f>
        <v>60.506999999999998</v>
      </c>
      <c r="S223" s="34">
        <f>IF(B223="R",(output[[#This Row],[Column2]] * -1),output[[#This Row],[Column2]])</f>
        <v>4.6517076985040602E-2</v>
      </c>
    </row>
    <row r="224" spans="1:19" x14ac:dyDescent="0.2">
      <c r="A224" t="s">
        <v>204</v>
      </c>
      <c r="B224" t="s">
        <v>194</v>
      </c>
      <c r="C224" t="str">
        <f t="shared" si="3"/>
        <v>D-K</v>
      </c>
      <c r="D224" t="s">
        <v>114</v>
      </c>
      <c r="E224">
        <v>6.2245711639557201E-2</v>
      </c>
      <c r="F224">
        <v>0.70019532434450404</v>
      </c>
      <c r="G224">
        <v>0.35421604303842502</v>
      </c>
      <c r="H224">
        <v>0.115366745394811</v>
      </c>
      <c r="I224">
        <v>9.8559771795577698E-3</v>
      </c>
      <c r="J224">
        <v>0.114775930083216</v>
      </c>
      <c r="K224">
        <v>-6.2314950340955902E-3</v>
      </c>
      <c r="L224">
        <v>2.84184633952534E-3</v>
      </c>
      <c r="M224">
        <v>-0.99999086295022699</v>
      </c>
      <c r="N224">
        <v>-3.1934190832134E-3</v>
      </c>
      <c r="O224">
        <v>8.2590048176850294E-3</v>
      </c>
      <c r="P224">
        <v>-0.99994684576422299</v>
      </c>
      <c r="Q224">
        <v>-6.1720730393032899E-3</v>
      </c>
      <c r="R224" s="34">
        <f>VLOOKUP(B224,Personen!A:B,2)</f>
        <v>60.506999999999998</v>
      </c>
      <c r="S224" s="34">
        <f>IF(B224="R",(output[[#This Row],[Column2]] * -1),output[[#This Row],[Column2]])</f>
        <v>6.2245711639557201E-2</v>
      </c>
    </row>
    <row r="225" spans="1:19" x14ac:dyDescent="0.2">
      <c r="A225" t="s">
        <v>204</v>
      </c>
      <c r="B225" t="s">
        <v>194</v>
      </c>
      <c r="C225" t="str">
        <f t="shared" si="3"/>
        <v>D-K</v>
      </c>
      <c r="D225" t="s">
        <v>115</v>
      </c>
      <c r="E225">
        <v>5.6591282844412102E-2</v>
      </c>
      <c r="F225">
        <v>0.68680300026732199</v>
      </c>
      <c r="G225">
        <v>177.49570523825199</v>
      </c>
      <c r="H225">
        <v>0.115757768896131</v>
      </c>
      <c r="I225">
        <v>-1.0118366022960399E-2</v>
      </c>
      <c r="J225">
        <v>0.115313689549084</v>
      </c>
      <c r="K225">
        <v>4.8242244224394598E-4</v>
      </c>
      <c r="L225">
        <v>3.3792887792059301E-3</v>
      </c>
      <c r="M225">
        <v>-0.99998742778895999</v>
      </c>
      <c r="N225">
        <v>-3.7046823569748702E-3</v>
      </c>
      <c r="O225">
        <v>-4.6776314095145502E-2</v>
      </c>
      <c r="P225">
        <v>0.99890446653638398</v>
      </c>
      <c r="Q225">
        <v>-1.35763519891224E-3</v>
      </c>
      <c r="R225" s="34">
        <f>VLOOKUP(B225,Personen!A:B,2)</f>
        <v>60.506999999999998</v>
      </c>
      <c r="S225" s="34">
        <f>IF(B225="R",(output[[#This Row],[Column2]] * -1),output[[#This Row],[Column2]])</f>
        <v>5.6591282844412102E-2</v>
      </c>
    </row>
    <row r="226" spans="1:19" x14ac:dyDescent="0.2">
      <c r="A226" t="s">
        <v>204</v>
      </c>
      <c r="B226" t="s">
        <v>194</v>
      </c>
      <c r="C226" t="str">
        <f t="shared" si="3"/>
        <v>D-K</v>
      </c>
      <c r="D226" t="s">
        <v>116</v>
      </c>
      <c r="E226">
        <v>5.6399545098471303E-2</v>
      </c>
      <c r="F226">
        <v>0.70039475281531605</v>
      </c>
      <c r="G226">
        <v>179.54218061424501</v>
      </c>
      <c r="H226">
        <v>0.111759577246738</v>
      </c>
      <c r="I226">
        <v>6.7399475338788496E-3</v>
      </c>
      <c r="J226">
        <v>0.111166757006866</v>
      </c>
      <c r="K226">
        <v>-9.3128057096880604E-3</v>
      </c>
      <c r="L226">
        <v>-6.5306279743809698E-3</v>
      </c>
      <c r="M226">
        <v>0.99996494431166405</v>
      </c>
      <c r="N226">
        <v>5.2403288093075496E-3</v>
      </c>
      <c r="O226">
        <v>-1.1318702104222099E-3</v>
      </c>
      <c r="P226">
        <v>-0.99999493447039201</v>
      </c>
      <c r="Q226">
        <v>-2.97487871718946E-3</v>
      </c>
      <c r="R226" s="34">
        <f>VLOOKUP(B226,Personen!A:B,2)</f>
        <v>60.506999999999998</v>
      </c>
      <c r="S226" s="34">
        <f>IF(B226="R",(output[[#This Row],[Column2]] * -1),output[[#This Row],[Column2]])</f>
        <v>5.6399545098471303E-2</v>
      </c>
    </row>
    <row r="227" spans="1:19" x14ac:dyDescent="0.2">
      <c r="A227" t="s">
        <v>204</v>
      </c>
      <c r="B227" t="s">
        <v>195</v>
      </c>
      <c r="C227" t="str">
        <f t="shared" si="3"/>
        <v>D-M</v>
      </c>
      <c r="D227" t="s">
        <v>224</v>
      </c>
      <c r="E227">
        <v>1.9446124921243899E-2</v>
      </c>
      <c r="F227">
        <v>0.61824005943024696</v>
      </c>
      <c r="G227">
        <v>2.4741375837156698</v>
      </c>
      <c r="H227">
        <v>9.4262574073295205E-2</v>
      </c>
      <c r="I227">
        <v>-1.2990825782393601E-2</v>
      </c>
      <c r="J227">
        <v>9.2760838167910295E-2</v>
      </c>
      <c r="K227">
        <v>1.05876446295536E-2</v>
      </c>
      <c r="L227">
        <v>2.4525067723424401E-3</v>
      </c>
      <c r="M227">
        <v>0.99998367963010704</v>
      </c>
      <c r="N227">
        <v>5.1600081357773102E-3</v>
      </c>
      <c r="O227">
        <v>-2.31833216959604E-2</v>
      </c>
      <c r="P227">
        <v>0.99929359631950698</v>
      </c>
      <c r="Q227">
        <v>-2.9577727261699101E-2</v>
      </c>
      <c r="R227" s="34">
        <f>VLOOKUP(B227,Personen!A:B,2)</f>
        <v>63.906999999999996</v>
      </c>
      <c r="S227" s="34">
        <f>IF(B227="R",(output[[#This Row],[Column2]] * -1),output[[#This Row],[Column2]])</f>
        <v>1.9446124921243899E-2</v>
      </c>
    </row>
    <row r="228" spans="1:19" x14ac:dyDescent="0.2">
      <c r="A228" t="s">
        <v>204</v>
      </c>
      <c r="B228" t="s">
        <v>195</v>
      </c>
      <c r="C228" t="str">
        <f t="shared" si="3"/>
        <v>D-M</v>
      </c>
      <c r="D228" t="s">
        <v>226</v>
      </c>
      <c r="E228">
        <v>4.5077114107471603E-2</v>
      </c>
      <c r="F228">
        <v>0.62351417709580903</v>
      </c>
      <c r="G228">
        <v>2.3550660345519701</v>
      </c>
      <c r="H228">
        <v>0.10034044095525201</v>
      </c>
      <c r="I228">
        <v>1.36904561124584E-2</v>
      </c>
      <c r="J228">
        <v>9.7671836022376501E-2</v>
      </c>
      <c r="K228">
        <v>1.8465859052458899E-2</v>
      </c>
      <c r="L228">
        <v>4.8622639411190797E-3</v>
      </c>
      <c r="M228">
        <v>0.99998747209602201</v>
      </c>
      <c r="N228">
        <v>1.1891342956785499E-3</v>
      </c>
      <c r="O228">
        <v>-3.6199128148196202E-2</v>
      </c>
      <c r="P228">
        <v>0.999340483410874</v>
      </c>
      <c r="Q228">
        <v>2.8672874688806501E-3</v>
      </c>
      <c r="R228" s="34">
        <f>VLOOKUP(B228,Personen!A:B,2)</f>
        <v>63.906999999999996</v>
      </c>
      <c r="S228" s="34">
        <f>IF(B228="R",(output[[#This Row],[Column2]] * -1),output[[#This Row],[Column2]])</f>
        <v>4.5077114107471603E-2</v>
      </c>
    </row>
    <row r="229" spans="1:19" x14ac:dyDescent="0.2">
      <c r="A229" t="s">
        <v>204</v>
      </c>
      <c r="B229" t="s">
        <v>195</v>
      </c>
      <c r="C229" t="str">
        <f t="shared" si="3"/>
        <v>D-M</v>
      </c>
      <c r="D229" t="s">
        <v>227</v>
      </c>
      <c r="E229">
        <v>4.8575217183953801E-2</v>
      </c>
      <c r="F229">
        <v>0.62506191811453604</v>
      </c>
      <c r="G229">
        <v>2.9267553381965898</v>
      </c>
      <c r="H229">
        <v>0.102672343727696</v>
      </c>
      <c r="I229">
        <v>-6.24522388357307E-4</v>
      </c>
      <c r="J229">
        <v>9.9349353451877398E-2</v>
      </c>
      <c r="K229">
        <v>2.5902241351255802E-2</v>
      </c>
      <c r="L229">
        <v>8.3400042470399803E-3</v>
      </c>
      <c r="M229">
        <v>0.99995045046136</v>
      </c>
      <c r="N229">
        <v>5.4351588091590703E-3</v>
      </c>
      <c r="O229">
        <v>-3.6707329943638102E-2</v>
      </c>
      <c r="P229">
        <v>0.99915249554561603</v>
      </c>
      <c r="Q229">
        <v>-1.8624246921047399E-2</v>
      </c>
      <c r="R229" s="34">
        <f>VLOOKUP(B229,Personen!A:B,2)</f>
        <v>63.906999999999996</v>
      </c>
      <c r="S229" s="34">
        <f>IF(B229="R",(output[[#This Row],[Column2]] * -1),output[[#This Row],[Column2]])</f>
        <v>4.8575217183953801E-2</v>
      </c>
    </row>
    <row r="230" spans="1:19" x14ac:dyDescent="0.2">
      <c r="A230" t="s">
        <v>204</v>
      </c>
      <c r="B230" t="s">
        <v>195</v>
      </c>
      <c r="C230" t="str">
        <f t="shared" si="3"/>
        <v>D-M</v>
      </c>
      <c r="D230" t="s">
        <v>228</v>
      </c>
      <c r="E230">
        <v>3.4089077567369501E-2</v>
      </c>
      <c r="F230">
        <v>0.61687059747215001</v>
      </c>
      <c r="G230">
        <v>3.25150453012093</v>
      </c>
      <c r="H230">
        <v>9.3822256419404296E-2</v>
      </c>
      <c r="I230">
        <v>3.5046940131849501E-3</v>
      </c>
      <c r="J230">
        <v>9.3689359404113895E-2</v>
      </c>
      <c r="K230">
        <v>-3.55483529142675E-3</v>
      </c>
      <c r="L230">
        <v>7.1125663317445796E-3</v>
      </c>
      <c r="M230">
        <v>0.99996791117599404</v>
      </c>
      <c r="N230">
        <v>3.6861929542488701E-3</v>
      </c>
      <c r="O230">
        <v>-4.9376591401874198E-2</v>
      </c>
      <c r="P230">
        <v>0.998779061783023</v>
      </c>
      <c r="Q230">
        <v>-1.5290406647984599E-3</v>
      </c>
      <c r="R230" s="34">
        <f>VLOOKUP(B230,Personen!A:B,2)</f>
        <v>63.906999999999996</v>
      </c>
      <c r="S230" s="34">
        <f>IF(B230="R",(output[[#This Row],[Column2]] * -1),output[[#This Row],[Column2]])</f>
        <v>3.4089077567369501E-2</v>
      </c>
    </row>
    <row r="231" spans="1:19" x14ac:dyDescent="0.2">
      <c r="A231" t="s">
        <v>204</v>
      </c>
      <c r="B231" t="s">
        <v>195</v>
      </c>
      <c r="C231" t="str">
        <f t="shared" si="3"/>
        <v>D-M</v>
      </c>
      <c r="D231" t="s">
        <v>229</v>
      </c>
      <c r="E231">
        <v>2.9713125284383499E-2</v>
      </c>
      <c r="F231">
        <v>0.61304466028485405</v>
      </c>
      <c r="G231">
        <v>179.40497275290201</v>
      </c>
      <c r="H231">
        <v>0.10380554548210499</v>
      </c>
      <c r="I231">
        <v>-4.3287086552843003E-2</v>
      </c>
      <c r="J231">
        <v>9.3489848067210099E-2</v>
      </c>
      <c r="K231">
        <v>1.27069948836857E-2</v>
      </c>
      <c r="L231">
        <v>3.3592446309839998E-3</v>
      </c>
      <c r="M231">
        <v>0.99999417702278104</v>
      </c>
      <c r="N231">
        <v>6.0116223950840305E-4</v>
      </c>
      <c r="O231">
        <v>7.6929525137692603E-4</v>
      </c>
      <c r="P231">
        <v>-0.99995984863022203</v>
      </c>
      <c r="Q231">
        <v>8.9280071818798792E-3</v>
      </c>
      <c r="R231" s="34">
        <f>VLOOKUP(B231,Personen!A:B,2)</f>
        <v>63.906999999999996</v>
      </c>
      <c r="S231" s="34">
        <f>IF(B231="R",(output[[#This Row],[Column2]] * -1),output[[#This Row],[Column2]])</f>
        <v>2.9713125284383499E-2</v>
      </c>
    </row>
    <row r="232" spans="1:19" x14ac:dyDescent="0.2">
      <c r="A232" t="s">
        <v>204</v>
      </c>
      <c r="B232" t="s">
        <v>195</v>
      </c>
      <c r="C232" t="str">
        <f t="shared" si="3"/>
        <v>D-M</v>
      </c>
      <c r="D232" t="s">
        <v>234</v>
      </c>
      <c r="E232">
        <v>3.3522226426649801E-2</v>
      </c>
      <c r="F232">
        <v>0.62728444335947298</v>
      </c>
      <c r="G232">
        <v>3.4070593780365899</v>
      </c>
      <c r="H232">
        <v>9.1018977363144696E-2</v>
      </c>
      <c r="I232">
        <v>8.5185937655358392E-3</v>
      </c>
      <c r="J232">
        <v>9.0497591261113397E-2</v>
      </c>
      <c r="K232">
        <v>-4.6982737709570996E-3</v>
      </c>
      <c r="L232">
        <v>2.7358522263930202E-3</v>
      </c>
      <c r="M232">
        <v>0.99996906834810195</v>
      </c>
      <c r="N232">
        <v>7.3741073780595398E-3</v>
      </c>
      <c r="O232">
        <v>-4.8552722267966399E-2</v>
      </c>
      <c r="P232">
        <v>0.99856338384323096</v>
      </c>
      <c r="Q232">
        <v>-2.26671923255834E-2</v>
      </c>
      <c r="R232" s="34">
        <f>VLOOKUP(B232,Personen!A:B,2)</f>
        <v>63.906999999999996</v>
      </c>
      <c r="S232" s="34">
        <f>IF(B232="R",(output[[#This Row],[Column2]] * -1),output[[#This Row],[Column2]])</f>
        <v>3.3522226426649801E-2</v>
      </c>
    </row>
    <row r="233" spans="1:19" x14ac:dyDescent="0.2">
      <c r="A233" t="s">
        <v>204</v>
      </c>
      <c r="B233" t="s">
        <v>195</v>
      </c>
      <c r="C233" t="str">
        <f t="shared" si="3"/>
        <v>D-M</v>
      </c>
      <c r="D233" t="s">
        <v>230</v>
      </c>
      <c r="E233">
        <v>4.8218629779171102E-2</v>
      </c>
      <c r="F233">
        <v>0.61712273507217597</v>
      </c>
      <c r="G233">
        <v>178.49871202506301</v>
      </c>
      <c r="H233">
        <v>9.7941551610050998E-2</v>
      </c>
      <c r="I233">
        <v>1.35610398478744E-3</v>
      </c>
      <c r="J233">
        <v>9.3312592973817193E-2</v>
      </c>
      <c r="K233">
        <v>2.9723198116444999E-2</v>
      </c>
      <c r="L233">
        <v>4.1133285334626398E-3</v>
      </c>
      <c r="M233">
        <v>0.99997884315027297</v>
      </c>
      <c r="N233">
        <v>5.0392241680389804E-3</v>
      </c>
      <c r="O233">
        <v>1.20738344744253E-2</v>
      </c>
      <c r="P233">
        <v>-0.99980598076944704</v>
      </c>
      <c r="Q233">
        <v>1.55635259092409E-2</v>
      </c>
      <c r="R233" s="34">
        <f>VLOOKUP(B233,Personen!A:B,2)</f>
        <v>63.906999999999996</v>
      </c>
      <c r="S233" s="34">
        <f>IF(B233="R",(output[[#This Row],[Column2]] * -1),output[[#This Row],[Column2]])</f>
        <v>4.8218629779171102E-2</v>
      </c>
    </row>
    <row r="234" spans="1:19" x14ac:dyDescent="0.2">
      <c r="A234" t="s">
        <v>204</v>
      </c>
      <c r="B234" t="s">
        <v>195</v>
      </c>
      <c r="C234" t="str">
        <f t="shared" si="3"/>
        <v>D-M</v>
      </c>
      <c r="D234" t="s">
        <v>231</v>
      </c>
      <c r="E234">
        <v>2.2119452043045398E-2</v>
      </c>
      <c r="F234">
        <v>0.62515898383388702</v>
      </c>
      <c r="G234">
        <v>3.8295958342830101</v>
      </c>
      <c r="H234">
        <v>9.2468851900669405E-2</v>
      </c>
      <c r="I234">
        <v>9.3503437718415704E-3</v>
      </c>
      <c r="J234">
        <v>9.05927616536705E-2</v>
      </c>
      <c r="K234">
        <v>1.6000349344234999E-2</v>
      </c>
      <c r="L234">
        <v>4.24784351317882E-3</v>
      </c>
      <c r="M234">
        <v>0.99998849353873298</v>
      </c>
      <c r="N234">
        <v>2.2290391701154902E-3</v>
      </c>
      <c r="O234">
        <v>-5.2370546472268999E-2</v>
      </c>
      <c r="P234">
        <v>0.99807509218705903</v>
      </c>
      <c r="Q234">
        <v>-3.32180104459762E-2</v>
      </c>
      <c r="R234" s="34">
        <f>VLOOKUP(B234,Personen!A:B,2)</f>
        <v>63.906999999999996</v>
      </c>
      <c r="S234" s="34">
        <f>IF(B234="R",(output[[#This Row],[Column2]] * -1),output[[#This Row],[Column2]])</f>
        <v>2.2119452043045398E-2</v>
      </c>
    </row>
    <row r="235" spans="1:19" x14ac:dyDescent="0.2">
      <c r="A235" t="s">
        <v>204</v>
      </c>
      <c r="B235" t="s">
        <v>195</v>
      </c>
      <c r="C235" t="str">
        <f t="shared" si="3"/>
        <v>D-M</v>
      </c>
      <c r="D235" t="s">
        <v>232</v>
      </c>
      <c r="E235">
        <v>4.4477057693685498E-2</v>
      </c>
      <c r="F235">
        <v>0.60895050386266503</v>
      </c>
      <c r="G235">
        <v>0.49338525099677</v>
      </c>
      <c r="H235">
        <v>9.9295149934739896E-2</v>
      </c>
      <c r="I235">
        <v>-1.75435061281271E-2</v>
      </c>
      <c r="J235">
        <v>9.1612502511230196E-2</v>
      </c>
      <c r="K235">
        <v>3.4042643506706098E-2</v>
      </c>
      <c r="L235">
        <v>-1.8667614010022099E-4</v>
      </c>
      <c r="M235">
        <v>0.99999818199440005</v>
      </c>
      <c r="N235">
        <v>1.89767223559069E-3</v>
      </c>
      <c r="O235">
        <v>1.8254234819901499E-3</v>
      </c>
      <c r="P235">
        <v>0.999977370212211</v>
      </c>
      <c r="Q235">
        <v>-6.4750978820124197E-3</v>
      </c>
      <c r="R235" s="34">
        <f>VLOOKUP(B235,Personen!A:B,2)</f>
        <v>63.906999999999996</v>
      </c>
      <c r="S235" s="34">
        <f>IF(B235="R",(output[[#This Row],[Column2]] * -1),output[[#This Row],[Column2]])</f>
        <v>4.4477057693685498E-2</v>
      </c>
    </row>
    <row r="236" spans="1:19" x14ac:dyDescent="0.2">
      <c r="A236" t="s">
        <v>204</v>
      </c>
      <c r="B236" t="s">
        <v>195</v>
      </c>
      <c r="C236" t="str">
        <f t="shared" si="3"/>
        <v>D-M</v>
      </c>
      <c r="D236" t="s">
        <v>233</v>
      </c>
      <c r="E236">
        <v>5.1192845148113397E-2</v>
      </c>
      <c r="F236">
        <v>0.60449945060765098</v>
      </c>
      <c r="G236">
        <v>1.6489670671949399</v>
      </c>
      <c r="H236">
        <v>9.9719263102461597E-2</v>
      </c>
      <c r="I236">
        <v>1.5062276160709401E-3</v>
      </c>
      <c r="J236">
        <v>9.5824533084445093E-2</v>
      </c>
      <c r="K236">
        <v>2.7555790157689702E-2</v>
      </c>
      <c r="L236">
        <v>5.2386444809811401E-3</v>
      </c>
      <c r="M236">
        <v>0.99998626459223905</v>
      </c>
      <c r="N236">
        <v>-1.6501775953983499E-4</v>
      </c>
      <c r="O236">
        <v>-2.3431718624571898E-2</v>
      </c>
      <c r="P236">
        <v>0.99972193216433802</v>
      </c>
      <c r="Q236">
        <v>-2.6481903068077501E-3</v>
      </c>
      <c r="R236" s="34">
        <f>VLOOKUP(B236,Personen!A:B,2)</f>
        <v>63.906999999999996</v>
      </c>
      <c r="S236" s="34">
        <f>IF(B236="R",(output[[#This Row],[Column2]] * -1),output[[#This Row],[Column2]])</f>
        <v>5.1192845148113397E-2</v>
      </c>
    </row>
    <row r="237" spans="1:19" x14ac:dyDescent="0.2">
      <c r="A237" t="s">
        <v>204</v>
      </c>
      <c r="B237" t="s">
        <v>195</v>
      </c>
      <c r="C237" t="str">
        <f t="shared" si="3"/>
        <v>D-M</v>
      </c>
      <c r="D237" t="s">
        <v>235</v>
      </c>
      <c r="E237">
        <v>4.5618759934718499E-2</v>
      </c>
      <c r="F237">
        <v>0.61498973012313696</v>
      </c>
      <c r="G237">
        <v>2.4414117904894801</v>
      </c>
      <c r="H237">
        <v>0.101158265044276</v>
      </c>
      <c r="I237">
        <v>1.50786037959647E-2</v>
      </c>
      <c r="J237">
        <v>9.7923867798087094E-2</v>
      </c>
      <c r="K237">
        <v>2.04094686308866E-2</v>
      </c>
      <c r="L237">
        <v>-1.2203311373899101E-4</v>
      </c>
      <c r="M237">
        <v>0.99999965546040903</v>
      </c>
      <c r="N237">
        <v>8.2108890048771801E-4</v>
      </c>
      <c r="O237">
        <v>-4.0244193059240402E-2</v>
      </c>
      <c r="P237">
        <v>0.999098811836725</v>
      </c>
      <c r="Q237">
        <v>-1.3489592708988101E-2</v>
      </c>
      <c r="R237" s="34">
        <f>VLOOKUP(B237,Personen!A:B,2)</f>
        <v>63.906999999999996</v>
      </c>
      <c r="S237" s="34">
        <f>IF(B237="R",(output[[#This Row],[Column2]] * -1),output[[#This Row],[Column2]])</f>
        <v>4.5618759934718499E-2</v>
      </c>
    </row>
    <row r="238" spans="1:19" x14ac:dyDescent="0.2">
      <c r="A238" t="s">
        <v>204</v>
      </c>
      <c r="B238" t="s">
        <v>195</v>
      </c>
      <c r="C238" t="str">
        <f t="shared" si="3"/>
        <v>D-M</v>
      </c>
      <c r="D238" t="s">
        <v>236</v>
      </c>
      <c r="E238">
        <v>2.5533060347694099E-2</v>
      </c>
      <c r="F238">
        <v>0.61598269133519601</v>
      </c>
      <c r="G238">
        <v>176.58780675417199</v>
      </c>
      <c r="H238">
        <v>9.6852123741444598E-2</v>
      </c>
      <c r="I238" s="1">
        <v>-4.8133519111176403E-5</v>
      </c>
      <c r="J238">
        <v>9.4876500480913104E-2</v>
      </c>
      <c r="K238">
        <v>1.9462302353209102E-2</v>
      </c>
      <c r="L238">
        <v>3.4009899649444699E-3</v>
      </c>
      <c r="M238">
        <v>0.99999291311692895</v>
      </c>
      <c r="N238">
        <v>1.6146154889769501E-3</v>
      </c>
      <c r="O238">
        <v>3.8349880354197598E-2</v>
      </c>
      <c r="P238">
        <v>-0.99843058392111705</v>
      </c>
      <c r="Q238">
        <v>4.0812446235856302E-2</v>
      </c>
      <c r="R238" s="34">
        <f>VLOOKUP(B238,Personen!A:B,2)</f>
        <v>63.906999999999996</v>
      </c>
      <c r="S238" s="34">
        <f>IF(B238="R",(output[[#This Row],[Column2]] * -1),output[[#This Row],[Column2]])</f>
        <v>2.5533060347694099E-2</v>
      </c>
    </row>
    <row r="239" spans="1:19" x14ac:dyDescent="0.2">
      <c r="A239" t="s">
        <v>204</v>
      </c>
      <c r="B239" t="s">
        <v>195</v>
      </c>
      <c r="C239" t="str">
        <f t="shared" si="3"/>
        <v>D-M</v>
      </c>
      <c r="D239" t="s">
        <v>237</v>
      </c>
      <c r="E239">
        <v>5.0450094021134199E-2</v>
      </c>
      <c r="F239">
        <v>0.60395562944131398</v>
      </c>
      <c r="G239">
        <v>2.1635334957493302</v>
      </c>
      <c r="H239">
        <v>9.6913242091931501E-2</v>
      </c>
      <c r="I239">
        <v>1.81254284573531E-3</v>
      </c>
      <c r="J239">
        <v>9.3280325047882806E-2</v>
      </c>
      <c r="K239">
        <v>2.62235035829123E-2</v>
      </c>
      <c r="L239">
        <v>9.4081188556258098E-3</v>
      </c>
      <c r="M239">
        <v>0.99994741232157003</v>
      </c>
      <c r="N239">
        <v>4.0816529732952802E-3</v>
      </c>
      <c r="O239">
        <v>-2.4741839217877402E-2</v>
      </c>
      <c r="P239">
        <v>0.99962156474280395</v>
      </c>
      <c r="Q239">
        <v>-1.20236722038268E-2</v>
      </c>
      <c r="R239" s="34">
        <f>VLOOKUP(B239,Personen!A:B,2)</f>
        <v>63.906999999999996</v>
      </c>
      <c r="S239" s="34">
        <f>IF(B239="R",(output[[#This Row],[Column2]] * -1),output[[#This Row],[Column2]])</f>
        <v>5.0450094021134199E-2</v>
      </c>
    </row>
    <row r="240" spans="1:19" x14ac:dyDescent="0.2">
      <c r="A240" t="s">
        <v>204</v>
      </c>
      <c r="B240" t="s">
        <v>195</v>
      </c>
      <c r="C240" t="str">
        <f t="shared" si="3"/>
        <v>D-M</v>
      </c>
      <c r="D240" t="s">
        <v>225</v>
      </c>
      <c r="E240">
        <v>2.19959781381249E-2</v>
      </c>
      <c r="F240">
        <v>0.62326100130651596</v>
      </c>
      <c r="G240">
        <v>2.7772763855242801</v>
      </c>
      <c r="H240">
        <v>9.5995992940043295E-2</v>
      </c>
      <c r="I240">
        <v>-2.5189999507383401E-3</v>
      </c>
      <c r="J240">
        <v>9.3037882178246004E-2</v>
      </c>
      <c r="K240">
        <v>2.3512502622643899E-2</v>
      </c>
      <c r="L240">
        <v>5.3777777906168396E-3</v>
      </c>
      <c r="M240">
        <v>0.99997817482880602</v>
      </c>
      <c r="N240">
        <v>3.8378864085124101E-3</v>
      </c>
      <c r="O240">
        <v>-2.73447267150735E-2</v>
      </c>
      <c r="P240">
        <v>0.99911674431997799</v>
      </c>
      <c r="Q240">
        <v>-3.1906067453147703E-2</v>
      </c>
      <c r="R240" s="34">
        <f>VLOOKUP(B240,Personen!A:B,2)</f>
        <v>63.906999999999996</v>
      </c>
      <c r="S240" s="34">
        <f>IF(B240="R",(output[[#This Row],[Column2]] * -1),output[[#This Row],[Column2]])</f>
        <v>2.19959781381249E-2</v>
      </c>
    </row>
    <row r="241" spans="1:19" x14ac:dyDescent="0.2">
      <c r="A241" t="s">
        <v>204</v>
      </c>
      <c r="B241" t="s">
        <v>195</v>
      </c>
      <c r="C241" t="str">
        <f t="shared" si="3"/>
        <v>D-M</v>
      </c>
      <c r="D241" t="s">
        <v>238</v>
      </c>
      <c r="E241">
        <v>4.7744045864240997E-2</v>
      </c>
      <c r="F241">
        <v>0.60344725908061503</v>
      </c>
      <c r="G241">
        <v>2.1303152250575499</v>
      </c>
      <c r="H241">
        <v>9.7196137029229898E-2</v>
      </c>
      <c r="I241">
        <v>1.57702928268505E-2</v>
      </c>
      <c r="J241">
        <v>9.2661587594735195E-2</v>
      </c>
      <c r="K241">
        <v>2.4743021278401701E-2</v>
      </c>
      <c r="L241">
        <v>4.1179204083258997E-3</v>
      </c>
      <c r="M241">
        <v>0.99998769200302495</v>
      </c>
      <c r="N241">
        <v>2.7674128661724601E-3</v>
      </c>
      <c r="O241">
        <v>-3.2584442890759402E-2</v>
      </c>
      <c r="P241">
        <v>0.99946404473721895</v>
      </c>
      <c r="Q241">
        <v>-3.1428265966551602E-3</v>
      </c>
      <c r="R241" s="34">
        <f>VLOOKUP(B241,Personen!A:B,2)</f>
        <v>63.906999999999996</v>
      </c>
      <c r="S241" s="34">
        <f>IF(B241="R",(output[[#This Row],[Column2]] * -1),output[[#This Row],[Column2]])</f>
        <v>4.7744045864240997E-2</v>
      </c>
    </row>
    <row r="242" spans="1:19" x14ac:dyDescent="0.2">
      <c r="A242" t="s">
        <v>204</v>
      </c>
      <c r="B242" t="s">
        <v>198</v>
      </c>
      <c r="C242" t="str">
        <f t="shared" si="3"/>
        <v>D-R</v>
      </c>
      <c r="D242" t="s">
        <v>290</v>
      </c>
      <c r="E242">
        <v>2.43994071124129E-2</v>
      </c>
      <c r="F242">
        <v>0.61936717449477996</v>
      </c>
      <c r="G242">
        <v>2.7329751702904699</v>
      </c>
      <c r="H242">
        <v>0.14452155609645201</v>
      </c>
      <c r="I242">
        <v>-3.18065693551315E-2</v>
      </c>
      <c r="J242">
        <v>0.14095183285705401</v>
      </c>
      <c r="K242">
        <v>-2.7208705654832E-3</v>
      </c>
      <c r="L242">
        <v>6.7963435785069297E-3</v>
      </c>
      <c r="M242">
        <v>0.99997689198475104</v>
      </c>
      <c r="N242">
        <v>-1.58778080213639E-4</v>
      </c>
      <c r="O242">
        <v>3.5555308219084002E-2</v>
      </c>
      <c r="P242">
        <v>0.99865004176737804</v>
      </c>
      <c r="Q242">
        <v>3.78670587114893E-2</v>
      </c>
      <c r="R242" s="34">
        <f>VLOOKUP(B242,Personen!A:B,2)</f>
        <v>64.342500000000001</v>
      </c>
      <c r="S242" s="34">
        <f>IF(B242="R",(output[[#This Row],[Column2]] * -1),output[[#This Row],[Column2]])</f>
        <v>-2.43994071124129E-2</v>
      </c>
    </row>
    <row r="243" spans="1:19" x14ac:dyDescent="0.2">
      <c r="A243" t="s">
        <v>204</v>
      </c>
      <c r="B243" t="s">
        <v>198</v>
      </c>
      <c r="C243" t="str">
        <f t="shared" si="3"/>
        <v>D-R</v>
      </c>
      <c r="D243" t="s">
        <v>291</v>
      </c>
      <c r="E243">
        <v>2.5061533754748701E-2</v>
      </c>
      <c r="F243">
        <v>0.63545461155197502</v>
      </c>
      <c r="G243">
        <v>0.57005617481626503</v>
      </c>
      <c r="H243">
        <v>0.14661184150356499</v>
      </c>
      <c r="I243">
        <v>-1.5024195092711599E-2</v>
      </c>
      <c r="J243">
        <v>0.14582181439581099</v>
      </c>
      <c r="K243">
        <v>-2.3030582268370701E-3</v>
      </c>
      <c r="L243">
        <v>1.21386915093686E-3</v>
      </c>
      <c r="M243">
        <v>0.99999359128782594</v>
      </c>
      <c r="N243">
        <v>-3.3680714006513002E-3</v>
      </c>
      <c r="O243">
        <v>2.1672899663386E-3</v>
      </c>
      <c r="P243">
        <v>0.99990958438389399</v>
      </c>
      <c r="Q243">
        <v>-1.32712437784762E-2</v>
      </c>
      <c r="R243" s="34">
        <f>VLOOKUP(B243,Personen!A:B,2)</f>
        <v>64.342500000000001</v>
      </c>
      <c r="S243" s="34">
        <f>IF(B243="R",(output[[#This Row],[Column2]] * -1),output[[#This Row],[Column2]])</f>
        <v>-2.5061533754748701E-2</v>
      </c>
    </row>
    <row r="244" spans="1:19" x14ac:dyDescent="0.2">
      <c r="A244" t="s">
        <v>204</v>
      </c>
      <c r="B244" t="s">
        <v>198</v>
      </c>
      <c r="C244" t="str">
        <f t="shared" si="3"/>
        <v>D-R</v>
      </c>
      <c r="D244" t="s">
        <v>292</v>
      </c>
      <c r="E244">
        <v>2.7671408562967899E-2</v>
      </c>
      <c r="F244">
        <v>0.64367926375304696</v>
      </c>
      <c r="G244">
        <v>0.72862200348003703</v>
      </c>
      <c r="H244">
        <v>0.145817449340676</v>
      </c>
      <c r="I244">
        <v>-2.1329889277353999E-2</v>
      </c>
      <c r="J244">
        <v>0.143804781176298</v>
      </c>
      <c r="K244">
        <v>-1.13114661504863E-2</v>
      </c>
      <c r="L244">
        <v>4.6885255823104497E-3</v>
      </c>
      <c r="M244">
        <v>0.9999869379045</v>
      </c>
      <c r="N244">
        <v>-2.0351285573869601E-3</v>
      </c>
      <c r="O244">
        <v>1.0783196324563199E-2</v>
      </c>
      <c r="P244">
        <v>0.99990021734644496</v>
      </c>
      <c r="Q244">
        <v>9.1256795668518305E-3</v>
      </c>
      <c r="R244" s="34">
        <f>VLOOKUP(B244,Personen!A:B,2)</f>
        <v>64.342500000000001</v>
      </c>
      <c r="S244" s="34">
        <f>IF(B244="R",(output[[#This Row],[Column2]] * -1),output[[#This Row],[Column2]])</f>
        <v>-2.7671408562967899E-2</v>
      </c>
    </row>
    <row r="245" spans="1:19" x14ac:dyDescent="0.2">
      <c r="A245" t="s">
        <v>204</v>
      </c>
      <c r="B245" t="s">
        <v>198</v>
      </c>
      <c r="C245" t="str">
        <f t="shared" si="3"/>
        <v>D-R</v>
      </c>
      <c r="D245" t="s">
        <v>293</v>
      </c>
      <c r="E245">
        <v>2.4453017361131799E-2</v>
      </c>
      <c r="F245">
        <v>0.63553907099547202</v>
      </c>
      <c r="G245">
        <v>2.8434164652386</v>
      </c>
      <c r="H245">
        <v>0.146251531960054</v>
      </c>
      <c r="I245">
        <v>-1.9159471969675199E-2</v>
      </c>
      <c r="J245">
        <v>0.14473087942082699</v>
      </c>
      <c r="K245">
        <v>-8.6831893092377196E-3</v>
      </c>
      <c r="L245">
        <v>1.20196031872618E-3</v>
      </c>
      <c r="M245">
        <v>0.99999924412743102</v>
      </c>
      <c r="N245">
        <v>2.5891303121435602E-4</v>
      </c>
      <c r="O245">
        <v>-4.3641878764588797E-2</v>
      </c>
      <c r="P245">
        <v>0.99881648577333504</v>
      </c>
      <c r="Q245">
        <v>2.1471240422986201E-2</v>
      </c>
      <c r="R245" s="34">
        <f>VLOOKUP(B245,Personen!A:B,2)</f>
        <v>64.342500000000001</v>
      </c>
      <c r="S245" s="34">
        <f>IF(B245="R",(output[[#This Row],[Column2]] * -1),output[[#This Row],[Column2]])</f>
        <v>-2.4453017361131799E-2</v>
      </c>
    </row>
    <row r="246" spans="1:19" x14ac:dyDescent="0.2">
      <c r="A246" t="s">
        <v>204</v>
      </c>
      <c r="B246" t="s">
        <v>198</v>
      </c>
      <c r="C246" t="str">
        <f t="shared" si="3"/>
        <v>D-R</v>
      </c>
      <c r="D246" t="s">
        <v>294</v>
      </c>
      <c r="E246">
        <v>2.37900625297735E-2</v>
      </c>
      <c r="F246">
        <v>0.62842164591832805</v>
      </c>
      <c r="G246">
        <v>2.0496877947884502</v>
      </c>
      <c r="H246">
        <v>0.14480819429269001</v>
      </c>
      <c r="I246">
        <v>-2.5992229911467799E-2</v>
      </c>
      <c r="J246">
        <v>0.14241694111401701</v>
      </c>
      <c r="K246">
        <v>-3.3514179484842501E-3</v>
      </c>
      <c r="L246">
        <v>3.9159476780917602E-3</v>
      </c>
      <c r="M246">
        <v>0.99999233112817698</v>
      </c>
      <c r="N246" s="1">
        <v>5.5123644608383199E-5</v>
      </c>
      <c r="O246">
        <v>-2.51233974864578E-2</v>
      </c>
      <c r="P246">
        <v>0.99946507836933596</v>
      </c>
      <c r="Q246">
        <v>2.0937335525693501E-2</v>
      </c>
      <c r="R246" s="34">
        <f>VLOOKUP(B246,Personen!A:B,2)</f>
        <v>64.342500000000001</v>
      </c>
      <c r="S246" s="34">
        <f>IF(B246="R",(output[[#This Row],[Column2]] * -1),output[[#This Row],[Column2]])</f>
        <v>-2.37900625297735E-2</v>
      </c>
    </row>
    <row r="247" spans="1:19" x14ac:dyDescent="0.2">
      <c r="A247" t="s">
        <v>204</v>
      </c>
      <c r="B247" t="s">
        <v>198</v>
      </c>
      <c r="C247" t="str">
        <f t="shared" si="3"/>
        <v>D-R</v>
      </c>
      <c r="D247" t="s">
        <v>295</v>
      </c>
      <c r="E247">
        <v>2.65555306732604E-2</v>
      </c>
      <c r="F247">
        <v>0.630000695911625</v>
      </c>
      <c r="G247">
        <v>1.8341970746265199</v>
      </c>
      <c r="H247">
        <v>0.14221324891852799</v>
      </c>
      <c r="I247">
        <v>-2.6161898228432599E-2</v>
      </c>
      <c r="J247">
        <v>0.139614215307442</v>
      </c>
      <c r="K247">
        <v>-6.9306661393887499E-3</v>
      </c>
      <c r="L247">
        <v>7.9789406525751505E-3</v>
      </c>
      <c r="M247">
        <v>0.99996667638872505</v>
      </c>
      <c r="N247">
        <v>-1.72702580998122E-3</v>
      </c>
      <c r="O247">
        <v>3.8644757720284598E-2</v>
      </c>
      <c r="P247">
        <v>0.99919380066778996</v>
      </c>
      <c r="Q247">
        <v>-1.0878024075914599E-2</v>
      </c>
      <c r="R247" s="34">
        <f>VLOOKUP(B247,Personen!A:B,2)</f>
        <v>64.342500000000001</v>
      </c>
      <c r="S247" s="34">
        <f>IF(B247="R",(output[[#This Row],[Column2]] * -1),output[[#This Row],[Column2]])</f>
        <v>-2.65555306732604E-2</v>
      </c>
    </row>
    <row r="248" spans="1:19" x14ac:dyDescent="0.2">
      <c r="A248" t="s">
        <v>204</v>
      </c>
      <c r="B248" t="s">
        <v>198</v>
      </c>
      <c r="C248" t="str">
        <f t="shared" si="3"/>
        <v>D-R</v>
      </c>
      <c r="D248" t="s">
        <v>296</v>
      </c>
      <c r="E248">
        <v>2.5888111865590899E-2</v>
      </c>
      <c r="F248">
        <v>0.65404029860825996</v>
      </c>
      <c r="G248">
        <v>3.5827590866497299</v>
      </c>
      <c r="H248">
        <v>0.145287239253655</v>
      </c>
      <c r="I248">
        <v>-1.6395936318346901E-2</v>
      </c>
      <c r="J248">
        <v>0.144157598084594</v>
      </c>
      <c r="K248">
        <v>7.6250951911668299E-3</v>
      </c>
      <c r="L248">
        <v>5.0533244094141498E-3</v>
      </c>
      <c r="M248">
        <v>0.99998657121396095</v>
      </c>
      <c r="N248">
        <v>-1.14947995154357E-3</v>
      </c>
      <c r="O248">
        <v>5.8509292650176299E-2</v>
      </c>
      <c r="P248">
        <v>0.99772480832927102</v>
      </c>
      <c r="Q248">
        <v>-3.3494320681193797E-2</v>
      </c>
      <c r="R248" s="34">
        <f>VLOOKUP(B248,Personen!A:B,2)</f>
        <v>64.342500000000001</v>
      </c>
      <c r="S248" s="34">
        <f>IF(B248="R",(output[[#This Row],[Column2]] * -1),output[[#This Row],[Column2]])</f>
        <v>-2.5888111865590899E-2</v>
      </c>
    </row>
    <row r="249" spans="1:19" x14ac:dyDescent="0.2">
      <c r="A249" t="s">
        <v>204</v>
      </c>
      <c r="B249" t="s">
        <v>198</v>
      </c>
      <c r="C249" t="str">
        <f t="shared" si="3"/>
        <v>D-R</v>
      </c>
      <c r="D249" t="s">
        <v>297</v>
      </c>
      <c r="E249">
        <v>1.9892236183730601E-2</v>
      </c>
      <c r="F249">
        <v>0.63237970797273102</v>
      </c>
      <c r="G249">
        <v>175.24318453747199</v>
      </c>
      <c r="H249">
        <v>0.14544460902988701</v>
      </c>
      <c r="I249">
        <v>-3.2184099183161903E-2</v>
      </c>
      <c r="J249">
        <v>0.14181637945564199</v>
      </c>
      <c r="K249">
        <v>-2.5362519035829699E-3</v>
      </c>
      <c r="L249">
        <v>1.74215120654339E-3</v>
      </c>
      <c r="M249">
        <v>0.99999748962651702</v>
      </c>
      <c r="N249">
        <v>1.40913087973309E-3</v>
      </c>
      <c r="O249">
        <v>4.3071784167130901E-2</v>
      </c>
      <c r="P249">
        <v>-0.99653287804436996</v>
      </c>
      <c r="Q249">
        <v>-7.1183174874856994E-2</v>
      </c>
      <c r="R249" s="34">
        <f>VLOOKUP(B249,Personen!A:B,2)</f>
        <v>64.342500000000001</v>
      </c>
      <c r="S249" s="34">
        <f>IF(B249="R",(output[[#This Row],[Column2]] * -1),output[[#This Row],[Column2]])</f>
        <v>-1.9892236183730601E-2</v>
      </c>
    </row>
    <row r="250" spans="1:19" x14ac:dyDescent="0.2">
      <c r="A250" t="s">
        <v>204</v>
      </c>
      <c r="B250" t="s">
        <v>198</v>
      </c>
      <c r="C250" t="str">
        <f t="shared" si="3"/>
        <v>D-R</v>
      </c>
      <c r="D250" t="s">
        <v>298</v>
      </c>
      <c r="E250">
        <v>1.5484661435603699E-2</v>
      </c>
      <c r="F250">
        <v>0.63815100114276402</v>
      </c>
      <c r="G250">
        <v>178.522165134343</v>
      </c>
      <c r="H250">
        <v>0.14769529691031799</v>
      </c>
      <c r="I250">
        <v>-7.03879941847501E-3</v>
      </c>
      <c r="J250">
        <v>0.14744303312769799</v>
      </c>
      <c r="K250">
        <v>4.9907929508281601E-3</v>
      </c>
      <c r="L250">
        <v>5.0038425336359901E-3</v>
      </c>
      <c r="M250">
        <v>0.99998735280065498</v>
      </c>
      <c r="N250">
        <v>-5.0576539590392003E-4</v>
      </c>
      <c r="O250">
        <v>-3.0496764778752499E-2</v>
      </c>
      <c r="P250">
        <v>-0.99952519305482601</v>
      </c>
      <c r="Q250">
        <v>4.3972476324233003E-3</v>
      </c>
      <c r="R250" s="34">
        <f>VLOOKUP(B250,Personen!A:B,2)</f>
        <v>64.342500000000001</v>
      </c>
      <c r="S250" s="34">
        <f>IF(B250="R",(output[[#This Row],[Column2]] * -1),output[[#This Row],[Column2]])</f>
        <v>-1.5484661435603699E-2</v>
      </c>
    </row>
    <row r="251" spans="1:19" x14ac:dyDescent="0.2">
      <c r="A251" t="s">
        <v>204</v>
      </c>
      <c r="B251" t="s">
        <v>198</v>
      </c>
      <c r="C251" t="str">
        <f t="shared" si="3"/>
        <v>D-R</v>
      </c>
      <c r="D251" t="s">
        <v>299</v>
      </c>
      <c r="E251">
        <v>2.3086680362720002E-2</v>
      </c>
      <c r="F251">
        <v>0.62792207376404996</v>
      </c>
      <c r="G251">
        <v>3.2042407877085699</v>
      </c>
      <c r="H251">
        <v>0.14424708296585501</v>
      </c>
      <c r="I251">
        <v>-3.2470836832531699E-2</v>
      </c>
      <c r="J251">
        <v>0.14054485482507401</v>
      </c>
      <c r="K251" s="1">
        <v>9.7374289027896106E-5</v>
      </c>
      <c r="L251">
        <v>3.7929715482702198E-4</v>
      </c>
      <c r="M251">
        <v>0.99999657895221505</v>
      </c>
      <c r="N251">
        <v>-2.58809148463345E-3</v>
      </c>
      <c r="O251">
        <v>-4.8061469376893998E-2</v>
      </c>
      <c r="P251">
        <v>0.99852376881270399</v>
      </c>
      <c r="Q251">
        <v>2.5305696540615701E-2</v>
      </c>
      <c r="R251" s="34">
        <f>VLOOKUP(B251,Personen!A:B,2)</f>
        <v>64.342500000000001</v>
      </c>
      <c r="S251" s="34">
        <f>IF(B251="R",(output[[#This Row],[Column2]] * -1),output[[#This Row],[Column2]])</f>
        <v>-2.3086680362720002E-2</v>
      </c>
    </row>
    <row r="252" spans="1:19" x14ac:dyDescent="0.2">
      <c r="A252" t="s">
        <v>204</v>
      </c>
      <c r="B252" t="s">
        <v>198</v>
      </c>
      <c r="C252" t="str">
        <f t="shared" si="3"/>
        <v>D-R</v>
      </c>
      <c r="D252" t="s">
        <v>300</v>
      </c>
      <c r="E252">
        <v>2.7852967977364401E-2</v>
      </c>
      <c r="F252">
        <v>0.63158297812209796</v>
      </c>
      <c r="G252">
        <v>178.66447573197499</v>
      </c>
      <c r="H252">
        <v>0.14263605162700399</v>
      </c>
      <c r="I252">
        <v>-2.2051972501900701E-2</v>
      </c>
      <c r="J252">
        <v>0.140856360829306</v>
      </c>
      <c r="K252">
        <v>-4.2707547858784603E-3</v>
      </c>
      <c r="L252">
        <v>5.1222444328529902E-3</v>
      </c>
      <c r="M252">
        <v>0.99998388944037697</v>
      </c>
      <c r="N252">
        <v>-2.4461135837184002E-3</v>
      </c>
      <c r="O252">
        <v>-2.7986002047504899E-2</v>
      </c>
      <c r="P252">
        <v>-0.99960616971168603</v>
      </c>
      <c r="Q252">
        <v>-2.0710296300385099E-3</v>
      </c>
      <c r="R252" s="34">
        <f>VLOOKUP(B252,Personen!A:B,2)</f>
        <v>64.342500000000001</v>
      </c>
      <c r="S252" s="34">
        <f>IF(B252="R",(output[[#This Row],[Column2]] * -1),output[[#This Row],[Column2]])</f>
        <v>-2.7852967977364401E-2</v>
      </c>
    </row>
    <row r="253" spans="1:19" x14ac:dyDescent="0.2">
      <c r="A253" t="s">
        <v>204</v>
      </c>
      <c r="B253" t="s">
        <v>198</v>
      </c>
      <c r="C253" t="str">
        <f t="shared" si="3"/>
        <v>D-R</v>
      </c>
      <c r="D253" t="s">
        <v>301</v>
      </c>
      <c r="E253">
        <v>2.64256328799745E-2</v>
      </c>
      <c r="F253">
        <v>0.64572176377624102</v>
      </c>
      <c r="G253">
        <v>3.5161499157676701</v>
      </c>
      <c r="H253">
        <v>0.15045058625068</v>
      </c>
      <c r="I253">
        <v>-1.9206437773470999E-2</v>
      </c>
      <c r="J253">
        <v>0.14900941619858701</v>
      </c>
      <c r="K253">
        <v>-7.9174197427802594E-3</v>
      </c>
      <c r="L253">
        <v>1.2731613028657599E-3</v>
      </c>
      <c r="M253">
        <v>0.99999464658964798</v>
      </c>
      <c r="N253">
        <v>3.0142747622226799E-3</v>
      </c>
      <c r="O253">
        <v>-4.0492978500904997E-2</v>
      </c>
      <c r="P253">
        <v>0.99803000050708202</v>
      </c>
      <c r="Q253">
        <v>4.7921151696897098E-2</v>
      </c>
      <c r="R253" s="34">
        <f>VLOOKUP(B253,Personen!A:B,2)</f>
        <v>64.342500000000001</v>
      </c>
      <c r="S253" s="34">
        <f>IF(B253="R",(output[[#This Row],[Column2]] * -1),output[[#This Row],[Column2]])</f>
        <v>-2.64256328799745E-2</v>
      </c>
    </row>
    <row r="254" spans="1:19" x14ac:dyDescent="0.2">
      <c r="A254" t="s">
        <v>204</v>
      </c>
      <c r="B254" t="s">
        <v>198</v>
      </c>
      <c r="C254" t="str">
        <f t="shared" si="3"/>
        <v>D-R</v>
      </c>
      <c r="D254" t="s">
        <v>302</v>
      </c>
      <c r="E254">
        <v>1.5649767857030601E-2</v>
      </c>
      <c r="F254">
        <v>0.65295807747490298</v>
      </c>
      <c r="G254">
        <v>178.26812682058599</v>
      </c>
      <c r="H254">
        <v>0.15102770879205399</v>
      </c>
      <c r="I254">
        <v>-5.2202369197016096E-3</v>
      </c>
      <c r="J254">
        <v>0.150120776446976</v>
      </c>
      <c r="K254">
        <v>1.5680256006727501E-2</v>
      </c>
      <c r="L254">
        <v>9.9221552266565496E-4</v>
      </c>
      <c r="M254">
        <v>0.99999591301564705</v>
      </c>
      <c r="N254">
        <v>-2.6813169074481899E-3</v>
      </c>
      <c r="O254">
        <v>1.14075648567112E-2</v>
      </c>
      <c r="P254">
        <v>-0.99947751852939803</v>
      </c>
      <c r="Q254">
        <v>3.0241650390760599E-2</v>
      </c>
      <c r="R254" s="34">
        <f>VLOOKUP(B254,Personen!A:B,2)</f>
        <v>64.342500000000001</v>
      </c>
      <c r="S254" s="34">
        <f>IF(B254="R",(output[[#This Row],[Column2]] * -1),output[[#This Row],[Column2]])</f>
        <v>-1.5649767857030601E-2</v>
      </c>
    </row>
    <row r="255" spans="1:19" x14ac:dyDescent="0.2">
      <c r="A255" t="s">
        <v>204</v>
      </c>
      <c r="B255" t="s">
        <v>198</v>
      </c>
      <c r="C255" t="str">
        <f t="shared" si="3"/>
        <v>D-R</v>
      </c>
      <c r="D255" t="s">
        <v>303</v>
      </c>
      <c r="E255">
        <v>1.9425269207203201E-2</v>
      </c>
      <c r="F255">
        <v>0.64093764843204204</v>
      </c>
      <c r="G255">
        <v>179.69021276206499</v>
      </c>
      <c r="H255">
        <v>0.145662466176088</v>
      </c>
      <c r="I255">
        <v>-1.7588456203186199E-2</v>
      </c>
      <c r="J255">
        <v>0.14455768272274599</v>
      </c>
      <c r="K255">
        <v>3.35806889719236E-3</v>
      </c>
      <c r="L255">
        <v>2.6413080754527701E-3</v>
      </c>
      <c r="M255">
        <v>0.99999613658671305</v>
      </c>
      <c r="N255">
        <v>-8.6620049508467597E-4</v>
      </c>
      <c r="O255">
        <v>-7.7597878849811203E-3</v>
      </c>
      <c r="P255">
        <v>-0.99996649151706296</v>
      </c>
      <c r="Q255">
        <v>2.6079752750858502E-3</v>
      </c>
      <c r="R255" s="34">
        <f>VLOOKUP(B255,Personen!A:B,2)</f>
        <v>64.342500000000001</v>
      </c>
      <c r="S255" s="34">
        <f>IF(B255="R",(output[[#This Row],[Column2]] * -1),output[[#This Row],[Column2]])</f>
        <v>-1.9425269207203201E-2</v>
      </c>
    </row>
    <row r="256" spans="1:19" x14ac:dyDescent="0.2">
      <c r="A256" t="s">
        <v>204</v>
      </c>
      <c r="B256" t="s">
        <v>198</v>
      </c>
      <c r="C256" t="str">
        <f t="shared" si="3"/>
        <v>D-R</v>
      </c>
      <c r="D256" t="s">
        <v>304</v>
      </c>
      <c r="E256">
        <v>2.5089390224299402E-2</v>
      </c>
      <c r="F256">
        <v>0.62854727281364897</v>
      </c>
      <c r="G256">
        <v>1.6985829947717099</v>
      </c>
      <c r="H256">
        <v>0.14238851001693201</v>
      </c>
      <c r="I256">
        <v>-3.1320776310325503E-2</v>
      </c>
      <c r="J256">
        <v>0.138860703116787</v>
      </c>
      <c r="K256">
        <v>-3.3469218802153399E-3</v>
      </c>
      <c r="L256">
        <v>6.4320719055027697E-4</v>
      </c>
      <c r="M256">
        <v>0.99999807269650298</v>
      </c>
      <c r="N256">
        <v>-1.8549630152770401E-3</v>
      </c>
      <c r="O256">
        <v>-2.8327611045440799E-2</v>
      </c>
      <c r="P256">
        <v>0.99956566827321303</v>
      </c>
      <c r="Q256">
        <v>-8.1253468838283997E-3</v>
      </c>
      <c r="R256" s="34">
        <f>VLOOKUP(B256,Personen!A:B,2)</f>
        <v>64.342500000000001</v>
      </c>
      <c r="S256" s="34">
        <f>IF(B256="R",(output[[#This Row],[Column2]] * -1),output[[#This Row],[Column2]])</f>
        <v>-2.5089390224299402E-2</v>
      </c>
    </row>
    <row r="257" spans="1:19" x14ac:dyDescent="0.2">
      <c r="A257" t="s">
        <v>204</v>
      </c>
      <c r="B257" t="s">
        <v>196</v>
      </c>
      <c r="C257" t="str">
        <f t="shared" si="3"/>
        <v>D-S</v>
      </c>
      <c r="D257" t="s">
        <v>162</v>
      </c>
      <c r="E257">
        <v>2.95685634933022E-2</v>
      </c>
      <c r="F257">
        <v>0.74706137921729499</v>
      </c>
      <c r="G257">
        <v>1.55137295757464</v>
      </c>
      <c r="H257">
        <v>8.4624650882143895E-2</v>
      </c>
      <c r="I257">
        <v>-3.1946523575149101E-3</v>
      </c>
      <c r="J257">
        <v>8.4423096342378795E-2</v>
      </c>
      <c r="K257">
        <v>-4.8853390061259702E-3</v>
      </c>
      <c r="L257">
        <v>3.4521499702801898E-3</v>
      </c>
      <c r="M257">
        <v>0.99999250819029295</v>
      </c>
      <c r="N257">
        <v>1.7510636396084901E-3</v>
      </c>
      <c r="O257">
        <v>2.3744698762147801E-3</v>
      </c>
      <c r="P257">
        <v>0.99967704887229802</v>
      </c>
      <c r="Q257">
        <v>-2.53013804125275E-2</v>
      </c>
      <c r="R257" s="34">
        <f>VLOOKUP(B257,Personen!A:B,2)</f>
        <v>0</v>
      </c>
      <c r="S257" s="34">
        <f>IF(B257="R",(output[[#This Row],[Column2]] * -1),output[[#This Row],[Column2]])</f>
        <v>2.95685634933022E-2</v>
      </c>
    </row>
    <row r="258" spans="1:19" x14ac:dyDescent="0.2">
      <c r="A258" t="s">
        <v>204</v>
      </c>
      <c r="B258" t="s">
        <v>196</v>
      </c>
      <c r="C258" t="str">
        <f t="shared" si="3"/>
        <v>D-S</v>
      </c>
      <c r="D258" t="s">
        <v>163</v>
      </c>
      <c r="E258">
        <v>3.07967335080922E-2</v>
      </c>
      <c r="F258">
        <v>0.74930941675352603</v>
      </c>
      <c r="G258">
        <v>1.87107393148951</v>
      </c>
      <c r="H258">
        <v>8.75413952182542E-2</v>
      </c>
      <c r="I258">
        <v>-1.3120642015639301E-2</v>
      </c>
      <c r="J258">
        <v>8.6132885962163896E-2</v>
      </c>
      <c r="K258">
        <v>-8.5129657396749697E-3</v>
      </c>
      <c r="L258">
        <v>3.7000917242866502E-3</v>
      </c>
      <c r="M258">
        <v>0.99999193469464398</v>
      </c>
      <c r="N258">
        <v>1.5620073286508401E-3</v>
      </c>
      <c r="O258">
        <v>-1.8695378994365699E-2</v>
      </c>
      <c r="P258">
        <v>0.99957873972511901</v>
      </c>
      <c r="Q258">
        <v>-2.21996822904745E-2</v>
      </c>
      <c r="R258" s="34">
        <f>VLOOKUP(B258,Personen!A:B,2)</f>
        <v>0</v>
      </c>
      <c r="S258" s="34">
        <f>IF(B258="R",(output[[#This Row],[Column2]] * -1),output[[#This Row],[Column2]])</f>
        <v>3.07967335080922E-2</v>
      </c>
    </row>
    <row r="259" spans="1:19" x14ac:dyDescent="0.2">
      <c r="A259" t="s">
        <v>204</v>
      </c>
      <c r="B259" t="s">
        <v>196</v>
      </c>
      <c r="C259" t="str">
        <f t="shared" ref="C259:C316" si="4">_xlfn.TEXTJOIN("-",FALSE,A259,B259)</f>
        <v>D-S</v>
      </c>
      <c r="D259" t="s">
        <v>164</v>
      </c>
      <c r="E259">
        <v>5.2833451986966297E-2</v>
      </c>
      <c r="F259">
        <v>0.75504059390924005</v>
      </c>
      <c r="G259">
        <v>1.02692828244843</v>
      </c>
      <c r="H259">
        <v>8.72391544319506E-2</v>
      </c>
      <c r="I259">
        <v>-1.21262049590914E-2</v>
      </c>
      <c r="J259">
        <v>8.6372556609173506E-2</v>
      </c>
      <c r="K259">
        <v>-1.84572047909659E-3</v>
      </c>
      <c r="L259">
        <v>1.3822376428311699E-3</v>
      </c>
      <c r="M259">
        <v>0.99999903425939196</v>
      </c>
      <c r="N259">
        <v>1.44566185422164E-4</v>
      </c>
      <c r="O259">
        <v>1.21177162054531E-2</v>
      </c>
      <c r="P259">
        <v>0.99982565211885799</v>
      </c>
      <c r="Q259">
        <v>-1.4206559015550299E-2</v>
      </c>
      <c r="R259" s="34">
        <f>VLOOKUP(B259,Personen!A:B,2)</f>
        <v>0</v>
      </c>
      <c r="S259" s="34">
        <f>IF(B259="R",(output[[#This Row],[Column2]] * -1),output[[#This Row],[Column2]])</f>
        <v>5.2833451986966297E-2</v>
      </c>
    </row>
    <row r="260" spans="1:19" x14ac:dyDescent="0.2">
      <c r="A260" t="s">
        <v>204</v>
      </c>
      <c r="B260" t="s">
        <v>196</v>
      </c>
      <c r="C260" t="str">
        <f t="shared" si="4"/>
        <v>D-S</v>
      </c>
      <c r="D260" t="s">
        <v>165</v>
      </c>
      <c r="E260">
        <v>5.5734782426635501E-2</v>
      </c>
      <c r="F260">
        <v>0.74616816214110204</v>
      </c>
      <c r="G260">
        <v>1.46286944597753</v>
      </c>
      <c r="H260">
        <v>8.5122155430730095E-2</v>
      </c>
      <c r="I260">
        <v>-8.6673156734574201E-3</v>
      </c>
      <c r="J260">
        <v>8.46769748956928E-2</v>
      </c>
      <c r="K260">
        <v>6.84767627902815E-4</v>
      </c>
      <c r="L260">
        <v>5.29498138901318E-3</v>
      </c>
      <c r="M260">
        <v>0.99998596031614895</v>
      </c>
      <c r="N260">
        <v>2.0577336733241299E-4</v>
      </c>
      <c r="O260">
        <v>-1.30042884146958E-2</v>
      </c>
      <c r="P260">
        <v>0.99976059376281201</v>
      </c>
      <c r="Q260">
        <v>-1.7596694060434698E-2</v>
      </c>
      <c r="R260" s="34">
        <f>VLOOKUP(B260,Personen!A:B,2)</f>
        <v>0</v>
      </c>
      <c r="S260" s="34">
        <f>IF(B260="R",(output[[#This Row],[Column2]] * -1),output[[#This Row],[Column2]])</f>
        <v>5.5734782426635501E-2</v>
      </c>
    </row>
    <row r="261" spans="1:19" x14ac:dyDescent="0.2">
      <c r="A261" t="s">
        <v>204</v>
      </c>
      <c r="B261" t="s">
        <v>196</v>
      </c>
      <c r="C261" t="str">
        <f t="shared" si="4"/>
        <v>D-S</v>
      </c>
      <c r="D261" t="s">
        <v>166</v>
      </c>
      <c r="E261">
        <v>5.5112128090650199E-2</v>
      </c>
      <c r="F261">
        <v>0.76397924177618104</v>
      </c>
      <c r="G261">
        <v>6.8062418249256698E-2</v>
      </c>
      <c r="H261">
        <v>8.2709305283576104E-2</v>
      </c>
      <c r="I261">
        <v>-7.9765327747676595E-3</v>
      </c>
      <c r="J261">
        <v>8.2234820237170894E-2</v>
      </c>
      <c r="K261">
        <v>3.8260222091651601E-3</v>
      </c>
      <c r="L261">
        <v>2.3728270353846298E-3</v>
      </c>
      <c r="M261">
        <v>0.99999715286686197</v>
      </c>
      <c r="N261">
        <v>2.5288343288359401E-4</v>
      </c>
      <c r="O261">
        <v>2.9418761346303602E-3</v>
      </c>
      <c r="P261">
        <v>0.999995360730765</v>
      </c>
      <c r="Q261">
        <v>-7.8986185830804702E-4</v>
      </c>
      <c r="R261" s="34">
        <f>VLOOKUP(B261,Personen!A:B,2)</f>
        <v>0</v>
      </c>
      <c r="S261" s="34">
        <f>IF(B261="R",(output[[#This Row],[Column2]] * -1),output[[#This Row],[Column2]])</f>
        <v>5.5112128090650199E-2</v>
      </c>
    </row>
    <row r="262" spans="1:19" x14ac:dyDescent="0.2">
      <c r="A262" t="s">
        <v>204</v>
      </c>
      <c r="B262" t="s">
        <v>196</v>
      </c>
      <c r="C262" t="str">
        <f t="shared" si="4"/>
        <v>D-S</v>
      </c>
      <c r="D262" t="s">
        <v>167</v>
      </c>
      <c r="E262">
        <v>3.4245486169602601E-2</v>
      </c>
      <c r="F262">
        <v>0.74273489216589395</v>
      </c>
      <c r="G262">
        <v>2.0200767369070598</v>
      </c>
      <c r="H262">
        <v>8.8131943436177002E-2</v>
      </c>
      <c r="I262">
        <v>6.9774712236105897E-4</v>
      </c>
      <c r="J262">
        <v>8.65998202160327E-2</v>
      </c>
      <c r="K262">
        <v>-1.6346979578550899E-2</v>
      </c>
      <c r="L262">
        <v>3.5263806835376301E-3</v>
      </c>
      <c r="M262">
        <v>0.99998911002401503</v>
      </c>
      <c r="N262">
        <v>3.0568730187520302E-3</v>
      </c>
      <c r="O262">
        <v>-7.6247905383698402E-3</v>
      </c>
      <c r="P262">
        <v>0.99950919182035902</v>
      </c>
      <c r="Q262">
        <v>-3.0384832332244701E-2</v>
      </c>
      <c r="R262" s="34">
        <f>VLOOKUP(B262,Personen!A:B,2)</f>
        <v>0</v>
      </c>
      <c r="S262" s="34">
        <f>IF(B262="R",(output[[#This Row],[Column2]] * -1),output[[#This Row],[Column2]])</f>
        <v>3.4245486169602601E-2</v>
      </c>
    </row>
    <row r="263" spans="1:19" x14ac:dyDescent="0.2">
      <c r="A263" t="s">
        <v>204</v>
      </c>
      <c r="B263" t="s">
        <v>196</v>
      </c>
      <c r="C263" t="str">
        <f t="shared" si="4"/>
        <v>D-S</v>
      </c>
      <c r="D263" t="s">
        <v>168</v>
      </c>
      <c r="E263">
        <v>5.1571083684139499E-2</v>
      </c>
      <c r="F263">
        <v>0.75947242076764898</v>
      </c>
      <c r="G263">
        <v>0.78306365645451803</v>
      </c>
      <c r="H263">
        <v>8.2518486828649998E-2</v>
      </c>
      <c r="I263">
        <v>8.59012533002322E-4</v>
      </c>
      <c r="J263">
        <v>8.2507220342321594E-2</v>
      </c>
      <c r="K263">
        <v>-1.0589416139801201E-3</v>
      </c>
      <c r="L263">
        <v>3.0180764091716499E-3</v>
      </c>
      <c r="M263">
        <v>0.99999538432830504</v>
      </c>
      <c r="N263">
        <v>3.5005267316920501E-4</v>
      </c>
      <c r="O263">
        <v>4.0486609834318402E-3</v>
      </c>
      <c r="P263">
        <v>0.99990365141428506</v>
      </c>
      <c r="Q263">
        <v>-1.32776591544222E-2</v>
      </c>
      <c r="R263" s="34">
        <f>VLOOKUP(B263,Personen!A:B,2)</f>
        <v>0</v>
      </c>
      <c r="S263" s="34">
        <f>IF(B263="R",(output[[#This Row],[Column2]] * -1),output[[#This Row],[Column2]])</f>
        <v>5.1571083684139499E-2</v>
      </c>
    </row>
    <row r="264" spans="1:19" x14ac:dyDescent="0.2">
      <c r="A264" t="s">
        <v>204</v>
      </c>
      <c r="B264" t="s">
        <v>196</v>
      </c>
      <c r="C264" t="str">
        <f t="shared" si="4"/>
        <v>D-S</v>
      </c>
      <c r="D264" t="s">
        <v>169</v>
      </c>
      <c r="E264">
        <v>5.2156158663723001E-2</v>
      </c>
      <c r="F264">
        <v>0.75818114407699999</v>
      </c>
      <c r="G264">
        <v>1.7549518451037001</v>
      </c>
      <c r="H264">
        <v>8.4944306835968306E-2</v>
      </c>
      <c r="I264">
        <v>-5.5881502229096101E-3</v>
      </c>
      <c r="J264">
        <v>8.4432516710267497E-2</v>
      </c>
      <c r="K264">
        <v>7.4470103329948804E-3</v>
      </c>
      <c r="L264">
        <v>5.3175244699823496E-3</v>
      </c>
      <c r="M264">
        <v>0.99997217579967201</v>
      </c>
      <c r="N264">
        <v>5.2317836327762197E-3</v>
      </c>
      <c r="O264">
        <v>-1.43729256826625E-3</v>
      </c>
      <c r="P264">
        <v>0.99969532421561502</v>
      </c>
      <c r="Q264">
        <v>-2.4641285102638601E-2</v>
      </c>
      <c r="R264" s="34">
        <f>VLOOKUP(B264,Personen!A:B,2)</f>
        <v>0</v>
      </c>
      <c r="S264" s="34">
        <f>IF(B264="R",(output[[#This Row],[Column2]] * -1),output[[#This Row],[Column2]])</f>
        <v>5.2156158663723001E-2</v>
      </c>
    </row>
    <row r="265" spans="1:19" x14ac:dyDescent="0.2">
      <c r="A265" t="s">
        <v>204</v>
      </c>
      <c r="B265" t="s">
        <v>196</v>
      </c>
      <c r="C265" t="str">
        <f t="shared" si="4"/>
        <v>D-S</v>
      </c>
      <c r="D265" t="s">
        <v>170</v>
      </c>
      <c r="E265">
        <v>4.79408480341523E-2</v>
      </c>
      <c r="F265">
        <v>0.74903695376033097</v>
      </c>
      <c r="G265">
        <v>2.6700928661485399</v>
      </c>
      <c r="H265">
        <v>8.6534423865423094E-2</v>
      </c>
      <c r="I265">
        <v>-2.4804389040740001E-2</v>
      </c>
      <c r="J265">
        <v>8.2460428533019395E-2</v>
      </c>
      <c r="K265">
        <v>-8.5572498027761592E-3</v>
      </c>
      <c r="L265">
        <v>3.18176927230682E-3</v>
      </c>
      <c r="M265">
        <v>0.99999414872221404</v>
      </c>
      <c r="N265">
        <v>1.2565292002435799E-3</v>
      </c>
      <c r="O265">
        <v>-3.66601935360708E-2</v>
      </c>
      <c r="P265">
        <v>0.99906558064997397</v>
      </c>
      <c r="Q265">
        <v>-2.2890953899454201E-2</v>
      </c>
      <c r="R265" s="34">
        <f>VLOOKUP(B265,Personen!A:B,2)</f>
        <v>0</v>
      </c>
      <c r="S265" s="34">
        <f>IF(B265="R",(output[[#This Row],[Column2]] * -1),output[[#This Row],[Column2]])</f>
        <v>4.79408480341523E-2</v>
      </c>
    </row>
    <row r="266" spans="1:19" x14ac:dyDescent="0.2">
      <c r="A266" t="s">
        <v>204</v>
      </c>
      <c r="B266" t="s">
        <v>196</v>
      </c>
      <c r="C266" t="str">
        <f t="shared" si="4"/>
        <v>D-S</v>
      </c>
      <c r="D266" t="s">
        <v>171</v>
      </c>
      <c r="E266">
        <v>4.4724489054679697E-2</v>
      </c>
      <c r="F266">
        <v>0.78345929150233895</v>
      </c>
      <c r="G266">
        <v>1.4535603062839699</v>
      </c>
      <c r="H266">
        <v>8.7277706300539895E-2</v>
      </c>
      <c r="I266">
        <v>-1.0654520489979301E-2</v>
      </c>
      <c r="J266">
        <v>8.6597206359800602E-2</v>
      </c>
      <c r="K266">
        <v>2.19158866807545E-3</v>
      </c>
      <c r="L266">
        <v>1.73523226558471E-3</v>
      </c>
      <c r="M266">
        <v>0.99999802348131195</v>
      </c>
      <c r="N266">
        <v>9.7056810788511403E-4</v>
      </c>
      <c r="O266">
        <v>8.3078596157113906E-3</v>
      </c>
      <c r="P266">
        <v>0.99968861099253803</v>
      </c>
      <c r="Q266">
        <v>-2.3529991934015601E-2</v>
      </c>
      <c r="R266" s="34">
        <f>VLOOKUP(B266,Personen!A:B,2)</f>
        <v>0</v>
      </c>
      <c r="S266" s="34">
        <f>IF(B266="R",(output[[#This Row],[Column2]] * -1),output[[#This Row],[Column2]])</f>
        <v>4.4724489054679697E-2</v>
      </c>
    </row>
    <row r="267" spans="1:19" x14ac:dyDescent="0.2">
      <c r="A267" t="s">
        <v>204</v>
      </c>
      <c r="B267" t="s">
        <v>196</v>
      </c>
      <c r="C267" t="str">
        <f t="shared" si="4"/>
        <v>D-S</v>
      </c>
      <c r="D267" t="s">
        <v>172</v>
      </c>
      <c r="E267">
        <v>5.3582258566564199E-2</v>
      </c>
      <c r="F267">
        <v>0.764438893932889</v>
      </c>
      <c r="G267">
        <v>1.6757792731269301</v>
      </c>
      <c r="H267">
        <v>8.4878012678832201E-2</v>
      </c>
      <c r="I267">
        <v>-1.4691434469358399E-3</v>
      </c>
      <c r="J267">
        <v>8.3311049461504305E-2</v>
      </c>
      <c r="K267">
        <v>-1.61674887185085E-2</v>
      </c>
      <c r="L267">
        <v>3.3836401814105401E-3</v>
      </c>
      <c r="M267">
        <v>0.999991389222468</v>
      </c>
      <c r="N267">
        <v>2.4025944395720598E-3</v>
      </c>
      <c r="O267">
        <v>7.05273448248637E-3</v>
      </c>
      <c r="P267">
        <v>0.99962099022664896</v>
      </c>
      <c r="Q267">
        <v>-2.6610802968194399E-2</v>
      </c>
      <c r="R267" s="34">
        <f>VLOOKUP(B267,Personen!A:B,2)</f>
        <v>0</v>
      </c>
      <c r="S267" s="34">
        <f>IF(B267="R",(output[[#This Row],[Column2]] * -1),output[[#This Row],[Column2]])</f>
        <v>5.3582258566564199E-2</v>
      </c>
    </row>
    <row r="268" spans="1:19" x14ac:dyDescent="0.2">
      <c r="A268" t="s">
        <v>204</v>
      </c>
      <c r="B268" t="s">
        <v>196</v>
      </c>
      <c r="C268" t="str">
        <f t="shared" si="4"/>
        <v>D-S</v>
      </c>
      <c r="D268" t="s">
        <v>173</v>
      </c>
      <c r="E268">
        <v>5.1759308091458602E-2</v>
      </c>
      <c r="F268">
        <v>0.76588781133499795</v>
      </c>
      <c r="G268">
        <v>1.5723619447439501</v>
      </c>
      <c r="H268">
        <v>8.5828501960073494E-2</v>
      </c>
      <c r="I268">
        <v>-1.28009223652408E-2</v>
      </c>
      <c r="J268">
        <v>8.4815569521091705E-2</v>
      </c>
      <c r="K268">
        <v>-2.9978829400577598E-3</v>
      </c>
      <c r="L268">
        <v>2.43704005541261E-3</v>
      </c>
      <c r="M268">
        <v>0.99999178526405197</v>
      </c>
      <c r="N268">
        <v>3.2388640263607701E-3</v>
      </c>
      <c r="O268">
        <v>-7.82406759603794E-3</v>
      </c>
      <c r="P268">
        <v>0.99972268630938499</v>
      </c>
      <c r="Q268">
        <v>-2.2211133347901299E-2</v>
      </c>
      <c r="R268" s="34">
        <f>VLOOKUP(B268,Personen!A:B,2)</f>
        <v>0</v>
      </c>
      <c r="S268" s="34">
        <f>IF(B268="R",(output[[#This Row],[Column2]] * -1),output[[#This Row],[Column2]])</f>
        <v>5.1759308091458602E-2</v>
      </c>
    </row>
    <row r="269" spans="1:19" x14ac:dyDescent="0.2">
      <c r="A269" t="s">
        <v>204</v>
      </c>
      <c r="B269" t="s">
        <v>196</v>
      </c>
      <c r="C269" t="str">
        <f t="shared" si="4"/>
        <v>D-S</v>
      </c>
      <c r="D269" t="s">
        <v>174</v>
      </c>
      <c r="E269">
        <v>5.4111228751830602E-2</v>
      </c>
      <c r="F269">
        <v>0.73917061645973303</v>
      </c>
      <c r="G269">
        <v>0.98155487758369797</v>
      </c>
      <c r="H269">
        <v>8.3925517498658703E-2</v>
      </c>
      <c r="I269">
        <v>-4.6440668445598098E-3</v>
      </c>
      <c r="J269">
        <v>8.37270915291978E-2</v>
      </c>
      <c r="K269">
        <v>3.4204202405934102E-3</v>
      </c>
      <c r="L269">
        <v>2.3284878670375899E-3</v>
      </c>
      <c r="M269">
        <v>0.99999728847543001</v>
      </c>
      <c r="N269" s="1">
        <v>-3.4438934069483698E-5</v>
      </c>
      <c r="O269">
        <v>1.2814561534279499E-2</v>
      </c>
      <c r="P269">
        <v>0.99982566657679395</v>
      </c>
      <c r="Q269">
        <v>-1.35802601945767E-2</v>
      </c>
      <c r="R269" s="34">
        <f>VLOOKUP(B269,Personen!A:B,2)</f>
        <v>0</v>
      </c>
      <c r="S269" s="34">
        <f>IF(B269="R",(output[[#This Row],[Column2]] * -1),output[[#This Row],[Column2]])</f>
        <v>5.4111228751830602E-2</v>
      </c>
    </row>
    <row r="270" spans="1:19" x14ac:dyDescent="0.2">
      <c r="A270" t="s">
        <v>204</v>
      </c>
      <c r="B270" t="s">
        <v>196</v>
      </c>
      <c r="C270" t="str">
        <f t="shared" si="4"/>
        <v>D-S</v>
      </c>
      <c r="D270" t="s">
        <v>175</v>
      </c>
      <c r="E270">
        <v>2.6456803130734698E-2</v>
      </c>
      <c r="F270">
        <v>0.745316639200158</v>
      </c>
      <c r="G270">
        <v>3.10607811151444</v>
      </c>
      <c r="H270">
        <v>8.73927157231318E-2</v>
      </c>
      <c r="I270">
        <v>-2.7631389253118099E-3</v>
      </c>
      <c r="J270">
        <v>8.4995094720707404E-2</v>
      </c>
      <c r="K270">
        <v>-2.0141640900421601E-2</v>
      </c>
      <c r="L270">
        <v>5.4993639188974904E-3</v>
      </c>
      <c r="M270">
        <v>0.99998333838595099</v>
      </c>
      <c r="N270">
        <v>1.7549777704695801E-3</v>
      </c>
      <c r="O270">
        <v>-3.04312179532743E-3</v>
      </c>
      <c r="P270">
        <v>0.998655132625896</v>
      </c>
      <c r="Q270">
        <v>-5.1755825659474397E-2</v>
      </c>
      <c r="R270" s="34">
        <f>VLOOKUP(B270,Personen!A:B,2)</f>
        <v>0</v>
      </c>
      <c r="S270" s="34">
        <f>IF(B270="R",(output[[#This Row],[Column2]] * -1),output[[#This Row],[Column2]])</f>
        <v>2.6456803130734698E-2</v>
      </c>
    </row>
    <row r="271" spans="1:19" x14ac:dyDescent="0.2">
      <c r="A271" t="s">
        <v>204</v>
      </c>
      <c r="B271" t="s">
        <v>196</v>
      </c>
      <c r="C271" t="str">
        <f t="shared" si="4"/>
        <v>D-S</v>
      </c>
      <c r="D271" t="s">
        <v>176</v>
      </c>
      <c r="E271">
        <v>5.2150994704841899E-2</v>
      </c>
      <c r="F271">
        <v>0.76349700950227795</v>
      </c>
      <c r="G271">
        <v>2.2191304717252001</v>
      </c>
      <c r="H271">
        <v>8.1998976890025999E-2</v>
      </c>
      <c r="I271">
        <v>-5.7303491646685904E-3</v>
      </c>
      <c r="J271">
        <v>8.1750449602689498E-2</v>
      </c>
      <c r="K271">
        <v>2.8034441710375001E-3</v>
      </c>
      <c r="L271">
        <v>2.5956354496739702E-3</v>
      </c>
      <c r="M271">
        <v>0.99998914066733502</v>
      </c>
      <c r="N271">
        <v>3.8705586180722302E-3</v>
      </c>
      <c r="O271">
        <v>-8.5539235077507995E-3</v>
      </c>
      <c r="P271">
        <v>0.99941165609251503</v>
      </c>
      <c r="Q271">
        <v>-3.32140340675307E-2</v>
      </c>
      <c r="R271" s="34">
        <f>VLOOKUP(B271,Personen!A:B,2)</f>
        <v>0</v>
      </c>
      <c r="S271" s="34">
        <f>IF(B271="R",(output[[#This Row],[Column2]] * -1),output[[#This Row],[Column2]])</f>
        <v>5.2150994704841899E-2</v>
      </c>
    </row>
    <row r="272" spans="1:19" x14ac:dyDescent="0.2">
      <c r="A272" t="s">
        <v>202</v>
      </c>
      <c r="B272" t="s">
        <v>367</v>
      </c>
      <c r="C272" t="str">
        <f t="shared" si="4"/>
        <v>N-Mai</v>
      </c>
      <c r="D272" t="s">
        <v>322</v>
      </c>
      <c r="E272">
        <v>4.0574902128083297E-2</v>
      </c>
      <c r="F272">
        <v>0.71906935127640204</v>
      </c>
      <c r="G272">
        <v>177.90177890261401</v>
      </c>
      <c r="H272">
        <v>5.8511353617135602E-2</v>
      </c>
      <c r="I272">
        <v>6.8267105986267104E-3</v>
      </c>
      <c r="J272">
        <v>5.0626823649630497E-2</v>
      </c>
      <c r="K272">
        <v>-2.85289195670165E-2</v>
      </c>
      <c r="L272">
        <v>7.7611340873430202E-3</v>
      </c>
      <c r="M272">
        <v>0.99996587203123299</v>
      </c>
      <c r="N272">
        <v>-2.8318846184885301E-3</v>
      </c>
      <c r="O272">
        <v>7.15164412654316E-3</v>
      </c>
      <c r="P272">
        <v>-0.99950582993475001</v>
      </c>
      <c r="Q272">
        <v>-3.0609637579235401E-2</v>
      </c>
      <c r="R272" s="34">
        <f>VLOOKUP(B272,Personen!A:B,2)</f>
        <v>64.342500000000001</v>
      </c>
      <c r="S272" s="34">
        <f>IF(B272="R",(output[[#This Row],[Column2]] * -1),output[[#This Row],[Column2]])</f>
        <v>4.0574902128083297E-2</v>
      </c>
    </row>
    <row r="273" spans="1:19" x14ac:dyDescent="0.2">
      <c r="A273" t="s">
        <v>202</v>
      </c>
      <c r="B273" t="s">
        <v>367</v>
      </c>
      <c r="C273" t="str">
        <f t="shared" si="4"/>
        <v>N-Mai</v>
      </c>
      <c r="D273" t="s">
        <v>323</v>
      </c>
      <c r="E273">
        <v>4.16594817905412E-2</v>
      </c>
      <c r="F273">
        <v>0.79177888361394899</v>
      </c>
      <c r="G273">
        <v>1.6438603602541899</v>
      </c>
      <c r="H273">
        <v>6.0777895945421899E-2</v>
      </c>
      <c r="I273">
        <v>-8.7756159931459601E-3</v>
      </c>
      <c r="J273">
        <v>5.0983837695579501E-2</v>
      </c>
      <c r="K273">
        <v>-3.1899678577129602E-2</v>
      </c>
      <c r="L273">
        <v>3.3457508497855598E-3</v>
      </c>
      <c r="M273">
        <v>0.99999199972476005</v>
      </c>
      <c r="N273">
        <v>-2.1923589410879699E-3</v>
      </c>
      <c r="O273">
        <v>-9.2876573735506205E-3</v>
      </c>
      <c r="P273">
        <v>0.99967918113299303</v>
      </c>
      <c r="Q273">
        <v>2.3564257462912502E-2</v>
      </c>
      <c r="R273" s="34">
        <f>VLOOKUP(B273,Personen!A:B,2)</f>
        <v>64.342500000000001</v>
      </c>
      <c r="S273" s="34">
        <f>IF(B273="R",(output[[#This Row],[Column2]] * -1),output[[#This Row],[Column2]])</f>
        <v>4.16594817905412E-2</v>
      </c>
    </row>
    <row r="274" spans="1:19" x14ac:dyDescent="0.2">
      <c r="A274" t="s">
        <v>202</v>
      </c>
      <c r="B274" t="s">
        <v>367</v>
      </c>
      <c r="C274" t="str">
        <f t="shared" si="4"/>
        <v>N-Mai</v>
      </c>
      <c r="D274" t="s">
        <v>324</v>
      </c>
      <c r="E274">
        <v>4.0679476371827103E-2</v>
      </c>
      <c r="F274">
        <v>0.74079274058377997</v>
      </c>
      <c r="G274">
        <v>1.5768774019743099</v>
      </c>
      <c r="H274">
        <v>6.4233986780970004E-2</v>
      </c>
      <c r="I274">
        <v>3.21822265849724E-3</v>
      </c>
      <c r="J274">
        <v>5.2275194629783597E-2</v>
      </c>
      <c r="K274">
        <v>-3.7188064309888497E-2</v>
      </c>
      <c r="L274">
        <v>6.7889262977053298E-3</v>
      </c>
      <c r="M274">
        <v>0.99997562945224605</v>
      </c>
      <c r="N274">
        <v>-1.62818343792386E-3</v>
      </c>
      <c r="O274">
        <v>-1.4908900231783101E-2</v>
      </c>
      <c r="P274">
        <v>0.99977179325852095</v>
      </c>
      <c r="Q274">
        <v>1.52998725000722E-2</v>
      </c>
      <c r="R274" s="34">
        <f>VLOOKUP(B274,Personen!A:B,2)</f>
        <v>64.342500000000001</v>
      </c>
      <c r="S274" s="34">
        <f>IF(B274="R",(output[[#This Row],[Column2]] * -1),output[[#This Row],[Column2]])</f>
        <v>4.0679476371827103E-2</v>
      </c>
    </row>
    <row r="275" spans="1:19" x14ac:dyDescent="0.2">
      <c r="A275" t="s">
        <v>202</v>
      </c>
      <c r="B275" t="s">
        <v>367</v>
      </c>
      <c r="C275" t="str">
        <f t="shared" si="4"/>
        <v>N-Mai</v>
      </c>
      <c r="D275" t="s">
        <v>325</v>
      </c>
      <c r="E275">
        <v>4.2887720543373302E-2</v>
      </c>
      <c r="F275">
        <v>0.73153348660579198</v>
      </c>
      <c r="G275">
        <v>1.5144695693711701</v>
      </c>
      <c r="H275">
        <v>5.4000441664134501E-2</v>
      </c>
      <c r="I275">
        <v>-5.6463953598479E-3</v>
      </c>
      <c r="J275">
        <v>4.8701785506169902E-2</v>
      </c>
      <c r="K275">
        <v>-2.2634089508369801E-2</v>
      </c>
      <c r="L275">
        <v>2.0677115191912801E-3</v>
      </c>
      <c r="M275">
        <v>0.99999369620373102</v>
      </c>
      <c r="N275">
        <v>-2.8865415071392198E-3</v>
      </c>
      <c r="O275">
        <v>2.84309205270863E-2</v>
      </c>
      <c r="P275">
        <v>0.99958450361724405</v>
      </c>
      <c r="Q275">
        <v>-4.7437207179896104E-3</v>
      </c>
      <c r="R275" s="34">
        <f>VLOOKUP(B275,Personen!A:B,2)</f>
        <v>64.342500000000001</v>
      </c>
      <c r="S275" s="34">
        <f>IF(B275="R",(output[[#This Row],[Column2]] * -1),output[[#This Row],[Column2]])</f>
        <v>4.2887720543373302E-2</v>
      </c>
    </row>
    <row r="276" spans="1:19" x14ac:dyDescent="0.2">
      <c r="A276" t="s">
        <v>202</v>
      </c>
      <c r="B276" t="s">
        <v>367</v>
      </c>
      <c r="C276" t="str">
        <f t="shared" si="4"/>
        <v>N-Mai</v>
      </c>
      <c r="D276" t="s">
        <v>326</v>
      </c>
      <c r="E276">
        <v>4.16548983765389E-2</v>
      </c>
      <c r="F276">
        <v>0.72889262169285696</v>
      </c>
      <c r="G276">
        <v>178.484845105939</v>
      </c>
      <c r="H276">
        <v>5.2920812540662297E-2</v>
      </c>
      <c r="I276">
        <v>-4.3688105026811197E-3</v>
      </c>
      <c r="J276">
        <v>4.8479431912606903E-2</v>
      </c>
      <c r="K276">
        <v>-2.0767055067738901E-2</v>
      </c>
      <c r="L276">
        <v>-2.46722396065352E-3</v>
      </c>
      <c r="M276">
        <v>-0.99999024054138197</v>
      </c>
      <c r="N276">
        <v>3.6649185416756801E-3</v>
      </c>
      <c r="O276">
        <v>2.3083196352796299E-2</v>
      </c>
      <c r="P276">
        <v>0.99965041915687602</v>
      </c>
      <c r="Q276">
        <v>1.2892072200443701E-2</v>
      </c>
      <c r="R276" s="34">
        <f>VLOOKUP(B276,Personen!A:B,2)</f>
        <v>64.342500000000001</v>
      </c>
      <c r="S276" s="34">
        <f>IF(B276="R",(output[[#This Row],[Column2]] * -1),output[[#This Row],[Column2]])</f>
        <v>4.16548983765389E-2</v>
      </c>
    </row>
    <row r="277" spans="1:19" x14ac:dyDescent="0.2">
      <c r="A277" t="s">
        <v>202</v>
      </c>
      <c r="B277" t="s">
        <v>367</v>
      </c>
      <c r="C277" t="str">
        <f t="shared" si="4"/>
        <v>N-Mai</v>
      </c>
      <c r="D277" t="s">
        <v>327</v>
      </c>
      <c r="E277">
        <v>4.0997766526988798E-2</v>
      </c>
      <c r="F277">
        <v>0.71417304022670203</v>
      </c>
      <c r="G277">
        <v>179.021205707321</v>
      </c>
      <c r="H277">
        <v>5.6693931766197303E-2</v>
      </c>
      <c r="I277">
        <v>-1.4428062698885701E-3</v>
      </c>
      <c r="J277">
        <v>5.14551892984913E-2</v>
      </c>
      <c r="K277">
        <v>-2.3758865785938301E-2</v>
      </c>
      <c r="L277">
        <v>6.2487767772755696E-3</v>
      </c>
      <c r="M277">
        <v>0.99998029090493801</v>
      </c>
      <c r="N277">
        <v>-6.0876141624608803E-4</v>
      </c>
      <c r="O277">
        <v>-1.1350529130382399E-2</v>
      </c>
      <c r="P277">
        <v>-0.99981241820279199</v>
      </c>
      <c r="Q277">
        <v>-1.5693753405278801E-2</v>
      </c>
      <c r="R277" s="34">
        <f>VLOOKUP(B277,Personen!A:B,2)</f>
        <v>64.342500000000001</v>
      </c>
      <c r="S277" s="34">
        <f>IF(B277="R",(output[[#This Row],[Column2]] * -1),output[[#This Row],[Column2]])</f>
        <v>4.0997766526988798E-2</v>
      </c>
    </row>
    <row r="278" spans="1:19" x14ac:dyDescent="0.2">
      <c r="A278" t="s">
        <v>202</v>
      </c>
      <c r="B278" t="s">
        <v>367</v>
      </c>
      <c r="C278" t="str">
        <f t="shared" si="4"/>
        <v>N-Mai</v>
      </c>
      <c r="D278" t="s">
        <v>328</v>
      </c>
      <c r="E278">
        <v>3.9917130709093897E-2</v>
      </c>
      <c r="F278">
        <v>0.744886505496695</v>
      </c>
      <c r="G278">
        <v>3.6693062960726999</v>
      </c>
      <c r="H278">
        <v>5.1398954741862499E-2</v>
      </c>
      <c r="I278">
        <v>-2.0980104286848999E-2</v>
      </c>
      <c r="J278">
        <v>4.4580630751635798E-2</v>
      </c>
      <c r="K278">
        <v>-1.4637456556904601E-2</v>
      </c>
      <c r="L278">
        <v>-1.55354191754772E-3</v>
      </c>
      <c r="M278">
        <v>0.99998218131720995</v>
      </c>
      <c r="N278">
        <v>-5.7639878197156703E-3</v>
      </c>
      <c r="O278">
        <v>5.6173708024445199E-2</v>
      </c>
      <c r="P278">
        <v>0.99818122016717903</v>
      </c>
      <c r="Q278">
        <v>2.1880727418100699E-2</v>
      </c>
      <c r="R278" s="34">
        <f>VLOOKUP(B278,Personen!A:B,2)</f>
        <v>64.342500000000001</v>
      </c>
      <c r="S278" s="34">
        <f>IF(B278="R",(output[[#This Row],[Column2]] * -1),output[[#This Row],[Column2]])</f>
        <v>3.9917130709093897E-2</v>
      </c>
    </row>
    <row r="279" spans="1:19" x14ac:dyDescent="0.2">
      <c r="A279" t="s">
        <v>202</v>
      </c>
      <c r="B279" t="s">
        <v>367</v>
      </c>
      <c r="C279" t="str">
        <f t="shared" si="4"/>
        <v>N-Mai</v>
      </c>
      <c r="D279" t="s">
        <v>329</v>
      </c>
      <c r="E279">
        <v>4.0896101465429498E-2</v>
      </c>
      <c r="F279">
        <v>0.73390475446918102</v>
      </c>
      <c r="G279">
        <v>1.3564829689042801</v>
      </c>
      <c r="H279">
        <v>7.8813452684869806E-2</v>
      </c>
      <c r="I279">
        <v>-3.9540511772549998E-3</v>
      </c>
      <c r="J279">
        <v>5.0251229552229902E-2</v>
      </c>
      <c r="K279">
        <v>-6.0586629976315302E-2</v>
      </c>
      <c r="L279">
        <v>7.5829462778554601E-3</v>
      </c>
      <c r="M279">
        <v>0.99996990126504504</v>
      </c>
      <c r="N279">
        <v>-1.6417946648877601E-3</v>
      </c>
      <c r="O279">
        <v>-9.1125128841838508E-3</v>
      </c>
      <c r="P279">
        <v>0.99984381349242002</v>
      </c>
      <c r="Q279">
        <v>1.5143009273890499E-2</v>
      </c>
      <c r="R279" s="34">
        <f>VLOOKUP(B279,Personen!A:B,2)</f>
        <v>64.342500000000001</v>
      </c>
      <c r="S279" s="34">
        <f>IF(B279="R",(output[[#This Row],[Column2]] * -1),output[[#This Row],[Column2]])</f>
        <v>4.0896101465429498E-2</v>
      </c>
    </row>
    <row r="280" spans="1:19" x14ac:dyDescent="0.2">
      <c r="A280" t="s">
        <v>202</v>
      </c>
      <c r="B280" t="s">
        <v>367</v>
      </c>
      <c r="C280" t="str">
        <f t="shared" si="4"/>
        <v>N-Mai</v>
      </c>
      <c r="D280" t="s">
        <v>330</v>
      </c>
      <c r="E280">
        <v>4.2370504553412798E-2</v>
      </c>
      <c r="F280">
        <v>0.75694380954108598</v>
      </c>
      <c r="G280">
        <v>0.23908547782533099</v>
      </c>
      <c r="H280">
        <v>5.4010063716904803E-2</v>
      </c>
      <c r="I280">
        <v>8.3696762005475102E-4</v>
      </c>
      <c r="J280">
        <v>5.0303355406923399E-2</v>
      </c>
      <c r="K280">
        <v>1.96458367781026E-2</v>
      </c>
      <c r="L280">
        <v>6.5290581945308297E-3</v>
      </c>
      <c r="M280">
        <v>0.99995938694734499</v>
      </c>
      <c r="N280">
        <v>-6.2125562356142201E-3</v>
      </c>
      <c r="O280">
        <v>2.3676606764225202E-3</v>
      </c>
      <c r="P280">
        <v>0.99997593683674302</v>
      </c>
      <c r="Q280">
        <v>-6.5207308176753404E-3</v>
      </c>
      <c r="R280" s="34">
        <f>VLOOKUP(B280,Personen!A:B,2)</f>
        <v>64.342500000000001</v>
      </c>
      <c r="S280" s="34">
        <f>IF(B280="R",(output[[#This Row],[Column2]] * -1),output[[#This Row],[Column2]])</f>
        <v>4.2370504553412798E-2</v>
      </c>
    </row>
    <row r="281" spans="1:19" x14ac:dyDescent="0.2">
      <c r="A281" t="s">
        <v>202</v>
      </c>
      <c r="B281" t="s">
        <v>367</v>
      </c>
      <c r="C281" t="str">
        <f t="shared" si="4"/>
        <v>N-Mai</v>
      </c>
      <c r="D281" t="s">
        <v>331</v>
      </c>
      <c r="E281">
        <v>4.0401182969924197E-2</v>
      </c>
      <c r="F281">
        <v>0.73652031067524004</v>
      </c>
      <c r="G281">
        <v>1.5026550923269999</v>
      </c>
      <c r="H281">
        <v>5.8917925473184897E-2</v>
      </c>
      <c r="I281">
        <v>-2.01249158207905E-4</v>
      </c>
      <c r="J281">
        <v>5.0474383556418902E-2</v>
      </c>
      <c r="K281">
        <v>-3.0391084966476401E-2</v>
      </c>
      <c r="L281">
        <v>9.0758577902790398E-3</v>
      </c>
      <c r="M281">
        <v>0.99995827666593196</v>
      </c>
      <c r="N281">
        <v>1.03621072622059E-3</v>
      </c>
      <c r="O281">
        <v>-1.61600359024885E-2</v>
      </c>
      <c r="P281">
        <v>0.99983602609672795</v>
      </c>
      <c r="Q281">
        <v>8.17154567586636E-3</v>
      </c>
      <c r="R281" s="34">
        <f>VLOOKUP(B281,Personen!A:B,2)</f>
        <v>64.342500000000001</v>
      </c>
      <c r="S281" s="34">
        <f>IF(B281="R",(output[[#This Row],[Column2]] * -1),output[[#This Row],[Column2]])</f>
        <v>4.0401182969924197E-2</v>
      </c>
    </row>
    <row r="282" spans="1:19" x14ac:dyDescent="0.2">
      <c r="A282" t="s">
        <v>202</v>
      </c>
      <c r="B282" t="s">
        <v>367</v>
      </c>
      <c r="C282" t="str">
        <f t="shared" si="4"/>
        <v>N-Mai</v>
      </c>
      <c r="D282" t="s">
        <v>332</v>
      </c>
      <c r="E282">
        <v>3.9636420777648097E-2</v>
      </c>
      <c r="F282">
        <v>0.74533550309708196</v>
      </c>
      <c r="G282">
        <v>177.99372229186201</v>
      </c>
      <c r="H282">
        <v>6.6265260670726703E-2</v>
      </c>
      <c r="I282">
        <v>-1.8683303072248301E-3</v>
      </c>
      <c r="J282">
        <v>5.2752980418930298E-2</v>
      </c>
      <c r="K282">
        <v>-4.00589212353804E-2</v>
      </c>
      <c r="L282">
        <v>1.04550182827462E-2</v>
      </c>
      <c r="M282">
        <v>0.99994414686119704</v>
      </c>
      <c r="N282">
        <v>1.54782128809161E-3</v>
      </c>
      <c r="O282">
        <v>2.4179666561499599E-2</v>
      </c>
      <c r="P282">
        <v>-0.99970118737004199</v>
      </c>
      <c r="Q282">
        <v>3.5888293221471601E-3</v>
      </c>
      <c r="R282" s="34">
        <f>VLOOKUP(B282,Personen!A:B,2)</f>
        <v>64.342500000000001</v>
      </c>
      <c r="S282" s="34">
        <f>IF(B282="R",(output[[#This Row],[Column2]] * -1),output[[#This Row],[Column2]])</f>
        <v>3.9636420777648097E-2</v>
      </c>
    </row>
    <row r="283" spans="1:19" x14ac:dyDescent="0.2">
      <c r="A283" t="s">
        <v>202</v>
      </c>
      <c r="B283" t="s">
        <v>367</v>
      </c>
      <c r="C283" t="str">
        <f t="shared" si="4"/>
        <v>N-Mai</v>
      </c>
      <c r="D283" t="s">
        <v>333</v>
      </c>
      <c r="E283">
        <v>4.1263213479174901E-2</v>
      </c>
      <c r="F283">
        <v>0.76496289271755202</v>
      </c>
      <c r="G283">
        <v>0.90930282774864502</v>
      </c>
      <c r="H283">
        <v>6.3207829575320895E-2</v>
      </c>
      <c r="I283">
        <v>-3.2081874664585397E-2</v>
      </c>
      <c r="J283">
        <v>4.6604545511146303E-2</v>
      </c>
      <c r="K283">
        <v>-2.8177994522821201E-2</v>
      </c>
      <c r="L283">
        <v>1.9614153106005E-3</v>
      </c>
      <c r="M283">
        <v>0.99999184771650995</v>
      </c>
      <c r="N283">
        <v>-3.52949720199571E-3</v>
      </c>
      <c r="O283">
        <v>1.49321312575085E-2</v>
      </c>
      <c r="P283">
        <v>0.99987274764943901</v>
      </c>
      <c r="Q283">
        <v>5.6142643390889799E-3</v>
      </c>
      <c r="R283" s="34">
        <f>VLOOKUP(B283,Personen!A:B,2)</f>
        <v>64.342500000000001</v>
      </c>
      <c r="S283" s="34">
        <f>IF(B283="R",(output[[#This Row],[Column2]] * -1),output[[#This Row],[Column2]])</f>
        <v>4.1263213479174901E-2</v>
      </c>
    </row>
    <row r="284" spans="1:19" x14ac:dyDescent="0.2">
      <c r="A284" t="s">
        <v>202</v>
      </c>
      <c r="B284" t="s">
        <v>367</v>
      </c>
      <c r="C284" t="str">
        <f t="shared" si="4"/>
        <v>N-Mai</v>
      </c>
      <c r="D284" t="s">
        <v>334</v>
      </c>
      <c r="E284">
        <v>4.01350986407467E-2</v>
      </c>
      <c r="F284">
        <v>0.75348601807041304</v>
      </c>
      <c r="G284">
        <v>2.3628907020799899</v>
      </c>
      <c r="H284">
        <v>6.7428821639098399E-2</v>
      </c>
      <c r="I284">
        <v>-1.1122837460614E-2</v>
      </c>
      <c r="J284">
        <v>5.2499179188420599E-2</v>
      </c>
      <c r="K284">
        <v>-4.0826029184874303E-2</v>
      </c>
      <c r="L284">
        <v>1.2493111224343699E-2</v>
      </c>
      <c r="M284">
        <v>0.999921882986328</v>
      </c>
      <c r="N284">
        <v>3.8742355446330298E-4</v>
      </c>
      <c r="O284">
        <v>-2.8321182525908199E-2</v>
      </c>
      <c r="P284">
        <v>0.99957921767082103</v>
      </c>
      <c r="Q284">
        <v>6.2688293104605601E-3</v>
      </c>
      <c r="R284" s="34">
        <f>VLOOKUP(B284,Personen!A:B,2)</f>
        <v>64.342500000000001</v>
      </c>
      <c r="S284" s="34">
        <f>IF(B284="R",(output[[#This Row],[Column2]] * -1),output[[#This Row],[Column2]])</f>
        <v>4.01350986407467E-2</v>
      </c>
    </row>
    <row r="285" spans="1:19" x14ac:dyDescent="0.2">
      <c r="A285" t="s">
        <v>202</v>
      </c>
      <c r="B285" t="s">
        <v>367</v>
      </c>
      <c r="C285" t="str">
        <f t="shared" si="4"/>
        <v>N-Mai</v>
      </c>
      <c r="D285" t="s">
        <v>335</v>
      </c>
      <c r="E285">
        <v>4.3263401560101701E-2</v>
      </c>
      <c r="F285">
        <v>0.70154141850250495</v>
      </c>
      <c r="G285">
        <v>1.6098160967742801</v>
      </c>
      <c r="H285">
        <v>5.2069432169945598E-2</v>
      </c>
      <c r="I285">
        <v>-7.6872874867511803E-3</v>
      </c>
      <c r="J285">
        <v>4.7841348682649602E-2</v>
      </c>
      <c r="K285">
        <v>-1.9061393805851201E-2</v>
      </c>
      <c r="L285">
        <v>1.86151890082176E-3</v>
      </c>
      <c r="M285">
        <v>0.99999611481359096</v>
      </c>
      <c r="N285">
        <v>-2.0748747204225601E-3</v>
      </c>
      <c r="O285">
        <v>2.9630406703139201E-2</v>
      </c>
      <c r="P285">
        <v>0.99955855611419298</v>
      </c>
      <c r="Q285">
        <v>2.1752925126838798E-3</v>
      </c>
      <c r="R285" s="34">
        <f>VLOOKUP(B285,Personen!A:B,2)</f>
        <v>64.342500000000001</v>
      </c>
      <c r="S285" s="34">
        <f>IF(B285="R",(output[[#This Row],[Column2]] * -1),output[[#This Row],[Column2]])</f>
        <v>4.3263401560101701E-2</v>
      </c>
    </row>
    <row r="286" spans="1:19" x14ac:dyDescent="0.2">
      <c r="A286" t="s">
        <v>202</v>
      </c>
      <c r="B286" t="s">
        <v>367</v>
      </c>
      <c r="C286" t="str">
        <f t="shared" si="4"/>
        <v>N-Mai</v>
      </c>
      <c r="D286" t="s">
        <v>336</v>
      </c>
      <c r="E286">
        <v>4.11388622244395E-2</v>
      </c>
      <c r="F286">
        <v>0.72705270017243195</v>
      </c>
      <c r="G286">
        <v>178.082710608241</v>
      </c>
      <c r="H286">
        <v>6.3070131751238101E-2</v>
      </c>
      <c r="I286">
        <v>2.2306490911692602E-2</v>
      </c>
      <c r="J286">
        <v>5.4412620356905E-2</v>
      </c>
      <c r="K286">
        <v>2.2793172842332E-2</v>
      </c>
      <c r="L286">
        <v>-4.9579819575779104E-3</v>
      </c>
      <c r="M286">
        <v>-0.99996491135425303</v>
      </c>
      <c r="N286">
        <v>-6.7523681170690002E-3</v>
      </c>
      <c r="O286">
        <v>-2.7913653730821501E-2</v>
      </c>
      <c r="P286">
        <v>0.999525907051243</v>
      </c>
      <c r="Q286">
        <v>1.2991884728022599E-2</v>
      </c>
      <c r="R286" s="34">
        <f>VLOOKUP(B286,Personen!A:B,2)</f>
        <v>64.342500000000001</v>
      </c>
      <c r="S286" s="34">
        <f>IF(B286="R",(output[[#This Row],[Column2]] * -1),output[[#This Row],[Column2]])</f>
        <v>4.11388622244395E-2</v>
      </c>
    </row>
    <row r="287" spans="1:19" x14ac:dyDescent="0.2">
      <c r="A287" t="s">
        <v>204</v>
      </c>
      <c r="B287" t="s">
        <v>367</v>
      </c>
      <c r="C287" t="str">
        <f t="shared" si="4"/>
        <v>D-Mai</v>
      </c>
      <c r="D287" t="s">
        <v>337</v>
      </c>
      <c r="E287">
        <v>2.2028876486760399E-2</v>
      </c>
      <c r="F287">
        <v>0.70628710776763304</v>
      </c>
      <c r="G287">
        <v>6.0153476897515397</v>
      </c>
      <c r="H287">
        <v>6.0540230969399603E-2</v>
      </c>
      <c r="I287">
        <v>3.2331599015518299E-3</v>
      </c>
      <c r="J287">
        <v>6.0407083729735203E-2</v>
      </c>
      <c r="K287">
        <v>-2.3770734418620998E-3</v>
      </c>
      <c r="L287">
        <v>8.5813413568892102E-3</v>
      </c>
      <c r="M287">
        <v>0.99995992463587802</v>
      </c>
      <c r="N287">
        <v>2.5514119079046499E-3</v>
      </c>
      <c r="O287">
        <v>-6.9005321803213199E-2</v>
      </c>
      <c r="P287">
        <v>0.99529928111565003</v>
      </c>
      <c r="Q287">
        <v>-6.7952973249920195E-2</v>
      </c>
      <c r="R287" s="34">
        <f>VLOOKUP(B287,Personen!A:B,2)</f>
        <v>64.342500000000001</v>
      </c>
      <c r="S287" s="34">
        <f>IF(B287="R",(output[[#This Row],[Column2]] * -1),output[[#This Row],[Column2]])</f>
        <v>2.2028876486760399E-2</v>
      </c>
    </row>
    <row r="288" spans="1:19" x14ac:dyDescent="0.2">
      <c r="A288" t="s">
        <v>204</v>
      </c>
      <c r="B288" t="s">
        <v>367</v>
      </c>
      <c r="C288" t="str">
        <f t="shared" si="4"/>
        <v>D-Mai</v>
      </c>
      <c r="D288" t="s">
        <v>338</v>
      </c>
      <c r="E288">
        <v>3.8813561911235098E-2</v>
      </c>
      <c r="F288">
        <v>0.68792387174009995</v>
      </c>
      <c r="G288">
        <v>2.2094354505482099</v>
      </c>
      <c r="H288">
        <v>6.1295022746997302E-2</v>
      </c>
      <c r="I288">
        <v>1.34647147015806E-2</v>
      </c>
      <c r="J288">
        <v>5.90195447445927E-2</v>
      </c>
      <c r="K288">
        <v>-9.6163719614509296E-3</v>
      </c>
      <c r="L288">
        <v>8.9396659753777294E-3</v>
      </c>
      <c r="M288">
        <v>0.999959670621137</v>
      </c>
      <c r="N288">
        <v>-8.5994390184757899E-4</v>
      </c>
      <c r="O288">
        <v>-2.01632519399172E-2</v>
      </c>
      <c r="P288">
        <v>0.99945465348905504</v>
      </c>
      <c r="Q288">
        <v>-2.6150313387790398E-2</v>
      </c>
      <c r="R288" s="34">
        <f>VLOOKUP(B288,Personen!A:B,2)</f>
        <v>64.342500000000001</v>
      </c>
      <c r="S288" s="34">
        <f>IF(B288="R",(output[[#This Row],[Column2]] * -1),output[[#This Row],[Column2]])</f>
        <v>3.8813561911235098E-2</v>
      </c>
    </row>
    <row r="289" spans="1:19" x14ac:dyDescent="0.2">
      <c r="A289" t="s">
        <v>204</v>
      </c>
      <c r="B289" t="s">
        <v>367</v>
      </c>
      <c r="C289" t="str">
        <f t="shared" si="4"/>
        <v>D-Mai</v>
      </c>
      <c r="D289" t="s">
        <v>339</v>
      </c>
      <c r="E289">
        <v>2.42925476823487E-2</v>
      </c>
      <c r="F289">
        <v>0.720517565218872</v>
      </c>
      <c r="G289">
        <v>3.5325811037892598</v>
      </c>
      <c r="H289">
        <v>6.4298162035299603E-2</v>
      </c>
      <c r="I289">
        <v>-2.1666929948873599E-2</v>
      </c>
      <c r="J289">
        <v>5.8841090166139802E-2</v>
      </c>
      <c r="K289">
        <v>-1.4231089057709201E-2</v>
      </c>
      <c r="L289">
        <v>9.6404339115242401E-3</v>
      </c>
      <c r="M289">
        <v>0.99995234529935695</v>
      </c>
      <c r="N289">
        <v>-1.53920898885136E-3</v>
      </c>
      <c r="O289">
        <v>-1.6084057773147899E-2</v>
      </c>
      <c r="P289">
        <v>0.99821399241655395</v>
      </c>
      <c r="Q289">
        <v>-5.7533715587927102E-2</v>
      </c>
      <c r="R289" s="34">
        <f>VLOOKUP(B289,Personen!A:B,2)</f>
        <v>64.342500000000001</v>
      </c>
      <c r="S289" s="34">
        <f>IF(B289="R",(output[[#This Row],[Column2]] * -1),output[[#This Row],[Column2]])</f>
        <v>2.42925476823487E-2</v>
      </c>
    </row>
    <row r="290" spans="1:19" x14ac:dyDescent="0.2">
      <c r="A290" t="s">
        <v>204</v>
      </c>
      <c r="B290" t="s">
        <v>367</v>
      </c>
      <c r="C290" t="str">
        <f t="shared" si="4"/>
        <v>D-Mai</v>
      </c>
      <c r="D290" t="s">
        <v>340</v>
      </c>
      <c r="E290">
        <v>4.23134949992632E-2</v>
      </c>
      <c r="F290">
        <v>0.73448721090412095</v>
      </c>
      <c r="G290">
        <v>178.84887167833301</v>
      </c>
      <c r="H290">
        <v>6.8138867193493602E-2</v>
      </c>
      <c r="I290">
        <v>1.6264434056445499E-2</v>
      </c>
      <c r="J290">
        <v>6.5868880188055104E-2</v>
      </c>
      <c r="K290">
        <v>-6.2979385522349196E-3</v>
      </c>
      <c r="L290">
        <v>8.1211807815430304E-3</v>
      </c>
      <c r="M290">
        <v>0.99996239093154504</v>
      </c>
      <c r="N290">
        <v>3.0435415522806798E-3</v>
      </c>
      <c r="O290">
        <v>-2.7488326689452201E-3</v>
      </c>
      <c r="P290">
        <v>-0.99986311928628302</v>
      </c>
      <c r="Q290">
        <v>1.6315226325726202E-2</v>
      </c>
      <c r="R290" s="34">
        <f>VLOOKUP(B290,Personen!A:B,2)</f>
        <v>64.342500000000001</v>
      </c>
      <c r="S290" s="34">
        <f>IF(B290="R",(output[[#This Row],[Column2]] * -1),output[[#This Row],[Column2]])</f>
        <v>4.23134949992632E-2</v>
      </c>
    </row>
    <row r="291" spans="1:19" x14ac:dyDescent="0.2">
      <c r="A291" t="s">
        <v>204</v>
      </c>
      <c r="B291" t="s">
        <v>367</v>
      </c>
      <c r="C291" t="str">
        <f t="shared" si="4"/>
        <v>D-Mai</v>
      </c>
      <c r="D291" t="s">
        <v>341</v>
      </c>
      <c r="E291">
        <v>2.3200075357202699E-2</v>
      </c>
      <c r="F291">
        <v>0.67991061488499904</v>
      </c>
      <c r="G291">
        <v>3.65039383205729</v>
      </c>
      <c r="H291">
        <v>6.4463088673666596E-2</v>
      </c>
      <c r="I291">
        <v>2.1497526874986E-2</v>
      </c>
      <c r="J291">
        <v>6.0312703383868599E-2</v>
      </c>
      <c r="K291">
        <v>-7.4648476299080599E-3</v>
      </c>
      <c r="L291">
        <v>2.3315961033059198E-3</v>
      </c>
      <c r="M291">
        <v>0.99998838343763297</v>
      </c>
      <c r="N291">
        <v>4.2186075189106602E-3</v>
      </c>
      <c r="O291">
        <v>6.4055288042309699E-2</v>
      </c>
      <c r="P291">
        <v>0.99788139120696095</v>
      </c>
      <c r="Q291">
        <v>-1.1386358358892901E-2</v>
      </c>
      <c r="R291" s="34">
        <f>VLOOKUP(B291,Personen!A:B,2)</f>
        <v>64.342500000000001</v>
      </c>
      <c r="S291" s="34">
        <f>IF(B291="R",(output[[#This Row],[Column2]] * -1),output[[#This Row],[Column2]])</f>
        <v>2.3200075357202699E-2</v>
      </c>
    </row>
    <row r="292" spans="1:19" x14ac:dyDescent="0.2">
      <c r="A292" t="s">
        <v>204</v>
      </c>
      <c r="B292" t="s">
        <v>367</v>
      </c>
      <c r="C292" t="str">
        <f t="shared" si="4"/>
        <v>D-Mai</v>
      </c>
      <c r="D292" t="s">
        <v>342</v>
      </c>
      <c r="E292">
        <v>2.45008340445666E-2</v>
      </c>
      <c r="F292">
        <v>0.69529479700586405</v>
      </c>
      <c r="G292">
        <v>7.4675561483966604</v>
      </c>
      <c r="H292">
        <v>6.6096876750680697E-2</v>
      </c>
      <c r="I292">
        <v>9.1326907405858797E-3</v>
      </c>
      <c r="J292">
        <v>6.0995281865916198E-2</v>
      </c>
      <c r="K292">
        <v>-2.3769027454418699E-2</v>
      </c>
      <c r="L292">
        <v>8.6241832858873994E-3</v>
      </c>
      <c r="M292">
        <v>0.99995527136852302</v>
      </c>
      <c r="N292">
        <v>3.88313339358741E-3</v>
      </c>
      <c r="O292">
        <v>-6.4695612278072204E-2</v>
      </c>
      <c r="P292">
        <v>0.99252286936535195</v>
      </c>
      <c r="Q292">
        <v>-0.10350280932773</v>
      </c>
      <c r="R292" s="34">
        <f>VLOOKUP(B292,Personen!A:B,2)</f>
        <v>64.342500000000001</v>
      </c>
      <c r="S292" s="34">
        <f>IF(B292="R",(output[[#This Row],[Column2]] * -1),output[[#This Row],[Column2]])</f>
        <v>2.45008340445666E-2</v>
      </c>
    </row>
    <row r="293" spans="1:19" x14ac:dyDescent="0.2">
      <c r="A293" t="s">
        <v>204</v>
      </c>
      <c r="B293" t="s">
        <v>367</v>
      </c>
      <c r="C293" t="str">
        <f t="shared" si="4"/>
        <v>D-Mai</v>
      </c>
      <c r="D293" t="s">
        <v>343</v>
      </c>
      <c r="E293">
        <v>3.6873452599776403E-2</v>
      </c>
      <c r="F293">
        <v>0.67751173681395505</v>
      </c>
      <c r="G293">
        <v>3.0135902499212301</v>
      </c>
      <c r="H293">
        <v>6.6551441595627994E-2</v>
      </c>
      <c r="I293">
        <v>-1.8983492567816899E-2</v>
      </c>
      <c r="J293">
        <v>6.1224558338560199E-2</v>
      </c>
      <c r="K293">
        <v>-1.7896224312188399E-2</v>
      </c>
      <c r="L293">
        <v>2.3424900048829998E-3</v>
      </c>
      <c r="M293">
        <v>0.99999267351851395</v>
      </c>
      <c r="N293">
        <v>3.0274824310934602E-3</v>
      </c>
      <c r="O293">
        <v>5.3614323570729198E-2</v>
      </c>
      <c r="P293">
        <v>0.99845452114044597</v>
      </c>
      <c r="Q293">
        <v>1.46312515615027E-2</v>
      </c>
      <c r="R293" s="34">
        <f>VLOOKUP(B293,Personen!A:B,2)</f>
        <v>64.342500000000001</v>
      </c>
      <c r="S293" s="34">
        <f>IF(B293="R",(output[[#This Row],[Column2]] * -1),output[[#This Row],[Column2]])</f>
        <v>3.6873452599776403E-2</v>
      </c>
    </row>
    <row r="294" spans="1:19" x14ac:dyDescent="0.2">
      <c r="A294" t="s">
        <v>204</v>
      </c>
      <c r="B294" t="s">
        <v>367</v>
      </c>
      <c r="C294" t="str">
        <f t="shared" si="4"/>
        <v>D-Mai</v>
      </c>
      <c r="D294" t="s">
        <v>344</v>
      </c>
      <c r="E294">
        <v>4.7885131248772202E-2</v>
      </c>
      <c r="F294">
        <v>0.74353511240056203</v>
      </c>
      <c r="G294">
        <v>0.19719213108471501</v>
      </c>
      <c r="H294">
        <v>6.4985807610324298E-2</v>
      </c>
      <c r="I294">
        <v>8.1742716110950395E-3</v>
      </c>
      <c r="J294">
        <v>6.0601259477412302E-2</v>
      </c>
      <c r="K294">
        <v>-2.1995995638876401E-2</v>
      </c>
      <c r="L294">
        <v>5.1232453748971604E-3</v>
      </c>
      <c r="M294">
        <v>0.99998477410672904</v>
      </c>
      <c r="N294">
        <v>2.05034424975278E-3</v>
      </c>
      <c r="O294">
        <v>8.4284195228852398E-3</v>
      </c>
      <c r="P294">
        <v>0.999963885080973</v>
      </c>
      <c r="Q294">
        <v>1.09099867658643E-3</v>
      </c>
      <c r="R294" s="34">
        <f>VLOOKUP(B294,Personen!A:B,2)</f>
        <v>64.342500000000001</v>
      </c>
      <c r="S294" s="34">
        <f>IF(B294="R",(output[[#This Row],[Column2]] * -1),output[[#This Row],[Column2]])</f>
        <v>4.7885131248772202E-2</v>
      </c>
    </row>
    <row r="295" spans="1:19" x14ac:dyDescent="0.2">
      <c r="A295" t="s">
        <v>204</v>
      </c>
      <c r="B295" t="s">
        <v>367</v>
      </c>
      <c r="C295" t="str">
        <f t="shared" si="4"/>
        <v>D-Mai</v>
      </c>
      <c r="D295" t="s">
        <v>345</v>
      </c>
      <c r="E295">
        <v>2.2437917301361399E-2</v>
      </c>
      <c r="F295">
        <v>0.72458866736374306</v>
      </c>
      <c r="G295">
        <v>2.7358525815734702</v>
      </c>
      <c r="H295">
        <v>7.1313005882812197E-2</v>
      </c>
      <c r="I295">
        <v>3.0629883180791202E-2</v>
      </c>
      <c r="J295">
        <v>6.0961284634754399E-2</v>
      </c>
      <c r="K295">
        <v>-2.07623900371211E-2</v>
      </c>
      <c r="L295">
        <v>7.7005854574771701E-3</v>
      </c>
      <c r="M295">
        <v>0.99997014429736597</v>
      </c>
      <c r="N295">
        <v>-6.4148072093236604E-4</v>
      </c>
      <c r="O295">
        <v>5.2553275239172498E-2</v>
      </c>
      <c r="P295">
        <v>0.99849536650650905</v>
      </c>
      <c r="Q295">
        <v>1.5657468718441502E-2</v>
      </c>
      <c r="R295" s="34">
        <f>VLOOKUP(B295,Personen!A:B,2)</f>
        <v>64.342500000000001</v>
      </c>
      <c r="S295" s="34">
        <f>IF(B295="R",(output[[#This Row],[Column2]] * -1),output[[#This Row],[Column2]])</f>
        <v>2.2437917301361399E-2</v>
      </c>
    </row>
    <row r="296" spans="1:19" x14ac:dyDescent="0.2">
      <c r="A296" t="s">
        <v>204</v>
      </c>
      <c r="B296" t="s">
        <v>367</v>
      </c>
      <c r="C296" t="str">
        <f t="shared" si="4"/>
        <v>D-Mai</v>
      </c>
      <c r="D296" t="s">
        <v>346</v>
      </c>
      <c r="E296">
        <v>2.2476939809829601E-2</v>
      </c>
      <c r="F296">
        <v>0.71822069261850296</v>
      </c>
      <c r="G296">
        <v>2.6046736023462498</v>
      </c>
      <c r="H296">
        <v>6.3720997161437795E-2</v>
      </c>
      <c r="I296">
        <v>1.79283775904297E-2</v>
      </c>
      <c r="J296">
        <v>5.9994442467261599E-2</v>
      </c>
      <c r="K296">
        <v>-1.18154826082298E-2</v>
      </c>
      <c r="L296">
        <v>7.37210002677708E-3</v>
      </c>
      <c r="M296">
        <v>0.99996569754381603</v>
      </c>
      <c r="N296">
        <v>3.77569555225359E-3</v>
      </c>
      <c r="O296">
        <v>4.9283793928200099E-2</v>
      </c>
      <c r="P296">
        <v>0.99868981131994095</v>
      </c>
      <c r="Q296">
        <v>-1.37756459660919E-2</v>
      </c>
      <c r="R296" s="34">
        <f>VLOOKUP(B296,Personen!A:B,2)</f>
        <v>64.342500000000001</v>
      </c>
      <c r="S296" s="34">
        <f>IF(B296="R",(output[[#This Row],[Column2]] * -1),output[[#This Row],[Column2]])</f>
        <v>2.2476939809829601E-2</v>
      </c>
    </row>
    <row r="297" spans="1:19" x14ac:dyDescent="0.2">
      <c r="A297" t="s">
        <v>204</v>
      </c>
      <c r="B297" t="s">
        <v>367</v>
      </c>
      <c r="C297" t="str">
        <f t="shared" si="4"/>
        <v>D-Mai</v>
      </c>
      <c r="D297" t="s">
        <v>347</v>
      </c>
      <c r="E297">
        <v>4.4945127079048998E-2</v>
      </c>
      <c r="F297">
        <v>0.71242050970811299</v>
      </c>
      <c r="G297">
        <v>1.28181640305433</v>
      </c>
      <c r="H297">
        <v>6.8943505187253298E-2</v>
      </c>
      <c r="I297">
        <v>2.39113111490891E-2</v>
      </c>
      <c r="J297">
        <v>6.4003360700555401E-2</v>
      </c>
      <c r="K297">
        <v>9.2209503670103096E-3</v>
      </c>
      <c r="L297">
        <v>4.7438051922515101E-3</v>
      </c>
      <c r="M297">
        <v>0.99998679076879304</v>
      </c>
      <c r="N297">
        <v>-1.9785348683882798E-3</v>
      </c>
      <c r="O297">
        <v>7.2292832128044698E-3</v>
      </c>
      <c r="P297">
        <v>0.99968077070867201</v>
      </c>
      <c r="Q297">
        <v>-2.42093812300735E-2</v>
      </c>
      <c r="R297" s="34">
        <f>VLOOKUP(B297,Personen!A:B,2)</f>
        <v>64.342500000000001</v>
      </c>
      <c r="S297" s="34">
        <f>IF(B297="R",(output[[#This Row],[Column2]] * -1),output[[#This Row],[Column2]])</f>
        <v>4.4945127079048998E-2</v>
      </c>
    </row>
    <row r="298" spans="1:19" x14ac:dyDescent="0.2">
      <c r="A298" t="s">
        <v>204</v>
      </c>
      <c r="B298" t="s">
        <v>367</v>
      </c>
      <c r="C298" t="str">
        <f t="shared" si="4"/>
        <v>D-Mai</v>
      </c>
      <c r="D298" t="s">
        <v>348</v>
      </c>
      <c r="E298">
        <v>2.1326371611292898E-2</v>
      </c>
      <c r="F298">
        <v>0.70816081715853296</v>
      </c>
      <c r="G298">
        <v>3.3621704375649402</v>
      </c>
      <c r="H298">
        <v>6.0104296114976599E-2</v>
      </c>
      <c r="I298">
        <v>1.2023666349279901E-2</v>
      </c>
      <c r="J298">
        <v>5.8750898092281699E-2</v>
      </c>
      <c r="K298">
        <v>-4.0360664449831099E-3</v>
      </c>
      <c r="L298">
        <v>7.8402897225375596E-3</v>
      </c>
      <c r="M298">
        <v>0.99996075144395102</v>
      </c>
      <c r="N298">
        <v>4.1261881578437097E-3</v>
      </c>
      <c r="O298">
        <v>6.5564122864792795E-2</v>
      </c>
      <c r="P298">
        <v>0.99774447638974295</v>
      </c>
      <c r="Q298">
        <v>1.43981119153624E-2</v>
      </c>
      <c r="R298" s="34">
        <f>VLOOKUP(B298,Personen!A:B,2)</f>
        <v>64.342500000000001</v>
      </c>
      <c r="S298" s="34">
        <f>IF(B298="R",(output[[#This Row],[Column2]] * -1),output[[#This Row],[Column2]])</f>
        <v>2.1326371611292898E-2</v>
      </c>
    </row>
    <row r="299" spans="1:19" x14ac:dyDescent="0.2">
      <c r="A299" t="s">
        <v>204</v>
      </c>
      <c r="B299" t="s">
        <v>367</v>
      </c>
      <c r="C299" t="str">
        <f t="shared" si="4"/>
        <v>D-Mai</v>
      </c>
      <c r="D299" t="s">
        <v>349</v>
      </c>
      <c r="E299">
        <v>3.4149515374117499E-2</v>
      </c>
      <c r="F299">
        <v>0.72819460335757602</v>
      </c>
      <c r="G299">
        <v>2.7190413724283098</v>
      </c>
      <c r="H299">
        <v>6.3253232444291999E-2</v>
      </c>
      <c r="I299">
        <v>-3.2098743163874702E-3</v>
      </c>
      <c r="J299">
        <v>6.3157440197085302E-2</v>
      </c>
      <c r="K299">
        <v>1.3438263564241599E-3</v>
      </c>
      <c r="L299">
        <v>4.4611868226195998E-3</v>
      </c>
      <c r="M299">
        <v>0.99998616013394503</v>
      </c>
      <c r="N299">
        <v>2.7887905442918201E-3</v>
      </c>
      <c r="O299">
        <v>4.7432789834090598E-2</v>
      </c>
      <c r="P299">
        <v>0.99872462373985604</v>
      </c>
      <c r="Q299">
        <v>-1.7299028418851101E-2</v>
      </c>
      <c r="R299" s="34">
        <f>VLOOKUP(B299,Personen!A:B,2)</f>
        <v>64.342500000000001</v>
      </c>
      <c r="S299" s="34">
        <f>IF(B299="R",(output[[#This Row],[Column2]] * -1),output[[#This Row],[Column2]])</f>
        <v>3.4149515374117499E-2</v>
      </c>
    </row>
    <row r="300" spans="1:19" x14ac:dyDescent="0.2">
      <c r="A300" t="s">
        <v>204</v>
      </c>
      <c r="B300" t="s">
        <v>367</v>
      </c>
      <c r="C300" t="str">
        <f t="shared" si="4"/>
        <v>D-Mai</v>
      </c>
      <c r="D300" t="s">
        <v>350</v>
      </c>
      <c r="E300">
        <v>2.21423329358281E-2</v>
      </c>
      <c r="F300">
        <v>0.69379518710551802</v>
      </c>
      <c r="G300">
        <v>5.2682625068684299</v>
      </c>
      <c r="H300">
        <v>6.0922856487225598E-2</v>
      </c>
      <c r="I300">
        <v>-1.2664996273305701E-2</v>
      </c>
      <c r="J300">
        <v>5.9530884509275898E-2</v>
      </c>
      <c r="K300">
        <v>-2.6955707194382598E-3</v>
      </c>
      <c r="L300">
        <v>7.9097231125056303E-3</v>
      </c>
      <c r="M300">
        <v>0.99996709652281801</v>
      </c>
      <c r="N300">
        <v>1.80059768092512E-3</v>
      </c>
      <c r="O300">
        <v>-5.72863201180236E-2</v>
      </c>
      <c r="P300">
        <v>0.99637485822701299</v>
      </c>
      <c r="Q300">
        <v>-6.2892125265687299E-2</v>
      </c>
      <c r="R300" s="34">
        <f>VLOOKUP(B300,Personen!A:B,2)</f>
        <v>64.342500000000001</v>
      </c>
      <c r="S300" s="34">
        <f>IF(B300="R",(output[[#This Row],[Column2]] * -1),output[[#This Row],[Column2]])</f>
        <v>2.21423329358281E-2</v>
      </c>
    </row>
    <row r="301" spans="1:19" x14ac:dyDescent="0.2">
      <c r="A301" t="s">
        <v>204</v>
      </c>
      <c r="B301" t="s">
        <v>367</v>
      </c>
      <c r="C301" t="str">
        <f t="shared" si="4"/>
        <v>D-Mai</v>
      </c>
      <c r="D301" t="s">
        <v>351</v>
      </c>
      <c r="E301">
        <v>2.4289139717856401E-2</v>
      </c>
      <c r="F301">
        <v>0.67844028900437703</v>
      </c>
      <c r="G301">
        <v>5.1287322613979001</v>
      </c>
      <c r="H301">
        <v>5.9945231682741497E-2</v>
      </c>
      <c r="I301">
        <v>-8.5385327034507505E-3</v>
      </c>
      <c r="J301">
        <v>5.8599353927060997E-2</v>
      </c>
      <c r="K301">
        <v>-9.3080599536476908E-3</v>
      </c>
      <c r="L301">
        <v>6.2007972636079498E-3</v>
      </c>
      <c r="M301">
        <v>0.99998018848423798</v>
      </c>
      <c r="N301">
        <v>1.0829368969894201E-3</v>
      </c>
      <c r="O301">
        <v>-2.1548035913354201E-2</v>
      </c>
      <c r="P301">
        <v>0.99624058017176598</v>
      </c>
      <c r="Q301">
        <v>-8.3907023349059806E-2</v>
      </c>
      <c r="R301" s="34">
        <f>VLOOKUP(B301,Personen!A:B,2)</f>
        <v>64.342500000000001</v>
      </c>
      <c r="S301" s="34">
        <f>IF(B301="R",(output[[#This Row],[Column2]] * -1),output[[#This Row],[Column2]])</f>
        <v>2.4289139717856401E-2</v>
      </c>
    </row>
    <row r="302" spans="1:19" x14ac:dyDescent="0.2">
      <c r="A302" t="s">
        <v>205</v>
      </c>
      <c r="B302" t="s">
        <v>367</v>
      </c>
      <c r="C302" t="str">
        <f t="shared" si="4"/>
        <v>G-Mai</v>
      </c>
      <c r="D302" t="s">
        <v>352</v>
      </c>
      <c r="E302">
        <v>3.55078900681274E-3</v>
      </c>
      <c r="F302">
        <v>0.70097699195776797</v>
      </c>
      <c r="G302">
        <v>35.844445957722399</v>
      </c>
      <c r="H302">
        <v>6.7972434658590999E-2</v>
      </c>
      <c r="I302">
        <v>2.5301054187058698E-2</v>
      </c>
      <c r="J302">
        <v>6.3048741864836194E-2</v>
      </c>
      <c r="K302">
        <v>2.2281561213701698E-3</v>
      </c>
      <c r="L302">
        <v>6.21634184497564E-3</v>
      </c>
      <c r="M302">
        <v>0.99998066846378098</v>
      </c>
      <c r="N302">
        <v>-1.40686866049155E-4</v>
      </c>
      <c r="O302">
        <v>0.34621357393545399</v>
      </c>
      <c r="P302">
        <v>0.80840627981129698</v>
      </c>
      <c r="Q302">
        <v>-0.47604143515506903</v>
      </c>
      <c r="R302" s="34">
        <f>VLOOKUP(B302,Personen!A:B,2)</f>
        <v>64.342500000000001</v>
      </c>
      <c r="S302" s="34">
        <f>IF(B302="R",(output[[#This Row],[Column2]] * -1),output[[#This Row],[Column2]])</f>
        <v>3.55078900681274E-3</v>
      </c>
    </row>
    <row r="303" spans="1:19" x14ac:dyDescent="0.2">
      <c r="A303" t="s">
        <v>205</v>
      </c>
      <c r="B303" t="s">
        <v>367</v>
      </c>
      <c r="C303" t="str">
        <f t="shared" si="4"/>
        <v>G-Mai</v>
      </c>
      <c r="D303" t="s">
        <v>353</v>
      </c>
      <c r="E303">
        <v>1.58535992096159E-2</v>
      </c>
      <c r="F303">
        <v>0.72632697302848503</v>
      </c>
      <c r="G303">
        <v>8.55016989269566</v>
      </c>
      <c r="H303">
        <v>6.1393509164890503E-2</v>
      </c>
      <c r="I303">
        <v>1.7546796142228201E-2</v>
      </c>
      <c r="J303">
        <v>5.8829644019628903E-2</v>
      </c>
      <c r="K303">
        <v>-5.8813029705606602E-4</v>
      </c>
      <c r="L303">
        <v>6.2285553122221901E-3</v>
      </c>
      <c r="M303">
        <v>0.99997940018510001</v>
      </c>
      <c r="N303">
        <v>-1.5505818811993601E-3</v>
      </c>
      <c r="O303">
        <v>-6.0748651070478603E-2</v>
      </c>
      <c r="P303">
        <v>0.98948830732845106</v>
      </c>
      <c r="Q303">
        <v>0.131234488810649</v>
      </c>
      <c r="R303" s="34">
        <f>VLOOKUP(B303,Personen!A:B,2)</f>
        <v>64.342500000000001</v>
      </c>
      <c r="S303" s="34">
        <f>IF(B303="R",(output[[#This Row],[Column2]] * -1),output[[#This Row],[Column2]])</f>
        <v>1.58535992096159E-2</v>
      </c>
    </row>
    <row r="304" spans="1:19" x14ac:dyDescent="0.2">
      <c r="A304" t="s">
        <v>205</v>
      </c>
      <c r="B304" t="s">
        <v>367</v>
      </c>
      <c r="C304" t="str">
        <f t="shared" si="4"/>
        <v>G-Mai</v>
      </c>
      <c r="D304" t="s">
        <v>354</v>
      </c>
      <c r="E304">
        <v>4.9116723892969399E-3</v>
      </c>
      <c r="F304">
        <v>0.72462291751667995</v>
      </c>
      <c r="G304">
        <v>29.201435333493801</v>
      </c>
      <c r="H304">
        <v>6.2852641766720604E-2</v>
      </c>
      <c r="I304">
        <v>8.6016722676788109E-3</v>
      </c>
      <c r="J304">
        <v>6.1962802333868E-2</v>
      </c>
      <c r="K304">
        <v>6.0890835262097298E-3</v>
      </c>
      <c r="L304">
        <v>8.1968134355865797E-3</v>
      </c>
      <c r="M304">
        <v>0.99996580785351696</v>
      </c>
      <c r="N304">
        <v>-1.09333131465137E-3</v>
      </c>
      <c r="O304">
        <v>0.28767733021196401</v>
      </c>
      <c r="P304">
        <v>0.87014411332763797</v>
      </c>
      <c r="Q304">
        <v>-0.40011370349361203</v>
      </c>
      <c r="R304" s="34">
        <f>VLOOKUP(B304,Personen!A:B,2)</f>
        <v>64.342500000000001</v>
      </c>
      <c r="S304" s="34">
        <f>IF(B304="R",(output[[#This Row],[Column2]] * -1),output[[#This Row],[Column2]])</f>
        <v>4.9116723892969399E-3</v>
      </c>
    </row>
    <row r="305" spans="1:20" x14ac:dyDescent="0.2">
      <c r="A305" t="s">
        <v>205</v>
      </c>
      <c r="B305" t="s">
        <v>367</v>
      </c>
      <c r="C305" t="str">
        <f t="shared" si="4"/>
        <v>G-Mai</v>
      </c>
      <c r="D305" t="s">
        <v>355</v>
      </c>
      <c r="E305">
        <v>4.89886304973114E-3</v>
      </c>
      <c r="F305">
        <v>0.72478049462891303</v>
      </c>
      <c r="G305">
        <v>24.655840308331001</v>
      </c>
      <c r="H305">
        <v>6.4572794331898803E-2</v>
      </c>
      <c r="I305">
        <v>1.9519526225086299E-2</v>
      </c>
      <c r="J305">
        <v>6.1472413657443097E-2</v>
      </c>
      <c r="K305">
        <v>-3.12669520517649E-3</v>
      </c>
      <c r="L305">
        <v>9.2715936280918301E-3</v>
      </c>
      <c r="M305">
        <v>0.99995555067434605</v>
      </c>
      <c r="N305">
        <v>-1.71295859841626E-3</v>
      </c>
      <c r="O305">
        <v>-0.34081477680726202</v>
      </c>
      <c r="P305">
        <v>0.91241854280304302</v>
      </c>
      <c r="Q305">
        <v>0.22657822194329699</v>
      </c>
      <c r="R305" s="34">
        <f>VLOOKUP(B305,Personen!A:B,2)</f>
        <v>64.342500000000001</v>
      </c>
      <c r="S305" s="34">
        <f>IF(B305="R",(output[[#This Row],[Column2]] * -1),output[[#This Row],[Column2]])</f>
        <v>4.89886304973114E-3</v>
      </c>
    </row>
    <row r="306" spans="1:20" x14ac:dyDescent="0.2">
      <c r="A306" t="s">
        <v>205</v>
      </c>
      <c r="B306" t="s">
        <v>367</v>
      </c>
      <c r="C306" t="str">
        <f t="shared" si="4"/>
        <v>G-Mai</v>
      </c>
      <c r="D306" t="s">
        <v>356</v>
      </c>
      <c r="E306">
        <v>1.45931490213173E-2</v>
      </c>
      <c r="F306">
        <v>0.71644087397626899</v>
      </c>
      <c r="G306">
        <v>27.946022880395901</v>
      </c>
      <c r="H306">
        <v>6.2049605416752897E-2</v>
      </c>
      <c r="I306">
        <v>2.23452044301902E-2</v>
      </c>
      <c r="J306">
        <v>5.3962213365963602E-2</v>
      </c>
      <c r="K306">
        <v>-2.0950534599240001E-2</v>
      </c>
      <c r="L306">
        <v>9.7472561856920305E-3</v>
      </c>
      <c r="M306">
        <v>0.99994811417302598</v>
      </c>
      <c r="N306">
        <v>-2.9597227333866901E-3</v>
      </c>
      <c r="O306">
        <v>0.47300427036646497</v>
      </c>
      <c r="P306">
        <v>0.87863107130488005</v>
      </c>
      <c r="Q306">
        <v>-6.5378901434066397E-2</v>
      </c>
      <c r="R306" s="34">
        <f>VLOOKUP(B306,Personen!A:B,2)</f>
        <v>64.342500000000001</v>
      </c>
      <c r="S306" s="34">
        <f>IF(B306="R",(output[[#This Row],[Column2]] * -1),output[[#This Row],[Column2]])</f>
        <v>1.45931490213173E-2</v>
      </c>
    </row>
    <row r="307" spans="1:20" x14ac:dyDescent="0.2">
      <c r="A307" t="s">
        <v>205</v>
      </c>
      <c r="B307" t="s">
        <v>367</v>
      </c>
      <c r="C307" t="str">
        <f t="shared" si="4"/>
        <v>G-Mai</v>
      </c>
      <c r="D307" t="s">
        <v>357</v>
      </c>
      <c r="E307">
        <v>3.2607112221442699E-3</v>
      </c>
      <c r="F307">
        <v>0.70502273216343803</v>
      </c>
      <c r="G307">
        <v>163.812598058433</v>
      </c>
      <c r="H307">
        <v>6.3525757677557401E-2</v>
      </c>
      <c r="I307">
        <v>1.9775030664284401E-2</v>
      </c>
      <c r="J307">
        <v>6.02020436012509E-2</v>
      </c>
      <c r="K307">
        <v>-4.4926603440995604E-3</v>
      </c>
      <c r="L307">
        <v>5.6950403292364404E-3</v>
      </c>
      <c r="M307">
        <v>0.99998304144654204</v>
      </c>
      <c r="N307">
        <v>-1.2179223994735499E-3</v>
      </c>
      <c r="O307">
        <v>-0.28329596490271602</v>
      </c>
      <c r="P307">
        <v>-0.95872847303995201</v>
      </c>
      <c r="Q307">
        <v>2.4147696625538902E-2</v>
      </c>
      <c r="R307" s="34">
        <f>VLOOKUP(B307,Personen!A:B,2)</f>
        <v>64.342500000000001</v>
      </c>
      <c r="S307" s="34">
        <f>IF(B307="R",(output[[#This Row],[Column2]] * -1),output[[#This Row],[Column2]])</f>
        <v>3.2607112221442699E-3</v>
      </c>
    </row>
    <row r="308" spans="1:20" x14ac:dyDescent="0.2">
      <c r="A308" t="s">
        <v>205</v>
      </c>
      <c r="B308" t="s">
        <v>367</v>
      </c>
      <c r="C308" t="str">
        <f t="shared" si="4"/>
        <v>G-Mai</v>
      </c>
      <c r="D308" t="s">
        <v>358</v>
      </c>
      <c r="E308">
        <v>4.63526142628389E-3</v>
      </c>
      <c r="F308">
        <v>0.685747610568474</v>
      </c>
      <c r="G308">
        <v>7.8762170337163102</v>
      </c>
      <c r="H308">
        <v>6.7731772277658503E-2</v>
      </c>
      <c r="I308">
        <v>2.8722445893949601E-2</v>
      </c>
      <c r="J308">
        <v>6.12161077763997E-2</v>
      </c>
      <c r="K308">
        <v>-3.8990032636487802E-3</v>
      </c>
      <c r="L308">
        <v>5.1357389044981603E-3</v>
      </c>
      <c r="M308">
        <v>0.99998529639584199</v>
      </c>
      <c r="N308">
        <v>-1.7410278644719899E-3</v>
      </c>
      <c r="O308">
        <v>0.125828779096503</v>
      </c>
      <c r="P308">
        <v>0.99004458401241702</v>
      </c>
      <c r="Q308">
        <v>6.3078047043018795E-2</v>
      </c>
      <c r="R308" s="34">
        <f>VLOOKUP(B308,Personen!A:B,2)</f>
        <v>64.342500000000001</v>
      </c>
      <c r="S308" s="34">
        <f>IF(B308="R",(output[[#This Row],[Column2]] * -1),output[[#This Row],[Column2]])</f>
        <v>4.63526142628389E-3</v>
      </c>
    </row>
    <row r="309" spans="1:20" x14ac:dyDescent="0.2">
      <c r="A309" t="s">
        <v>205</v>
      </c>
      <c r="B309" t="s">
        <v>367</v>
      </c>
      <c r="C309" t="str">
        <f t="shared" si="4"/>
        <v>G-Mai</v>
      </c>
      <c r="D309" t="s">
        <v>359</v>
      </c>
      <c r="E309">
        <v>5.0075072012507903E-2</v>
      </c>
      <c r="F309">
        <v>0.72288657743674001</v>
      </c>
      <c r="G309">
        <v>11.0338300720252</v>
      </c>
      <c r="H309">
        <v>9.7532589361804298E-2</v>
      </c>
      <c r="I309">
        <v>6.3634553434531796E-2</v>
      </c>
      <c r="J309">
        <v>6.8145127655164103E-2</v>
      </c>
      <c r="K309">
        <v>-2.8626756254725098E-2</v>
      </c>
      <c r="L309">
        <v>6.9234222947117102E-3</v>
      </c>
      <c r="M309">
        <v>0.99996979170367095</v>
      </c>
      <c r="N309">
        <v>-3.5329737963769002E-3</v>
      </c>
      <c r="O309">
        <v>-0.18445431498703899</v>
      </c>
      <c r="P309">
        <v>0.98278350646702495</v>
      </c>
      <c r="Q309">
        <v>-1.06388485768794E-2</v>
      </c>
      <c r="R309" s="34">
        <f>VLOOKUP(B309,Personen!A:B,2)</f>
        <v>64.342500000000001</v>
      </c>
      <c r="S309" s="34">
        <f>IF(B309="R",(output[[#This Row],[Column2]] * -1),output[[#This Row],[Column2]])</f>
        <v>5.0075072012507903E-2</v>
      </c>
    </row>
    <row r="310" spans="1:20" x14ac:dyDescent="0.2">
      <c r="A310" t="s">
        <v>205</v>
      </c>
      <c r="B310" t="s">
        <v>367</v>
      </c>
      <c r="C310" t="str">
        <f t="shared" si="4"/>
        <v>G-Mai</v>
      </c>
      <c r="D310" t="s">
        <v>360</v>
      </c>
      <c r="E310">
        <v>3.9114139220365503E-3</v>
      </c>
      <c r="F310">
        <v>0.71319187822177399</v>
      </c>
      <c r="G310">
        <v>6.3310661500197902</v>
      </c>
      <c r="H310">
        <v>6.2591458269331601E-2</v>
      </c>
      <c r="I310">
        <v>1.2676742317383799E-2</v>
      </c>
      <c r="J310">
        <v>6.1033905267855001E-2</v>
      </c>
      <c r="K310">
        <v>-5.64386926271587E-3</v>
      </c>
      <c r="L310">
        <v>4.2711411689116798E-3</v>
      </c>
      <c r="M310">
        <v>0.99998900246920797</v>
      </c>
      <c r="N310">
        <v>-1.93708382699758E-3</v>
      </c>
      <c r="O310">
        <v>-3.3263260208376E-2</v>
      </c>
      <c r="P310">
        <v>0.99384971123661503</v>
      </c>
      <c r="Q310">
        <v>-0.105623420675562</v>
      </c>
      <c r="R310" s="34">
        <f>VLOOKUP(B310,Personen!A:B,2)</f>
        <v>64.342500000000001</v>
      </c>
      <c r="S310" s="34">
        <f>IF(B310="R",(output[[#This Row],[Column2]] * -1),output[[#This Row],[Column2]])</f>
        <v>3.9114139220365503E-3</v>
      </c>
    </row>
    <row r="311" spans="1:20" s="40" customFormat="1" x14ac:dyDescent="0.2">
      <c r="A311" s="40" t="s">
        <v>205</v>
      </c>
      <c r="B311" s="40" t="s">
        <v>367</v>
      </c>
      <c r="C311" s="40" t="str">
        <f t="shared" si="4"/>
        <v>G-Mai</v>
      </c>
      <c r="D311" s="40" t="s">
        <v>361</v>
      </c>
      <c r="E311" s="40">
        <v>2.49142305436257E-3</v>
      </c>
      <c r="F311" s="40">
        <v>0.71568294647092301</v>
      </c>
      <c r="G311" s="40">
        <v>99.138969436409695</v>
      </c>
      <c r="H311" s="40">
        <v>3.97317403709515E-2</v>
      </c>
      <c r="I311" s="40">
        <v>3.6641853703084999E-3</v>
      </c>
      <c r="J311" s="40">
        <v>3.7668066293812398E-2</v>
      </c>
      <c r="K311" s="40">
        <v>-1.20955247989356E-2</v>
      </c>
      <c r="L311" s="40">
        <v>9.1360541105399602E-3</v>
      </c>
      <c r="M311" s="40">
        <v>0.999958262445512</v>
      </c>
      <c r="N311" s="47">
        <v>-7.6695775532327698E-5</v>
      </c>
      <c r="O311" s="40">
        <v>-0.97303739189096905</v>
      </c>
      <c r="P311" s="40">
        <v>-0.14993270850294199</v>
      </c>
      <c r="Q311" s="40">
        <v>0.175266702208353</v>
      </c>
      <c r="R311" s="40">
        <f>VLOOKUP(B311,Personen!A:B,2)</f>
        <v>64.342500000000001</v>
      </c>
      <c r="S311" s="40">
        <f>IF(B311="R",(output[[#This Row],[Column2]] * -1),output[[#This Row],[Column2]])</f>
        <v>2.49142305436257E-3</v>
      </c>
      <c r="T311" s="40">
        <v>2.4914230543625699E-2</v>
      </c>
    </row>
    <row r="312" spans="1:20" x14ac:dyDescent="0.2">
      <c r="A312" t="s">
        <v>205</v>
      </c>
      <c r="B312" t="s">
        <v>367</v>
      </c>
      <c r="C312" t="str">
        <f t="shared" si="4"/>
        <v>G-Mai</v>
      </c>
      <c r="D312" t="s">
        <v>362</v>
      </c>
      <c r="E312">
        <v>3.8186881092524198E-3</v>
      </c>
      <c r="F312">
        <v>0.70701544640077196</v>
      </c>
      <c r="G312">
        <v>157.94339705011799</v>
      </c>
      <c r="H312">
        <v>7.0006900596954594E-2</v>
      </c>
      <c r="I312">
        <v>2.3603123931742302E-2</v>
      </c>
      <c r="J312">
        <v>6.2233880306641301E-2</v>
      </c>
      <c r="K312">
        <v>-2.1697991009154299E-2</v>
      </c>
      <c r="L312">
        <v>6.3742265621128296E-3</v>
      </c>
      <c r="M312">
        <v>0.99997760527637203</v>
      </c>
      <c r="N312">
        <v>2.0391619522358399E-3</v>
      </c>
      <c r="O312">
        <v>-0.10067825759575499</v>
      </c>
      <c r="P312">
        <v>-0.92692944802197896</v>
      </c>
      <c r="Q312">
        <v>0.36147709033512698</v>
      </c>
      <c r="R312" s="34">
        <f>VLOOKUP(B312,Personen!A:B,2)</f>
        <v>64.342500000000001</v>
      </c>
      <c r="S312" s="34">
        <f>IF(B312="R",(output[[#This Row],[Column2]] * -1),output[[#This Row],[Column2]])</f>
        <v>3.8186881092524198E-3</v>
      </c>
    </row>
    <row r="313" spans="1:20" s="40" customFormat="1" x14ac:dyDescent="0.2">
      <c r="A313" s="40" t="s">
        <v>205</v>
      </c>
      <c r="B313" s="40" t="s">
        <v>367</v>
      </c>
      <c r="C313" s="40" t="str">
        <f t="shared" si="4"/>
        <v>G-Mai</v>
      </c>
      <c r="D313" s="40" t="s">
        <v>363</v>
      </c>
      <c r="E313" s="40">
        <v>3.8186881092524198E-3</v>
      </c>
      <c r="F313" s="40">
        <v>0.70597012510688495</v>
      </c>
      <c r="G313" s="40">
        <v>34.521641715005899</v>
      </c>
      <c r="H313" s="40">
        <v>37.201970233367703</v>
      </c>
      <c r="I313" s="40">
        <v>29.605712825672502</v>
      </c>
      <c r="J313" s="40">
        <v>20.074811490375499</v>
      </c>
      <c r="K313" s="40">
        <v>-10.2220497432789</v>
      </c>
      <c r="L313" s="40">
        <v>6.7630966525334098E-3</v>
      </c>
      <c r="M313" s="40">
        <v>0.99996948434461697</v>
      </c>
      <c r="N313" s="40">
        <v>-3.9103584525612802E-3</v>
      </c>
      <c r="O313" s="40">
        <v>-0.44103924577631598</v>
      </c>
      <c r="P313" s="40">
        <v>0.82827173549894895</v>
      </c>
      <c r="Q313" s="40">
        <v>0.34561585012643298</v>
      </c>
      <c r="R313" s="40">
        <f>VLOOKUP(B313,Personen!A:B,2)</f>
        <v>64.342500000000001</v>
      </c>
      <c r="S313" s="40">
        <f>IF(B313="R",(output[[#This Row],[Column2]] * -1),output[[#This Row],[Column2]])</f>
        <v>3.8186881092524198E-3</v>
      </c>
      <c r="T313" s="40">
        <v>37.148990108341899</v>
      </c>
    </row>
    <row r="314" spans="1:20" x14ac:dyDescent="0.2">
      <c r="A314" t="s">
        <v>205</v>
      </c>
      <c r="B314" t="s">
        <v>367</v>
      </c>
      <c r="C314" t="str">
        <f t="shared" si="4"/>
        <v>G-Mai</v>
      </c>
      <c r="D314" t="s">
        <v>364</v>
      </c>
      <c r="E314">
        <v>3.0776587063744399E-3</v>
      </c>
      <c r="F314">
        <v>0.71474429021874797</v>
      </c>
      <c r="G314">
        <v>167.080435000817</v>
      </c>
      <c r="H314">
        <v>6.2918535531388695E-2</v>
      </c>
      <c r="I314">
        <v>6.2401564064291501E-3</v>
      </c>
      <c r="J314">
        <v>6.2280796787717398E-2</v>
      </c>
      <c r="K314">
        <v>-6.3956948742860398E-3</v>
      </c>
      <c r="L314">
        <v>2.9066835518259801E-3</v>
      </c>
      <c r="M314">
        <v>0.99999559988068998</v>
      </c>
      <c r="N314">
        <v>5.9279843904521399E-4</v>
      </c>
      <c r="O314">
        <v>-0.12359161286805299</v>
      </c>
      <c r="P314">
        <v>-0.97444115162193101</v>
      </c>
      <c r="Q314">
        <v>0.18758879298720399</v>
      </c>
      <c r="R314" s="34">
        <f>VLOOKUP(B314,Personen!A:B,2)</f>
        <v>64.342500000000001</v>
      </c>
      <c r="S314" s="34">
        <f>IF(B314="R",(output[[#This Row],[Column2]] * -1),output[[#This Row],[Column2]])</f>
        <v>3.0776587063744399E-3</v>
      </c>
    </row>
    <row r="315" spans="1:20" x14ac:dyDescent="0.2">
      <c r="A315" t="s">
        <v>205</v>
      </c>
      <c r="B315" t="s">
        <v>367</v>
      </c>
      <c r="C315" t="str">
        <f t="shared" si="4"/>
        <v>G-Mai</v>
      </c>
      <c r="D315" t="s">
        <v>365</v>
      </c>
      <c r="E315">
        <v>3.2522661925235099E-3</v>
      </c>
      <c r="F315">
        <v>0.72504654131116097</v>
      </c>
      <c r="G315">
        <v>159.18683819508601</v>
      </c>
      <c r="H315">
        <v>7.6323312148620107E-2</v>
      </c>
      <c r="I315">
        <v>4.0000401709477502E-2</v>
      </c>
      <c r="J315">
        <v>6.2037742223488998E-2</v>
      </c>
      <c r="K315">
        <v>-1.94044938153012E-2</v>
      </c>
      <c r="L315">
        <v>4.60472836678044E-3</v>
      </c>
      <c r="M315">
        <v>0.99998939718494695</v>
      </c>
      <c r="N315" s="1">
        <v>-4.4658171164978002E-5</v>
      </c>
      <c r="O315">
        <v>-0.210216079788419</v>
      </c>
      <c r="P315">
        <v>-0.93377305666855204</v>
      </c>
      <c r="Q315">
        <v>0.289615397446778</v>
      </c>
      <c r="R315" s="34">
        <f>VLOOKUP(B315,Personen!A:B,2)</f>
        <v>64.342500000000001</v>
      </c>
      <c r="S315" s="34">
        <f>IF(B315="R",(output[[#This Row],[Column2]] * -1),output[[#This Row],[Column2]])</f>
        <v>3.2522661925235099E-3</v>
      </c>
    </row>
    <row r="316" spans="1:20" x14ac:dyDescent="0.2">
      <c r="A316" t="s">
        <v>205</v>
      </c>
      <c r="B316" t="s">
        <v>367</v>
      </c>
      <c r="C316" t="str">
        <f t="shared" si="4"/>
        <v>G-Mai</v>
      </c>
      <c r="D316" t="s">
        <v>366</v>
      </c>
      <c r="E316">
        <v>1.07420630384207E-2</v>
      </c>
      <c r="F316">
        <v>0.71802070753815295</v>
      </c>
      <c r="G316">
        <v>28.1827970438455</v>
      </c>
      <c r="H316">
        <v>6.5505481115897102E-2</v>
      </c>
      <c r="I316">
        <v>-3.5154802001657798E-2</v>
      </c>
      <c r="J316">
        <v>5.5244154931747697E-2</v>
      </c>
      <c r="K316">
        <v>1.78642053459943E-3</v>
      </c>
      <c r="L316">
        <v>8.2068929248475392E-3</v>
      </c>
      <c r="M316">
        <v>0.99996390856458595</v>
      </c>
      <c r="N316">
        <v>-2.19737952030065E-3</v>
      </c>
      <c r="O316">
        <v>-0.31560065828724898</v>
      </c>
      <c r="P316">
        <v>0.884820518211753</v>
      </c>
      <c r="Q316">
        <v>0.34276650221417099</v>
      </c>
      <c r="R316" s="34">
        <f>VLOOKUP(B316,Personen!A:B,2)</f>
        <v>64.342500000000001</v>
      </c>
      <c r="S316" s="34">
        <f>IF(B316="R",(output[[#This Row],[Column2]] * -1),output[[#This Row],[Column2]])</f>
        <v>1.07420630384207E-2</v>
      </c>
    </row>
  </sheetData>
  <phoneticPr fontId="3" type="noConversion"/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4CC1-DFD0-DF47-87F9-9CC0C18C4A1C}">
  <dimension ref="A1:X66"/>
  <sheetViews>
    <sheetView tabSelected="1" zoomScale="110" zoomScaleNormal="110" workbookViewId="0">
      <selection activeCell="G36" sqref="G36"/>
    </sheetView>
  </sheetViews>
  <sheetFormatPr baseColWidth="10" defaultRowHeight="16" x14ac:dyDescent="0.2"/>
  <cols>
    <col min="1" max="1" width="7.5" bestFit="1" customWidth="1"/>
    <col min="2" max="2" width="6.5" bestFit="1" customWidth="1"/>
    <col min="3" max="3" width="6.6640625" bestFit="1" customWidth="1"/>
    <col min="4" max="4" width="6.33203125" bestFit="1" customWidth="1"/>
    <col min="5" max="5" width="6.6640625" bestFit="1" customWidth="1"/>
    <col min="6" max="7" width="12.1640625" bestFit="1" customWidth="1"/>
    <col min="8" max="8" width="12.1640625" customWidth="1"/>
    <col min="9" max="9" width="2.5" style="33" customWidth="1"/>
    <col min="10" max="10" width="9.5" customWidth="1"/>
    <col min="11" max="11" width="8.33203125" bestFit="1" customWidth="1"/>
    <col min="12" max="12" width="7.1640625" customWidth="1"/>
    <col min="13" max="15" width="13.33203125" bestFit="1" customWidth="1"/>
    <col min="16" max="16" width="11.1640625" customWidth="1"/>
    <col min="18" max="18" width="4.6640625" bestFit="1" customWidth="1"/>
    <col min="19" max="19" width="7.5" bestFit="1" customWidth="1"/>
    <col min="20" max="22" width="13.33203125" bestFit="1" customWidth="1"/>
    <col min="23" max="23" width="10.83203125" customWidth="1"/>
    <col min="24" max="24" width="10.83203125" style="33"/>
  </cols>
  <sheetData>
    <row r="1" spans="1:23" x14ac:dyDescent="0.2">
      <c r="A1" s="30" t="s">
        <v>241</v>
      </c>
      <c r="B1" s="30" t="s">
        <v>239</v>
      </c>
      <c r="C1" s="30" t="s">
        <v>240</v>
      </c>
      <c r="D1" s="30" t="s">
        <v>320</v>
      </c>
      <c r="E1" s="30" t="s">
        <v>321</v>
      </c>
      <c r="F1" s="30" t="s">
        <v>306</v>
      </c>
      <c r="G1" s="30" t="s">
        <v>201</v>
      </c>
      <c r="H1" s="35" t="s">
        <v>318</v>
      </c>
      <c r="J1" s="4"/>
      <c r="K1" s="5"/>
      <c r="L1" s="49" t="s">
        <v>201</v>
      </c>
      <c r="M1" s="49"/>
      <c r="N1" s="49"/>
      <c r="O1" s="49"/>
      <c r="P1" s="15"/>
      <c r="Q1" s="20"/>
      <c r="R1" s="50" t="s">
        <v>306</v>
      </c>
      <c r="S1" s="50"/>
      <c r="T1" s="50"/>
      <c r="U1" s="50"/>
      <c r="V1" s="50"/>
      <c r="W1" s="6"/>
    </row>
    <row r="2" spans="1:23" x14ac:dyDescent="0.2">
      <c r="A2" s="29" t="str" cm="1">
        <f t="array" ref="A2:A24">_xlfn._xlws.SORT(_xlfn.UNIQUE(output!C:C,,FALSE))</f>
        <v>D-C</v>
      </c>
      <c r="B2" s="46" t="str">
        <f>LEFT(A2,SEARCH("-",A2,1)-1)</f>
        <v>D</v>
      </c>
      <c r="C2" s="29" t="str">
        <f>RIGHT(A2,LEN(A2)-SEARCH("-",A2,1))</f>
        <v>C</v>
      </c>
      <c r="D2" s="29">
        <f>VLOOKUP(C2,Personen!A:B,2,FALSE)</f>
        <v>65.39</v>
      </c>
      <c r="E2" s="29">
        <f>COUNTIF(output!C:C,Serien!A2)</f>
        <v>15</v>
      </c>
      <c r="F2" s="28">
        <f ca="1">AVERAGEIF(output!C:E,A2,output!E:E)</f>
        <v>3.1194894730447193E-2</v>
      </c>
      <c r="G2" s="3" cm="1">
        <f t="array" ref="G2">MEDIAN(IF(output!C:C=A2,output!E:E))</f>
        <v>3.08461345667181E-2</v>
      </c>
      <c r="H2" s="29" cm="1">
        <f t="array" ref="H2">VAR(IF(output!C:C=A2,output!E:E)) * 1000</f>
        <v>2.364919006782382E-2</v>
      </c>
      <c r="J2" s="7"/>
      <c r="K2" s="2"/>
      <c r="L2" s="2" t="s">
        <v>320</v>
      </c>
      <c r="M2" s="2" t="s">
        <v>204</v>
      </c>
      <c r="N2" s="2" t="s">
        <v>205</v>
      </c>
      <c r="O2" s="2" t="s">
        <v>202</v>
      </c>
      <c r="P2" s="16"/>
      <c r="Q2" s="21"/>
      <c r="R2" s="3"/>
      <c r="S2" s="3" t="s">
        <v>320</v>
      </c>
      <c r="T2" s="3" t="s">
        <v>204</v>
      </c>
      <c r="U2" s="3" t="s">
        <v>205</v>
      </c>
      <c r="V2" s="3" t="s">
        <v>202</v>
      </c>
      <c r="W2" s="8"/>
    </row>
    <row r="3" spans="1:23" x14ac:dyDescent="0.2">
      <c r="A3" s="27" t="str">
        <v>D-F</v>
      </c>
      <c r="B3" s="27" t="str">
        <f t="shared" ref="B3:B31" si="0">LEFT(A3,SEARCH("-",A3,1)-1)</f>
        <v>D</v>
      </c>
      <c r="C3" s="27" t="str">
        <f t="shared" ref="C3:C22" si="1">RIGHT(A3,LEN(A3)-SEARCH("-",A3,1))</f>
        <v>F</v>
      </c>
      <c r="D3" s="27">
        <f>VLOOKUP(C3,Personen!A:B,2,FALSE)</f>
        <v>59.47</v>
      </c>
      <c r="E3" s="27">
        <f>COUNTIF(output!C:C,Serien!A3)</f>
        <v>15</v>
      </c>
      <c r="F3" s="31">
        <f ca="1">AVERAGEIF(output!C:E,A3,output!E:E)</f>
        <v>8.1475879776046728E-2</v>
      </c>
      <c r="G3" s="32" cm="1">
        <f t="array" ref="G3">MEDIAN(IF(output!C:C=A3,output!E:E))</f>
        <v>8.5821173943876505E-2</v>
      </c>
      <c r="H3" s="29" cm="1">
        <f t="array" ref="H3">VAR(IF(output!C:C=A3,output!E:E)) * 1000</f>
        <v>0.16403254749178153</v>
      </c>
      <c r="J3" s="7"/>
      <c r="K3" s="2" t="str">
        <f>INDEX(Personen!A:A,MATCH(L3,Personen!B:B,0))</f>
        <v>F</v>
      </c>
      <c r="L3" s="2" cm="1">
        <f t="array" ref="L3:L9">_xlfn._xlws.SORT(Personen!B2:B8)</f>
        <v>59.47</v>
      </c>
      <c r="M3" s="2" cm="1">
        <f t="array" ref="M3">VLOOKUP(M$2&amp;$L3,CHOOSE({1,2},$B:$B&amp;$D:$D,$G:$G),2,FALSE)</f>
        <v>8.5821173943876505E-2</v>
      </c>
      <c r="N3" s="2" cm="1">
        <f t="array" ref="N3">VLOOKUP(N$2&amp;$L3,CHOOSE({1,2},$B:$B&amp;$D:$D,$G:$G),2,FALSE)</f>
        <v>2.0083980356161199E-2</v>
      </c>
      <c r="O3" s="2" cm="1">
        <f t="array" ref="O3">VLOOKUP(O$2&amp;$L3,CHOOSE({1,2},$B:$B&amp;$D:$D,$G:$G),2,FALSE)</f>
        <v>5.4854535105478698E-2</v>
      </c>
      <c r="P3" s="16"/>
      <c r="Q3" s="21"/>
      <c r="R3" s="3" t="str">
        <f>INDEX(Personen!A:A,MATCH(S3,Personen!B:B,0))</f>
        <v>F</v>
      </c>
      <c r="S3" s="3" cm="1">
        <f t="array" ref="S3:S9">_xlfn._xlws.SORT(Personen!B2:B8)</f>
        <v>59.47</v>
      </c>
      <c r="T3" s="3" cm="1">
        <f t="array" aca="1" ref="T3" ca="1">VLOOKUP(T$2&amp;$S3,CHOOSE({1,2},$B:$B&amp;$D:$D,$F:$F),2,FALSE)</f>
        <v>8.1475879776046728E-2</v>
      </c>
      <c r="U3" s="3" cm="1">
        <f t="array" aca="1" ref="U3" ca="1">VLOOKUP(U$2&amp;$S3,CHOOSE({1,2},$B:$B&amp;$D:$D,$F:$F),2,FALSE)</f>
        <v>2.301113753650573E-2</v>
      </c>
      <c r="V3" s="3" cm="1">
        <f t="array" aca="1" ref="V3" ca="1">VLOOKUP(V$2&amp;$S3,CHOOSE({1,2},$B:$B&amp;$D:$D,$F:$F),2,FALSE)</f>
        <v>4.9832371675385054E-2</v>
      </c>
      <c r="W3" s="8"/>
    </row>
    <row r="4" spans="1:23" x14ac:dyDescent="0.2">
      <c r="A4" s="29" t="str">
        <v>D-K</v>
      </c>
      <c r="B4" s="29" t="str">
        <f t="shared" si="0"/>
        <v>D</v>
      </c>
      <c r="C4" s="29" t="str">
        <f t="shared" si="1"/>
        <v>K</v>
      </c>
      <c r="D4" s="29">
        <f>VLOOKUP(C4,Personen!A:B,2,FALSE)</f>
        <v>60.506999999999998</v>
      </c>
      <c r="E4" s="29">
        <f>COUNTIF(output!C:C,Serien!A4)</f>
        <v>15</v>
      </c>
      <c r="F4" s="28">
        <f ca="1">AVERAGEIF(output!C:E,A4,output!E:E)</f>
        <v>5.1091588358974253E-2</v>
      </c>
      <c r="G4" s="3" cm="1">
        <f t="array" ref="G4">MEDIAN(IF(output!C:C=A4,output!E:E))</f>
        <v>5.2332571362871498E-2</v>
      </c>
      <c r="H4" s="29" cm="1">
        <f t="array" ref="H4">VAR(IF(output!C:C=A4,output!E:E)) * 1000</f>
        <v>9.8994981458571718E-2</v>
      </c>
      <c r="J4" s="7"/>
      <c r="K4" s="2" t="str">
        <f>INDEX(Personen!A:A,MATCH(L4,Personen!B:B,0))</f>
        <v>K</v>
      </c>
      <c r="L4" s="2">
        <v>60.506999999999998</v>
      </c>
      <c r="M4" s="2" cm="1">
        <f t="array" ref="M4">VLOOKUP(M$2&amp;$L4,CHOOSE({1,2},$B:$B&amp;$D:$D,$G:$G),2,FALSE)</f>
        <v>5.2332571362871498E-2</v>
      </c>
      <c r="N4" s="2" cm="1">
        <f t="array" ref="N4">VLOOKUP(N$2&amp;$L4,CHOOSE({1,2},$B:$B&amp;$D:$D,$G:$G),2,FALSE)</f>
        <v>9.9794140048656502E-3</v>
      </c>
      <c r="O4" s="2" cm="1">
        <f t="array" ref="O4">VLOOKUP(O$2&amp;$L4,CHOOSE({1,2},$B:$B&amp;$D:$D,$G:$G),2,FALSE)</f>
        <v>3.5109728924878403E-2</v>
      </c>
      <c r="P4" s="16"/>
      <c r="Q4" s="21"/>
      <c r="R4" s="3" t="str">
        <f>INDEX(Personen!A:A,MATCH(S4,Personen!B:B,0))</f>
        <v>K</v>
      </c>
      <c r="S4" s="3">
        <v>60.506999999999998</v>
      </c>
      <c r="T4" s="3" cm="1">
        <f t="array" aca="1" ref="T4" ca="1">VLOOKUP(T$2&amp;$S4,CHOOSE({1,2},$B:$B&amp;$D:$D,$F:$F),2,FALSE)</f>
        <v>5.1091588358974253E-2</v>
      </c>
      <c r="U4" s="3" cm="1">
        <f t="array" aca="1" ref="U4" ca="1">VLOOKUP(U$2&amp;$S4,CHOOSE({1,2},$B:$B&amp;$D:$D,$F:$F),2,FALSE)</f>
        <v>1.0333464705893086E-2</v>
      </c>
      <c r="V4" s="3" cm="1">
        <f t="array" aca="1" ref="V4" ca="1">VLOOKUP(V$2&amp;$S4,CHOOSE({1,2},$B:$B&amp;$D:$D,$F:$F),2,FALSE)</f>
        <v>3.5264684694995441E-2</v>
      </c>
      <c r="W4" s="8"/>
    </row>
    <row r="5" spans="1:23" x14ac:dyDescent="0.2">
      <c r="A5" s="27" t="str">
        <v>D-M</v>
      </c>
      <c r="B5" s="27" t="str">
        <f t="shared" si="0"/>
        <v>D</v>
      </c>
      <c r="C5" s="27" t="str">
        <f t="shared" si="1"/>
        <v>M</v>
      </c>
      <c r="D5" s="27">
        <f>VLOOKUP(C5,Personen!A:B,2,FALSE)</f>
        <v>63.906999999999996</v>
      </c>
      <c r="E5" s="27">
        <f>COUNTIF(output!C:C,Serien!A5)</f>
        <v>15</v>
      </c>
      <c r="F5" s="31">
        <f ca="1">AVERAGEIF(output!C:E,A5,output!E:E)</f>
        <v>3.7851520564066675E-2</v>
      </c>
      <c r="G5" s="32" cm="1">
        <f t="array" ref="G5">MEDIAN(IF(output!C:C=A5,output!E:E))</f>
        <v>4.4477057693685498E-2</v>
      </c>
      <c r="H5" s="29" cm="1">
        <f t="array" ref="H5">VAR(IF(output!C:C=A5,output!E:E)) * 1000</f>
        <v>0.1358585803751092</v>
      </c>
      <c r="J5" s="7"/>
      <c r="K5" s="2" t="str">
        <f>INDEX(Personen!A:A,MATCH(L5,Personen!B:B,0))</f>
        <v>S</v>
      </c>
      <c r="L5" s="2">
        <v>63.01</v>
      </c>
      <c r="M5" s="2" cm="1">
        <f t="array" ref="M5">VLOOKUP(M$2&amp;$L5,CHOOSE({1,2},$B:$B&amp;$D:$D,$G:$G),2,FALSE)</f>
        <v>5.1759308091458602E-2</v>
      </c>
      <c r="N5" s="2" cm="1">
        <f t="array" ref="N5">VLOOKUP(N$2&amp;$L5,CHOOSE({1,2},$B:$B&amp;$D:$D,$G:$G),2,FALSE)</f>
        <v>1.49086144683136E-2</v>
      </c>
      <c r="O5" s="2" cm="1">
        <f t="array" ref="O5">VLOOKUP(O$2&amp;$L5,CHOOSE({1,2},$B:$B&amp;$D:$D,$G:$G),2,FALSE)</f>
        <v>4.9113970872014599E-2</v>
      </c>
      <c r="P5" s="16"/>
      <c r="Q5" s="21"/>
      <c r="R5" s="3" t="str">
        <f>INDEX(Personen!A:A,MATCH(S5,Personen!B:B,0))</f>
        <v>S</v>
      </c>
      <c r="S5" s="3">
        <v>63.01</v>
      </c>
      <c r="T5" s="3" cm="1">
        <f t="array" aca="1" ref="T5" ca="1">VLOOKUP(T$2&amp;$S5,CHOOSE({1,2},$B:$B&amp;$D:$D,$F:$F),2,FALSE)</f>
        <v>4.6182954557158234E-2</v>
      </c>
      <c r="U5" s="3" cm="1">
        <f t="array" aca="1" ref="U5" ca="1">VLOOKUP(U$2&amp;$S5,CHOOSE({1,2},$B:$B&amp;$D:$D,$F:$F),2,FALSE)</f>
        <v>1.7655991171912234E-2</v>
      </c>
      <c r="V5" s="3" cm="1">
        <f t="array" aca="1" ref="V5" ca="1">VLOOKUP(V$2&amp;$S5,CHOOSE({1,2},$B:$B&amp;$D:$D,$F:$F),2,FALSE)</f>
        <v>4.8970193594302693E-2</v>
      </c>
      <c r="W5" s="8"/>
    </row>
    <row r="6" spans="1:23" x14ac:dyDescent="0.2">
      <c r="A6" s="29" t="str">
        <v>D-Mai</v>
      </c>
      <c r="B6" s="29" t="str">
        <f t="shared" si="0"/>
        <v>D</v>
      </c>
      <c r="C6" s="29" t="str">
        <f t="shared" si="1"/>
        <v>Mai</v>
      </c>
      <c r="D6" s="29">
        <f>VLOOKUP(C6,Personen!A:B,2,FALSE)</f>
        <v>64.342500000000001</v>
      </c>
      <c r="E6" s="29">
        <f>COUNTIF(output!C:C,Serien!A6)</f>
        <v>15</v>
      </c>
      <c r="F6" s="28">
        <f ca="1">AVERAGEIF(output!C:E,A6,output!E:E)</f>
        <v>3.0111687877284018E-2</v>
      </c>
      <c r="G6" s="3" cm="1">
        <f t="array" ref="G6">MEDIAN(IF(output!C:C=A6,output!E:E))</f>
        <v>2.42925476823487E-2</v>
      </c>
      <c r="H6" s="29" cm="1">
        <f t="array" ref="H6">VAR(IF(output!C:C=A6,output!E:E)) * 1000</f>
        <v>9.2341095044772156E-2</v>
      </c>
      <c r="J6" s="7"/>
      <c r="K6" s="2" t="str">
        <f>INDEX(Personen!A:A,MATCH(L6,Personen!B:B,0))</f>
        <v>M</v>
      </c>
      <c r="L6" s="2">
        <v>63.906999999999996</v>
      </c>
      <c r="M6" s="2" cm="1">
        <f t="array" ref="M6">VLOOKUP(M$2&amp;$L6,CHOOSE({1,2},$B:$B&amp;$D:$D,$G:$G),2,FALSE)</f>
        <v>4.4477057693685498E-2</v>
      </c>
      <c r="N6" s="2" cm="1">
        <f t="array" ref="N6">VLOOKUP(N$2&amp;$L6,CHOOSE({1,2},$B:$B&amp;$D:$D,$G:$G),2,FALSE)</f>
        <v>5.8327579115046496E-3</v>
      </c>
      <c r="O6" s="2" cm="1">
        <f t="array" ref="O6">VLOOKUP(O$2&amp;$L6,CHOOSE({1,2},$B:$B&amp;$D:$D,$G:$G),2,FALSE)</f>
        <v>3.1688697890381097E-2</v>
      </c>
      <c r="P6" s="16"/>
      <c r="Q6" s="21"/>
      <c r="R6" s="3" t="str">
        <f>INDEX(Personen!A:A,MATCH(S6,Personen!B:B,0))</f>
        <v>M</v>
      </c>
      <c r="S6" s="3">
        <v>63.906999999999996</v>
      </c>
      <c r="T6" s="3" cm="1">
        <f t="array" aca="1" ref="T6" ca="1">VLOOKUP(T$2&amp;$S6,CHOOSE({1,2},$B:$B&amp;$D:$D,$F:$F),2,FALSE)</f>
        <v>3.7851520564066675E-2</v>
      </c>
      <c r="U6" s="3" cm="1">
        <f t="array" aca="1" ref="U6" ca="1">VLOOKUP(U$2&amp;$S6,CHOOSE({1,2},$B:$B&amp;$D:$D,$F:$F),2,FALSE)</f>
        <v>7.6994252925697013E-3</v>
      </c>
      <c r="V6" s="3" cm="1">
        <f t="array" aca="1" ref="V6" ca="1">VLOOKUP(V$2&amp;$S6,CHOOSE({1,2},$B:$B&amp;$D:$D,$F:$F),2,FALSE)</f>
        <v>3.1760571918384842E-2</v>
      </c>
      <c r="W6" s="8"/>
    </row>
    <row r="7" spans="1:23" x14ac:dyDescent="0.2">
      <c r="A7" s="27" t="str">
        <v>D-R</v>
      </c>
      <c r="B7" s="27" t="str">
        <f t="shared" si="0"/>
        <v>D</v>
      </c>
      <c r="C7" s="27" t="str">
        <f t="shared" si="1"/>
        <v>R</v>
      </c>
      <c r="D7" s="27">
        <f>VLOOKUP(C7,Personen!A:B,2,FALSE)</f>
        <v>76.959999999999994</v>
      </c>
      <c r="E7" s="27">
        <f>COUNTIF(output!C:C,Serien!A7)</f>
        <v>15</v>
      </c>
      <c r="F7" s="31">
        <f ca="1">AVERAGEIF(output!C:E,A7,output!E:E)</f>
        <v>2.3381711865854169E-2</v>
      </c>
      <c r="G7" s="32" cm="1">
        <f t="array" ref="G7">MEDIAN(IF(output!C:C=A7,output!E:E))</f>
        <v>2.4453017361131799E-2</v>
      </c>
      <c r="H7" s="29" cm="1">
        <f t="array" ref="H7">VAR(IF(output!C:C=A7,output!E:E)) * 1000</f>
        <v>1.5868975248275609E-2</v>
      </c>
      <c r="J7" s="7"/>
      <c r="K7" s="2" t="str">
        <f>INDEX(Personen!A:A,MATCH(L7,Personen!B:B,0))</f>
        <v>Mai</v>
      </c>
      <c r="L7" s="2">
        <v>64.342500000000001</v>
      </c>
      <c r="M7" s="2" cm="1">
        <f t="array" ref="M7">VLOOKUP(M$2&amp;$L7,CHOOSE({1,2},$B:$B&amp;$D:$D,$G:$G),2,FALSE)</f>
        <v>2.42925476823487E-2</v>
      </c>
      <c r="N7" s="2" cm="1">
        <f t="array" ref="N7">VLOOKUP(N$2&amp;$L7,CHOOSE({1,2},$B:$B&amp;$D:$D,$G:$G),2,FALSE)</f>
        <v>3.9114139220365503E-3</v>
      </c>
      <c r="O7" s="2" cm="1">
        <f t="array" ref="O7">VLOOKUP(O$2&amp;$L7,CHOOSE({1,2},$B:$B&amp;$D:$D,$G:$G),2,FALSE)</f>
        <v>4.0997766526988798E-2</v>
      </c>
      <c r="P7" s="16"/>
      <c r="Q7" s="21"/>
      <c r="R7" s="3" t="str">
        <f>INDEX(Personen!A:A,MATCH(S7,Personen!B:B,0))</f>
        <v>Mai</v>
      </c>
      <c r="S7" s="3">
        <v>64.342500000000001</v>
      </c>
      <c r="T7" s="3" cm="1">
        <f t="array" aca="1" ref="T7" ca="1">VLOOKUP(T$2&amp;$S7,CHOOSE({1,2},$B:$B&amp;$D:$D,$F:$F),2,FALSE)</f>
        <v>3.0111687877284018E-2</v>
      </c>
      <c r="U7" s="3" cm="1">
        <f t="array" aca="1" ref="U7" ca="1">VLOOKUP(U$2&amp;$S7,CHOOSE({1,2},$B:$B&amp;$D:$D,$F:$F),2,FALSE)</f>
        <v>8.859421231328846E-3</v>
      </c>
      <c r="V7" s="3" cm="1">
        <f t="array" aca="1" ref="V7" ca="1">VLOOKUP(V$2&amp;$S7,CHOOSE({1,2},$B:$B&amp;$D:$D,$F:$F),2,FALSE)</f>
        <v>4.1165077474488256E-2</v>
      </c>
      <c r="W7" s="8"/>
    </row>
    <row r="8" spans="1:23" x14ac:dyDescent="0.2">
      <c r="A8" s="29" t="str">
        <v>D-S</v>
      </c>
      <c r="B8" s="29" t="str">
        <f t="shared" si="0"/>
        <v>D</v>
      </c>
      <c r="C8" s="29" t="str">
        <f t="shared" si="1"/>
        <v>S</v>
      </c>
      <c r="D8" s="29">
        <f>VLOOKUP(C8,Personen!A:B,2,FALSE)</f>
        <v>63.01</v>
      </c>
      <c r="E8" s="29">
        <f>COUNTIF(output!C:C,Serien!A8)</f>
        <v>15</v>
      </c>
      <c r="F8" s="28">
        <f ca="1">AVERAGEIF(output!C:E,A8,output!E:E)</f>
        <v>4.6182954557158234E-2</v>
      </c>
      <c r="G8" s="3" cm="1">
        <f t="array" ref="G8">MEDIAN(IF(output!C:C=A8,output!E:E))</f>
        <v>5.1759308091458602E-2</v>
      </c>
      <c r="H8" s="29" cm="1">
        <f t="array" ref="H8">VAR(IF(output!C:C=A8,output!E:E)) * 1000</f>
        <v>0.10813168066130252</v>
      </c>
      <c r="J8" s="7"/>
      <c r="K8" s="2" t="str">
        <f>INDEX(Personen!A:A,MATCH(L8,Personen!B:B,0))</f>
        <v>C</v>
      </c>
      <c r="L8" s="2">
        <v>65.39</v>
      </c>
      <c r="M8" s="2" cm="1">
        <f t="array" ref="M8">VLOOKUP(M$2&amp;$L8,CHOOSE({1,2},$B:$B&amp;$D:$D,$G:$G),2,FALSE)</f>
        <v>3.08461345667181E-2</v>
      </c>
      <c r="N8" s="2" cm="1">
        <f t="array" ref="N8">VLOOKUP(N$2&amp;$L8,CHOOSE({1,2},$B:$B&amp;$D:$D,$G:$G),2,FALSE)</f>
        <v>6.9942755961051699E-3</v>
      </c>
      <c r="O8" s="2" cm="1">
        <f t="array" ref="O8">VLOOKUP(O$2&amp;$L8,CHOOSE({1,2},$B:$B&amp;$D:$D,$G:$G),2,FALSE)</f>
        <v>2.87470784859538E-2</v>
      </c>
      <c r="P8" s="16"/>
      <c r="Q8" s="21"/>
      <c r="R8" s="3" t="str">
        <f>INDEX(Personen!A:A,MATCH(S8,Personen!B:B,0))</f>
        <v>C</v>
      </c>
      <c r="S8" s="45">
        <v>65.39</v>
      </c>
      <c r="T8" s="3" cm="1">
        <f t="array" aca="1" ref="T8" ca="1">VLOOKUP(T$2&amp;$S8,CHOOSE({1,2},$B:$B&amp;$D:$D,$F:$F),2,FALSE)</f>
        <v>3.1194894730447193E-2</v>
      </c>
      <c r="U8" s="3" cm="1">
        <f t="array" aca="1" ref="U8" ca="1">VLOOKUP(U$2&amp;$S8,CHOOSE({1,2},$B:$B&amp;$D:$D,$F:$F),2,FALSE)</f>
        <v>6.8587544661920978E-3</v>
      </c>
      <c r="V8" s="3" cm="1">
        <f t="array" aca="1" ref="V8" ca="1">VLOOKUP(V$2&amp;$S8,CHOOSE({1,2},$B:$B&amp;$D:$D,$F:$F),2,FALSE)</f>
        <v>2.8271987374688466E-2</v>
      </c>
      <c r="W8" s="8"/>
    </row>
    <row r="9" spans="1:23" x14ac:dyDescent="0.2">
      <c r="A9" s="27" t="str">
        <v>G-C</v>
      </c>
      <c r="B9" s="27" t="str">
        <f t="shared" si="0"/>
        <v>G</v>
      </c>
      <c r="C9" s="27" t="str">
        <f t="shared" si="1"/>
        <v>C</v>
      </c>
      <c r="D9" s="27">
        <f>VLOOKUP(C9,Personen!A:B,2,FALSE)</f>
        <v>65.39</v>
      </c>
      <c r="E9" s="27">
        <f>COUNTIF(output!C:C,Serien!A9)</f>
        <v>15</v>
      </c>
      <c r="F9" s="31">
        <f ca="1">AVERAGEIF(output!C:E,A9,output!E:E)</f>
        <v>6.8587544661920978E-3</v>
      </c>
      <c r="G9" s="32" cm="1">
        <f t="array" ref="G9">MEDIAN(IF(output!C:C=A9,output!E:E))</f>
        <v>6.9942755961051699E-3</v>
      </c>
      <c r="H9" s="29" cm="1">
        <f t="array" ref="H9">VAR(IF(output!C:C=A9,output!E:E)) * 1000</f>
        <v>2.6748474804074813E-3</v>
      </c>
      <c r="J9" s="7"/>
      <c r="K9" s="2" t="str">
        <f>INDEX(Personen!A:A,MATCH(L9,Personen!B:B,0))</f>
        <v>R</v>
      </c>
      <c r="L9" s="2">
        <v>76.959999999999994</v>
      </c>
      <c r="M9" s="2" cm="1">
        <f t="array" ref="M9">VLOOKUP(M$2&amp;$L9,CHOOSE({1,2},$B:$B&amp;$D:$D,$G:$G),2,FALSE)*-1</f>
        <v>-2.4453017361131799E-2</v>
      </c>
      <c r="N9" s="2" cm="1">
        <f t="array" ref="N9">VLOOKUP(N$2&amp;$L9,CHOOSE({1,2},$B:$B&amp;$D:$D,$G:$G),2,FALSE)*-1</f>
        <v>-6.7593829096314903E-3</v>
      </c>
      <c r="O9" s="2" cm="1">
        <f t="array" ref="O9">VLOOKUP(O$2&amp;$L9,CHOOSE({1,2},$B:$B&amp;$D:$D,$G:$G),2,FALSE)*-1</f>
        <v>-1.74286561430777E-2</v>
      </c>
      <c r="P9" s="16"/>
      <c r="Q9" s="21"/>
      <c r="R9" s="3" t="str">
        <f>INDEX(Personen!A:A,MATCH(S9,Personen!B:B,0))</f>
        <v>R</v>
      </c>
      <c r="S9" s="3">
        <v>76.959999999999994</v>
      </c>
      <c r="T9" s="3" cm="1">
        <f t="array" aca="1" ref="T9" ca="1">VLOOKUP(T$2&amp;$S9,CHOOSE({1,2},$B:$B&amp;$D:$D,$F:$F),2,FALSE)*-1</f>
        <v>-2.3381711865854169E-2</v>
      </c>
      <c r="U9" s="3" cm="1">
        <f t="array" aca="1" ref="U9" ca="1">VLOOKUP(U$2&amp;$S9,CHOOSE({1,2},$B:$B&amp;$D:$D,$F:$F),2,FALSE)* -1</f>
        <v>-8.5322377023253869E-3</v>
      </c>
      <c r="V9" s="3" cm="1">
        <f t="array" aca="1" ref="V9" ca="1">VLOOKUP(V$2&amp;$S9,CHOOSE({1,2},$B:$B&amp;$D:$D,$F:$F),2,FALSE)* -1</f>
        <v>-1.7711741424125276E-2</v>
      </c>
      <c r="W9" s="8"/>
    </row>
    <row r="10" spans="1:23" x14ac:dyDescent="0.2">
      <c r="A10" s="29" t="str">
        <v>G-F</v>
      </c>
      <c r="B10" s="29" t="str">
        <f t="shared" si="0"/>
        <v>G</v>
      </c>
      <c r="C10" s="29" t="str">
        <f t="shared" si="1"/>
        <v>F</v>
      </c>
      <c r="D10" s="29">
        <f>VLOOKUP(C10,Personen!A:B,2,FALSE)</f>
        <v>59.47</v>
      </c>
      <c r="E10" s="29">
        <f>COUNTIF(output!C:C,Serien!A10)</f>
        <v>15</v>
      </c>
      <c r="F10" s="28">
        <f ca="1">AVERAGEIF(output!C:E,A10,output!E:E)</f>
        <v>2.301113753650573E-2</v>
      </c>
      <c r="G10" s="3" cm="1">
        <f t="array" ref="G10">MEDIAN(IF(output!C:C=A10,output!E:E))</f>
        <v>2.0083980356161199E-2</v>
      </c>
      <c r="H10" s="29" cm="1">
        <f t="array" ref="H10">VAR(IF(output!C:C=A10,output!E:E)) * 1000</f>
        <v>0.13835178441823309</v>
      </c>
      <c r="J10" s="7"/>
      <c r="K10" s="2" t="e">
        <f>INDEX(Personen!A:A,MATCH(L10,Personen!B:B,0))</f>
        <v>#N/A</v>
      </c>
      <c r="L10" s="2"/>
      <c r="M10" s="2" t="e" cm="1">
        <f t="array" ref="M10">VLOOKUP(M$2&amp;$L10,CHOOSE({1,2},$B:$B&amp;$D:$D,$G:$G),2,FALSE) * -1</f>
        <v>#N/A</v>
      </c>
      <c r="N10" s="2" t="e" cm="1">
        <f t="array" ref="N10">VLOOKUP(N$2&amp;$L10,CHOOSE({1,2},$B:$B&amp;$D:$D,$G:$G),2,FALSE) * -1</f>
        <v>#N/A</v>
      </c>
      <c r="O10" s="2" t="e" cm="1">
        <f t="array" ref="O10">VLOOKUP(O$2&amp;$L10,CHOOSE({1,2},$B:$B&amp;$D:$D,$G:$G),2,FALSE) * -1</f>
        <v>#N/A</v>
      </c>
      <c r="P10" s="16"/>
      <c r="Q10" s="21"/>
      <c r="R10" s="3" t="e">
        <f>INDEX(Personen!A:A,MATCH(S10,Personen!B:B,0))</f>
        <v>#N/A</v>
      </c>
      <c r="S10" s="3"/>
      <c r="T10" s="3" t="e" cm="1">
        <f t="array" aca="1" ref="T10" ca="1">VLOOKUP(T$2&amp;$S10,CHOOSE({1,2},$B:$B&amp;$D:$D,$F:$F),2,FALSE) * -1</f>
        <v>#N/A</v>
      </c>
      <c r="U10" s="3" t="e" cm="1">
        <f t="array" aca="1" ref="U10" ca="1">VLOOKUP(U$2&amp;$S10,CHOOSE({1,2},$B:$B&amp;$D:$D,$F:$F),2,FALSE) * -1</f>
        <v>#N/A</v>
      </c>
      <c r="V10" s="3" t="e" cm="1">
        <f t="array" aca="1" ref="V10" ca="1">VLOOKUP(V$2&amp;$S10,CHOOSE({1,2},$B:$B&amp;$D:$D,$F:$F),2,FALSE) * -1</f>
        <v>#N/A</v>
      </c>
      <c r="W10" s="8"/>
    </row>
    <row r="11" spans="1:23" x14ac:dyDescent="0.2">
      <c r="A11" s="27" t="str">
        <v>G-K</v>
      </c>
      <c r="B11" s="27" t="str">
        <f t="shared" si="0"/>
        <v>G</v>
      </c>
      <c r="C11" s="27" t="str">
        <f t="shared" si="1"/>
        <v>K</v>
      </c>
      <c r="D11" s="27">
        <f>VLOOKUP(C11,Personen!A:B,2,FALSE)</f>
        <v>60.506999999999998</v>
      </c>
      <c r="E11" s="27">
        <f>COUNTIF(output!C:C,Serien!A11)</f>
        <v>15</v>
      </c>
      <c r="F11" s="31">
        <f ca="1">AVERAGEIF(output!C:E,A11,output!E:E)</f>
        <v>1.0333464705893086E-2</v>
      </c>
      <c r="G11" s="32" cm="1">
        <f t="array" ref="G11">MEDIAN(IF(output!C:C=A11,output!E:E))</f>
        <v>9.9794140048656502E-3</v>
      </c>
      <c r="H11" s="29" cm="1">
        <f t="array" ref="H11">VAR(IF(output!C:C=A11,output!E:E)) * 1000</f>
        <v>1.2546479645847885E-2</v>
      </c>
      <c r="J11" s="7"/>
      <c r="K11" s="2" t="e">
        <f>INDEX(Personen!A:A,MATCH(L11,Personen!B:B,0))</f>
        <v>#N/A</v>
      </c>
      <c r="L11" s="2"/>
      <c r="M11" s="2" t="e" cm="1">
        <f t="array" ref="M11">VLOOKUP(M$2&amp;$L11,CHOOSE({1,2},$B:$B&amp;$D:$D,$G:$G),2,FALSE) * -1</f>
        <v>#N/A</v>
      </c>
      <c r="N11" s="2" t="e" cm="1">
        <f t="array" ref="N11">VLOOKUP(N$2&amp;$L11,CHOOSE({1,2},$B:$B&amp;$D:$D,$G:$G),2,FALSE) * -1</f>
        <v>#N/A</v>
      </c>
      <c r="O11" s="2" t="e" cm="1">
        <f t="array" ref="O11">VLOOKUP(O$2&amp;$L11,CHOOSE({1,2},$B:$B&amp;$D:$D,$G:$G),2,FALSE) * -1</f>
        <v>#N/A</v>
      </c>
      <c r="P11" s="16"/>
      <c r="Q11" s="21"/>
      <c r="R11" s="3" t="e">
        <f>INDEX(Personen!A:A,MATCH(S11,Personen!B:B,0))</f>
        <v>#N/A</v>
      </c>
      <c r="S11" s="3"/>
      <c r="T11" s="3" t="e" cm="1">
        <f t="array" aca="1" ref="T11" ca="1">VLOOKUP(T$2&amp;$S11,CHOOSE({1,2},$B:$B&amp;$D:$D,$F:$F),2,FALSE) * -1</f>
        <v>#N/A</v>
      </c>
      <c r="U11" s="3" t="e" cm="1">
        <f t="array" aca="1" ref="U11" ca="1">VLOOKUP(U$2&amp;$S11,CHOOSE({1,2},$B:$B&amp;$D:$D,$F:$F),2,FALSE) * -1</f>
        <v>#N/A</v>
      </c>
      <c r="V11" s="3" t="e" cm="1">
        <f t="array" aca="1" ref="V11" ca="1">VLOOKUP(V$2&amp;$S11,CHOOSE({1,2},$B:$B&amp;$D:$D,$F:$F),2,FALSE) * -1</f>
        <v>#N/A</v>
      </c>
      <c r="W11" s="8"/>
    </row>
    <row r="12" spans="1:23" ht="17" thickBot="1" x14ac:dyDescent="0.25">
      <c r="A12" s="29" t="str">
        <v>G-M</v>
      </c>
      <c r="B12" s="29" t="str">
        <f t="shared" si="0"/>
        <v>G</v>
      </c>
      <c r="C12" s="29" t="str">
        <f t="shared" si="1"/>
        <v>M</v>
      </c>
      <c r="D12" s="29">
        <f>VLOOKUP(C12,Personen!A:B,2,FALSE)</f>
        <v>63.906999999999996</v>
      </c>
      <c r="E12" s="29">
        <f>COUNTIF(output!C:C,Serien!A12)</f>
        <v>15</v>
      </c>
      <c r="F12" s="28">
        <f ca="1">AVERAGEIF(output!C:E,A12,output!E:E)</f>
        <v>7.6994252925697013E-3</v>
      </c>
      <c r="G12" s="3" cm="1">
        <f t="array" ref="G12">MEDIAN(IF(output!C:C=A12,output!E:E))</f>
        <v>5.8327579115046496E-3</v>
      </c>
      <c r="H12" s="29" cm="1">
        <f t="array" ref="H12">VAR(IF(output!C:C=A12,output!E:E)) * 1000</f>
        <v>1.8319699958053371E-2</v>
      </c>
      <c r="J12" s="17"/>
      <c r="K12" s="2" t="e">
        <f>INDEX(Personen!A:A,MATCH(L12,Personen!B:B,0))</f>
        <v>#N/A</v>
      </c>
      <c r="L12" s="18"/>
      <c r="M12" s="18" t="e" cm="1">
        <f t="array" ref="M12">VLOOKUP(M$2&amp;$L12,CHOOSE({1,2},$B:$B&amp;$D:$D,$G:$G),2,FALSE) * -1</f>
        <v>#N/A</v>
      </c>
      <c r="N12" s="18" t="e" cm="1">
        <f t="array" ref="N12">VLOOKUP(N$2&amp;$L12,CHOOSE({1,2},$B:$B&amp;$D:$D,$G:$G),2,FALSE) * -1</f>
        <v>#N/A</v>
      </c>
      <c r="O12" s="18" t="e" cm="1">
        <f t="array" ref="O12">VLOOKUP(O$2&amp;$L12,CHOOSE({1,2},$B:$B&amp;$D:$D,$G:$G),2,FALSE) * -1</f>
        <v>#N/A</v>
      </c>
      <c r="P12" s="19"/>
      <c r="Q12" s="22"/>
      <c r="R12" s="3" t="e">
        <f>INDEX(Personen!A:A,MATCH(S12,Personen!B:B,0))</f>
        <v>#N/A</v>
      </c>
      <c r="S12" s="23"/>
      <c r="T12" s="23" t="e" cm="1">
        <f t="array" aca="1" ref="T12" ca="1">VLOOKUP(T$2&amp;$S12,CHOOSE({1,2},$B:$B&amp;$D:$D,$F:$F),2,FALSE) * -1</f>
        <v>#N/A</v>
      </c>
      <c r="U12" s="23" t="e" cm="1">
        <f t="array" aca="1" ref="U12" ca="1">VLOOKUP(U$2&amp;$S12,CHOOSE({1,2},$B:$B&amp;$D:$D,$F:$F),2,FALSE) * -1</f>
        <v>#N/A</v>
      </c>
      <c r="V12" s="23" t="e" cm="1">
        <f t="array" aca="1" ref="V12" ca="1">VLOOKUP(V$2&amp;$S12,CHOOSE({1,2},$B:$B&amp;$D:$D,$F:$F),2,FALSE) * -1</f>
        <v>#N/A</v>
      </c>
      <c r="W12" s="24"/>
    </row>
    <row r="13" spans="1:23" x14ac:dyDescent="0.2">
      <c r="A13" s="27" t="str">
        <v>G-Mai</v>
      </c>
      <c r="B13" s="27" t="str">
        <f t="shared" si="0"/>
        <v>G</v>
      </c>
      <c r="C13" s="27" t="str">
        <f t="shared" si="1"/>
        <v>Mai</v>
      </c>
      <c r="D13" s="27">
        <f>VLOOKUP(C13,Personen!A:B,2,FALSE)</f>
        <v>64.342500000000001</v>
      </c>
      <c r="E13" s="27">
        <f>COUNTIF(output!C:C,Serien!A13)</f>
        <v>15</v>
      </c>
      <c r="F13" s="31">
        <f ca="1">AVERAGEIF(output!C:E,A13,output!E:E)</f>
        <v>8.859421231328846E-3</v>
      </c>
      <c r="G13" s="32" cm="1">
        <f t="array" ref="G13">MEDIAN(IF(output!C:C=A13,output!E:E))</f>
        <v>3.9114139220365503E-3</v>
      </c>
      <c r="H13" s="29" cm="1">
        <f t="array" ref="H13">VAR(IF(output!C:C=A13,output!E:E)) * 1000</f>
        <v>0.1481022064897595</v>
      </c>
      <c r="J13" s="9"/>
      <c r="K13" s="41"/>
      <c r="L13" s="41"/>
      <c r="M13" s="41"/>
      <c r="N13" s="41"/>
      <c r="O13" s="41"/>
      <c r="P13" s="25"/>
      <c r="Q13" s="43"/>
      <c r="R13" s="42"/>
      <c r="S13" s="42"/>
      <c r="T13" s="42"/>
      <c r="U13" s="42"/>
      <c r="V13" s="42"/>
      <c r="W13" s="10"/>
    </row>
    <row r="14" spans="1:23" x14ac:dyDescent="0.2">
      <c r="A14" s="29" t="str">
        <v>G-R</v>
      </c>
      <c r="B14" s="29" t="str">
        <f t="shared" si="0"/>
        <v>G</v>
      </c>
      <c r="C14" s="29" t="str">
        <f t="shared" si="1"/>
        <v>R</v>
      </c>
      <c r="D14" s="29">
        <f>VLOOKUP(C14,Personen!A:B,2,FALSE)</f>
        <v>76.959999999999994</v>
      </c>
      <c r="E14" s="29">
        <f>COUNTIF(output!C:C,Serien!A14)</f>
        <v>15</v>
      </c>
      <c r="F14" s="28">
        <f ca="1">AVERAGEIF(output!C:E,A14,output!E:E)</f>
        <v>8.5322377023253869E-3</v>
      </c>
      <c r="G14" s="3" cm="1">
        <f t="array" ref="G14">MEDIAN(IF(output!C:C=A14,output!E:E))</f>
        <v>6.7593829096314903E-3</v>
      </c>
      <c r="H14" s="29" cm="1">
        <f t="array" ref="H14">VAR(IF(output!C:C=A14,output!E:E)) * 1000</f>
        <v>4.3011984895022407E-2</v>
      </c>
      <c r="J14" s="9"/>
      <c r="K14" s="41"/>
      <c r="L14" s="41"/>
      <c r="M14" s="41"/>
      <c r="N14" s="41"/>
      <c r="O14" s="41"/>
      <c r="P14" s="25"/>
      <c r="Q14" s="43"/>
      <c r="R14" s="42"/>
      <c r="S14" s="42"/>
      <c r="T14" s="42"/>
      <c r="U14" s="42"/>
      <c r="V14" s="42"/>
      <c r="W14" s="10"/>
    </row>
    <row r="15" spans="1:23" x14ac:dyDescent="0.2">
      <c r="A15" s="27" t="str">
        <v>G-S</v>
      </c>
      <c r="B15" s="27" t="str">
        <f t="shared" si="0"/>
        <v>G</v>
      </c>
      <c r="C15" s="27" t="str">
        <f t="shared" si="1"/>
        <v>S</v>
      </c>
      <c r="D15" s="27">
        <f>VLOOKUP(C15,Personen!A:B,2,FALSE)</f>
        <v>63.01</v>
      </c>
      <c r="E15" s="27">
        <f>COUNTIF(output!C:C,Serien!A15)</f>
        <v>15</v>
      </c>
      <c r="F15" s="31">
        <f ca="1">AVERAGEIF(output!C:E,A15,output!E:E)</f>
        <v>1.7655991171912234E-2</v>
      </c>
      <c r="G15" s="32" cm="1">
        <f t="array" ref="G15">MEDIAN(IF(output!C:C=A15,output!E:E))</f>
        <v>1.49086144683136E-2</v>
      </c>
      <c r="H15" s="29" cm="1">
        <f t="array" ref="H15">VAR(IF(output!C:C=A15,output!E:E)) * 1000</f>
        <v>0.1754366347685502</v>
      </c>
      <c r="J15" s="9"/>
      <c r="K15" s="41"/>
      <c r="L15" s="41"/>
      <c r="M15" s="41"/>
      <c r="N15" s="41"/>
      <c r="O15" s="41"/>
      <c r="P15" s="25"/>
      <c r="Q15" s="43"/>
      <c r="R15" s="42"/>
      <c r="S15" s="42"/>
      <c r="T15" s="42"/>
      <c r="U15" s="42"/>
      <c r="V15" s="42"/>
      <c r="W15" s="10"/>
    </row>
    <row r="16" spans="1:23" x14ac:dyDescent="0.2">
      <c r="A16" s="29" t="str">
        <v>N-C</v>
      </c>
      <c r="B16" s="29" t="str">
        <f t="shared" si="0"/>
        <v>N</v>
      </c>
      <c r="C16" s="29" t="str">
        <f t="shared" si="1"/>
        <v>C</v>
      </c>
      <c r="D16" s="29">
        <f>VLOOKUP(C16,Personen!A:B,2,FALSE)</f>
        <v>65.39</v>
      </c>
      <c r="E16" s="29">
        <f>COUNTIF(output!C:C,Serien!A16)</f>
        <v>15</v>
      </c>
      <c r="F16" s="28">
        <f ca="1">AVERAGEIF(output!C:E,A16,output!E:E)</f>
        <v>2.8271987374688466E-2</v>
      </c>
      <c r="G16" s="3" cm="1">
        <f t="array" ref="G16">MEDIAN(IF(output!C:C=A16,output!E:E))</f>
        <v>2.87470784859538E-2</v>
      </c>
      <c r="H16" s="29" cm="1">
        <f t="array" ref="H16">VAR(IF(output!C:C=A16,output!E:E)) * 1000</f>
        <v>7.6482388608873023E-3</v>
      </c>
      <c r="J16" s="9"/>
      <c r="K16" s="41"/>
      <c r="L16" s="41"/>
      <c r="M16" s="41"/>
      <c r="N16" s="41"/>
      <c r="O16" s="41"/>
      <c r="P16" s="25"/>
      <c r="Q16" s="43"/>
      <c r="R16" s="42"/>
      <c r="S16" s="42"/>
      <c r="T16" s="42"/>
      <c r="U16" s="42"/>
      <c r="V16" s="42"/>
      <c r="W16" s="10"/>
    </row>
    <row r="17" spans="1:23" x14ac:dyDescent="0.2">
      <c r="A17" s="27" t="str">
        <v>N-F</v>
      </c>
      <c r="B17" s="27" t="str">
        <f t="shared" si="0"/>
        <v>N</v>
      </c>
      <c r="C17" s="27" t="str">
        <f t="shared" si="1"/>
        <v>F</v>
      </c>
      <c r="D17" s="27">
        <f>VLOOKUP(C17,Personen!A:B,2,FALSE)</f>
        <v>59.47</v>
      </c>
      <c r="E17" s="27">
        <f>COUNTIF(output!C:C,Serien!A17)</f>
        <v>15</v>
      </c>
      <c r="F17" s="31">
        <f ca="1">AVERAGEIF(output!C:E,A17,output!E:E)</f>
        <v>4.9832371675385054E-2</v>
      </c>
      <c r="G17" s="32" cm="1">
        <f t="array" ref="G17">MEDIAN(IF(output!C:C=A17,output!E:E))</f>
        <v>5.4854535105478698E-2</v>
      </c>
      <c r="H17" s="29" cm="1">
        <f t="array" ref="H17">VAR(IF(output!C:C=A17,output!E:E)) * 1000</f>
        <v>0.45162496464158997</v>
      </c>
      <c r="J17" s="9"/>
      <c r="K17" s="41"/>
      <c r="L17" s="41"/>
      <c r="M17" s="41"/>
      <c r="N17" s="41"/>
      <c r="O17" s="41"/>
      <c r="P17" s="25"/>
      <c r="Q17" s="43"/>
      <c r="R17" s="42"/>
      <c r="S17" s="42"/>
      <c r="T17" s="42"/>
      <c r="U17" s="42"/>
      <c r="V17" s="42"/>
      <c r="W17" s="10"/>
    </row>
    <row r="18" spans="1:23" x14ac:dyDescent="0.2">
      <c r="A18" s="29" t="str">
        <v>N-K</v>
      </c>
      <c r="B18" s="29" t="str">
        <f t="shared" si="0"/>
        <v>N</v>
      </c>
      <c r="C18" s="29" t="str">
        <f t="shared" si="1"/>
        <v>K</v>
      </c>
      <c r="D18" s="29">
        <f>VLOOKUP(C18,Personen!A:B,2,FALSE)</f>
        <v>60.506999999999998</v>
      </c>
      <c r="E18" s="29">
        <f>COUNTIF(output!C:C,Serien!A18)</f>
        <v>15</v>
      </c>
      <c r="F18" s="28">
        <f ca="1">AVERAGEIF(output!C:E,A18,output!E:E)</f>
        <v>3.5264684694995441E-2</v>
      </c>
      <c r="G18" s="3" cm="1">
        <f t="array" ref="G18">MEDIAN(IF(output!C:C=A18,output!E:E))</f>
        <v>3.5109728924878403E-2</v>
      </c>
      <c r="H18" s="29" cm="1">
        <f t="array" ref="H18">VAR(IF(output!C:C=A18,output!E:E)) * 1000</f>
        <v>6.0050699687059512E-2</v>
      </c>
      <c r="J18" s="9"/>
      <c r="K18" s="41"/>
      <c r="L18" s="41"/>
      <c r="M18" s="41"/>
      <c r="N18" s="41"/>
      <c r="O18" s="41"/>
      <c r="P18" s="25"/>
      <c r="Q18" s="43"/>
      <c r="R18" s="42"/>
      <c r="S18" s="42"/>
      <c r="T18" s="42"/>
      <c r="U18" s="42"/>
      <c r="V18" s="42"/>
      <c r="W18" s="10"/>
    </row>
    <row r="19" spans="1:23" x14ac:dyDescent="0.2">
      <c r="A19" s="27" t="str">
        <v>N-M</v>
      </c>
      <c r="B19" s="27" t="str">
        <f t="shared" si="0"/>
        <v>N</v>
      </c>
      <c r="C19" s="27" t="str">
        <f t="shared" si="1"/>
        <v>M</v>
      </c>
      <c r="D19" s="27">
        <f>VLOOKUP(C19,Personen!A:B,2,FALSE)</f>
        <v>63.906999999999996</v>
      </c>
      <c r="E19" s="27">
        <f>COUNTIF(output!C:C,Serien!A19)</f>
        <v>15</v>
      </c>
      <c r="F19" s="31">
        <f ca="1">AVERAGEIF(output!C:E,A19,output!E:E)</f>
        <v>3.1760571918384842E-2</v>
      </c>
      <c r="G19" s="32" cm="1">
        <f t="array" ref="G19">MEDIAN(IF(output!C:C=A19,output!E:E))</f>
        <v>3.1688697890381097E-2</v>
      </c>
      <c r="H19" s="29" cm="1">
        <f t="array" ref="H19">VAR(IF(output!C:C=A19,output!E:E)) * 1000</f>
        <v>2.7071754247111519E-2</v>
      </c>
      <c r="J19" s="9"/>
      <c r="K19" s="41"/>
      <c r="L19" s="41"/>
      <c r="M19" s="41"/>
      <c r="N19" s="41"/>
      <c r="O19" s="41"/>
      <c r="P19" s="25"/>
      <c r="Q19" s="43"/>
      <c r="R19" s="42"/>
      <c r="S19" s="42"/>
      <c r="T19" s="42"/>
      <c r="U19" s="42"/>
      <c r="V19" s="42"/>
      <c r="W19" s="10"/>
    </row>
    <row r="20" spans="1:23" x14ac:dyDescent="0.2">
      <c r="A20" s="29" t="str">
        <v>N-Mai</v>
      </c>
      <c r="B20" s="29" t="str">
        <f t="shared" si="0"/>
        <v>N</v>
      </c>
      <c r="C20" s="29" t="str">
        <f t="shared" si="1"/>
        <v>Mai</v>
      </c>
      <c r="D20" s="29">
        <f>VLOOKUP(C20,Personen!A:B,2,FALSE)</f>
        <v>64.342500000000001</v>
      </c>
      <c r="E20" s="29">
        <f>COUNTIF(output!C:C,Serien!A20)</f>
        <v>15</v>
      </c>
      <c r="F20" s="28">
        <f ca="1">AVERAGEIF(output!C:E,A20,output!E:E)</f>
        <v>4.1165077474488256E-2</v>
      </c>
      <c r="G20" s="3" cm="1">
        <f t="array" ref="G20">MEDIAN(IF(output!C:C=A20,output!E:E))</f>
        <v>4.0997766526988798E-2</v>
      </c>
      <c r="H20" s="29" cm="1">
        <f t="array" ref="H20">VAR(IF(output!C:C=A20,output!E:E)) * 1000</f>
        <v>1.1100861190956987E-3</v>
      </c>
      <c r="J20" s="9"/>
      <c r="K20" s="41"/>
      <c r="L20" s="41"/>
      <c r="M20" s="41"/>
      <c r="N20" s="41"/>
      <c r="O20" s="41"/>
      <c r="P20" s="25"/>
      <c r="Q20" s="43"/>
      <c r="R20" s="42"/>
      <c r="S20" s="42"/>
      <c r="T20" s="42"/>
      <c r="U20" s="42"/>
      <c r="V20" s="42"/>
      <c r="W20" s="10"/>
    </row>
    <row r="21" spans="1:23" x14ac:dyDescent="0.2">
      <c r="A21" s="27" t="str">
        <v>N-R</v>
      </c>
      <c r="B21" s="27" t="str">
        <f t="shared" si="0"/>
        <v>N</v>
      </c>
      <c r="C21" s="27" t="str">
        <f t="shared" si="1"/>
        <v>R</v>
      </c>
      <c r="D21" s="27">
        <f>VLOOKUP(C21,Personen!A:B,2,FALSE)</f>
        <v>76.959999999999994</v>
      </c>
      <c r="E21" s="27">
        <f>COUNTIF(output!C:C,Serien!A21)</f>
        <v>15</v>
      </c>
      <c r="F21" s="31">
        <f ca="1">AVERAGEIF(output!C:E,A21,output!E:E)</f>
        <v>1.7711741424125276E-2</v>
      </c>
      <c r="G21" s="32" cm="1">
        <f t="array" ref="G21">MEDIAN(IF(output!C:C=A21,output!E:E))</f>
        <v>1.74286561430777E-2</v>
      </c>
      <c r="H21" s="29" cm="1">
        <f t="array" ref="H21">VAR(IF(output!C:C=A21,output!E:E)) * 1000</f>
        <v>3.943899892282704E-2</v>
      </c>
      <c r="J21" s="9"/>
      <c r="K21" s="41"/>
      <c r="L21" s="41"/>
      <c r="M21" s="41"/>
      <c r="N21" s="41"/>
      <c r="O21" s="41"/>
      <c r="P21" s="25"/>
      <c r="Q21" s="43"/>
      <c r="R21" s="42"/>
      <c r="S21" s="42"/>
      <c r="T21" s="42"/>
      <c r="U21" s="42"/>
      <c r="V21" s="42"/>
      <c r="W21" s="10"/>
    </row>
    <row r="22" spans="1:23" x14ac:dyDescent="0.2">
      <c r="A22" s="29" t="str">
        <v>N-S</v>
      </c>
      <c r="B22" s="29" t="str">
        <f t="shared" si="0"/>
        <v>N</v>
      </c>
      <c r="C22" s="29" t="str">
        <f t="shared" si="1"/>
        <v>S</v>
      </c>
      <c r="D22" s="29">
        <f>VLOOKUP(C22,Personen!A:B,2,FALSE)</f>
        <v>63.01</v>
      </c>
      <c r="E22" s="29">
        <f>COUNTIF(output!C:C,Serien!A22)</f>
        <v>15</v>
      </c>
      <c r="F22" s="28">
        <f ca="1">AVERAGEIF(output!C:E,A22,output!E:E)</f>
        <v>4.8970193594302693E-2</v>
      </c>
      <c r="G22" s="3" cm="1">
        <f t="array" ref="G22">MEDIAN(IF(output!C:C=A22,output!E:E))</f>
        <v>4.9113970872014599E-2</v>
      </c>
      <c r="H22" s="29" cm="1">
        <f t="array" ref="H22">VAR(IF(output!C:C=A22,output!E:E)) * 1000</f>
        <v>3.729736525987886E-3</v>
      </c>
      <c r="J22" s="9"/>
      <c r="K22" s="41"/>
      <c r="L22" s="41"/>
      <c r="M22" s="41"/>
      <c r="N22" s="41"/>
      <c r="O22" s="41"/>
      <c r="P22" s="25"/>
      <c r="Q22" s="43"/>
      <c r="R22" s="42"/>
      <c r="S22" s="42"/>
      <c r="T22" s="42"/>
      <c r="U22" s="42"/>
      <c r="V22" s="42"/>
      <c r="W22" s="10"/>
    </row>
    <row r="23" spans="1:23" x14ac:dyDescent="0.2">
      <c r="A23" t="str">
        <v>serie</v>
      </c>
      <c r="B23" s="27" t="e">
        <f t="shared" si="0"/>
        <v>#VALUE!</v>
      </c>
      <c r="C23" s="27" t="e">
        <f t="shared" ref="C23:C31" si="2">RIGHT(A23,LEN(A23)-SEARCH("-",A23,1))</f>
        <v>#VALUE!</v>
      </c>
      <c r="D23" s="27" t="e">
        <f>VLOOKUP(C23,Personen!A:B,2,FALSE)</f>
        <v>#VALUE!</v>
      </c>
      <c r="E23" s="27">
        <f>COUNTIF(output!C:C,Serien!A23)</f>
        <v>1</v>
      </c>
      <c r="F23" s="31" t="e">
        <f ca="1">AVERAGEIF(output!C:E,A23,output!E:E)</f>
        <v>#DIV/0!</v>
      </c>
      <c r="G23" s="32" t="e" cm="1">
        <f t="array" ref="G23">MEDIAN(IF(output!C:C=A23,output!E:E))</f>
        <v>#NUM!</v>
      </c>
      <c r="H23" s="29" t="e" cm="1">
        <f t="array" ref="H23">VAR(IF(output!C:C=A23,output!E:E)) * 1000</f>
        <v>#DIV/0!</v>
      </c>
      <c r="J23" s="9"/>
      <c r="K23" s="41"/>
      <c r="L23" s="41"/>
      <c r="M23" s="41"/>
      <c r="N23" s="41"/>
      <c r="O23" s="41"/>
      <c r="P23" s="25"/>
      <c r="Q23" s="43"/>
      <c r="R23" s="42"/>
      <c r="S23" s="42"/>
      <c r="T23" s="42"/>
      <c r="U23" s="42"/>
      <c r="V23" s="42"/>
      <c r="W23" s="10"/>
    </row>
    <row r="24" spans="1:23" x14ac:dyDescent="0.2">
      <c r="A24">
        <v>0</v>
      </c>
      <c r="B24" s="29" t="e">
        <f t="shared" si="0"/>
        <v>#VALUE!</v>
      </c>
      <c r="C24" s="29" t="e">
        <f t="shared" si="2"/>
        <v>#VALUE!</v>
      </c>
      <c r="D24" s="29" t="e">
        <f>VLOOKUP(C24,Personen!A:B,2,FALSE)</f>
        <v>#VALUE!</v>
      </c>
      <c r="E24" s="29">
        <f>COUNTIF(output!C:C,Serien!A24)</f>
        <v>0</v>
      </c>
      <c r="F24" s="28" t="e">
        <f ca="1">AVERAGEIF(output!C:E,A24,output!E:E)</f>
        <v>#DIV/0!</v>
      </c>
      <c r="G24" s="3" cm="1">
        <f t="array" ref="G24">MEDIAN(IF(output!C:C=A24,output!E:E))</f>
        <v>0</v>
      </c>
      <c r="H24" s="29" cm="1">
        <f t="array" ref="H24">VAR(IF(output!C:C=A24,output!E:E)) * 1000</f>
        <v>0</v>
      </c>
      <c r="J24" s="9"/>
      <c r="K24" s="41"/>
      <c r="L24" s="41"/>
      <c r="M24" s="41"/>
      <c r="N24" s="41"/>
      <c r="O24" s="41"/>
      <c r="P24" s="25"/>
      <c r="Q24" s="43"/>
      <c r="R24" s="42"/>
      <c r="S24" s="42"/>
      <c r="T24" s="42"/>
      <c r="U24" s="42"/>
      <c r="V24" s="42"/>
      <c r="W24" s="10"/>
    </row>
    <row r="25" spans="1:23" x14ac:dyDescent="0.2">
      <c r="B25" s="27" t="e">
        <f t="shared" si="0"/>
        <v>#VALUE!</v>
      </c>
      <c r="C25" s="27" t="e">
        <f t="shared" si="2"/>
        <v>#VALUE!</v>
      </c>
      <c r="D25" s="27" t="e">
        <f>VLOOKUP(C25,Personen!A:B,2,FALSE)</f>
        <v>#VALUE!</v>
      </c>
      <c r="E25" s="27">
        <f>COUNTIF(output!C:C,Serien!A25)</f>
        <v>0</v>
      </c>
      <c r="F25" s="31" t="e">
        <f ca="1">AVERAGEIF(output!C:E,A25,output!E:E)</f>
        <v>#DIV/0!</v>
      </c>
      <c r="G25" s="32" cm="1">
        <f t="array" ref="G25">MEDIAN(IF(output!C:C=A25,output!E:E))</f>
        <v>0</v>
      </c>
      <c r="H25" s="29" cm="1">
        <f t="array" ref="H25">VAR(IF(output!C:C=A25,output!E:E)) * 1000</f>
        <v>0</v>
      </c>
      <c r="J25" s="9"/>
      <c r="K25" s="41"/>
      <c r="L25" s="41"/>
      <c r="M25" s="41"/>
      <c r="N25" s="41"/>
      <c r="O25" s="41"/>
      <c r="P25" s="25"/>
      <c r="Q25" s="43"/>
      <c r="R25" s="42"/>
      <c r="S25" s="42"/>
      <c r="T25" s="42"/>
      <c r="U25" s="42"/>
      <c r="V25" s="42"/>
      <c r="W25" s="10"/>
    </row>
    <row r="26" spans="1:23" x14ac:dyDescent="0.2">
      <c r="B26" s="29" t="e">
        <f t="shared" si="0"/>
        <v>#VALUE!</v>
      </c>
      <c r="C26" s="29" t="e">
        <f t="shared" si="2"/>
        <v>#VALUE!</v>
      </c>
      <c r="D26" s="29" t="e">
        <f>VLOOKUP(C26,Personen!A:B,2,FALSE)</f>
        <v>#VALUE!</v>
      </c>
      <c r="E26" s="29">
        <f>COUNTIF(output!C:C,Serien!A26)</f>
        <v>0</v>
      </c>
      <c r="F26" s="28" t="e">
        <f ca="1">AVERAGEIF(output!C:E,A26,output!E:E)</f>
        <v>#DIV/0!</v>
      </c>
      <c r="G26" s="3" cm="1">
        <f t="array" ref="G26">MEDIAN(IF(output!C:C=A26,output!E:E))</f>
        <v>0</v>
      </c>
      <c r="H26" s="29" cm="1">
        <f t="array" ref="H26">VAR(IF(output!C:C=A26,output!E:E)) * 1000</f>
        <v>0</v>
      </c>
      <c r="J26" s="9"/>
      <c r="K26" s="41"/>
      <c r="L26" s="41"/>
      <c r="M26" s="41"/>
      <c r="N26" s="41"/>
      <c r="O26" s="41"/>
      <c r="P26" s="25"/>
      <c r="Q26" s="43"/>
      <c r="R26" s="42"/>
      <c r="S26" s="42"/>
      <c r="T26" s="42"/>
      <c r="U26" s="42"/>
      <c r="V26" s="42"/>
      <c r="W26" s="10"/>
    </row>
    <row r="27" spans="1:23" x14ac:dyDescent="0.2">
      <c r="B27" s="27" t="e">
        <f t="shared" si="0"/>
        <v>#VALUE!</v>
      </c>
      <c r="C27" s="27" t="e">
        <f t="shared" si="2"/>
        <v>#VALUE!</v>
      </c>
      <c r="D27" s="27" t="e">
        <f>VLOOKUP(C27,Personen!A:B,2,FALSE)</f>
        <v>#VALUE!</v>
      </c>
      <c r="E27" s="27">
        <f>COUNTIF(output!C:C,Serien!A27)</f>
        <v>0</v>
      </c>
      <c r="F27" s="31" t="e">
        <f ca="1">AVERAGEIF(output!C:E,A27,output!E:E)</f>
        <v>#DIV/0!</v>
      </c>
      <c r="G27" s="32" cm="1">
        <f t="array" ref="G27">MEDIAN(IF(output!C:C=A27,output!E:E))</f>
        <v>0</v>
      </c>
      <c r="H27" s="29" cm="1">
        <f t="array" ref="H27">VAR(IF(output!C:C=A27,output!E:E)) * 1000</f>
        <v>0</v>
      </c>
      <c r="J27" s="9"/>
      <c r="K27" s="41"/>
      <c r="L27" s="41"/>
      <c r="M27" s="41"/>
      <c r="N27" s="41"/>
      <c r="O27" s="41"/>
      <c r="P27" s="25"/>
      <c r="Q27" s="43"/>
      <c r="R27" s="42"/>
      <c r="S27" s="42"/>
      <c r="T27" s="42"/>
      <c r="U27" s="42"/>
      <c r="V27" s="42"/>
      <c r="W27" s="10"/>
    </row>
    <row r="28" spans="1:23" x14ac:dyDescent="0.2">
      <c r="B28" s="29" t="e">
        <f t="shared" si="0"/>
        <v>#VALUE!</v>
      </c>
      <c r="C28" s="29" t="e">
        <f t="shared" si="2"/>
        <v>#VALUE!</v>
      </c>
      <c r="D28" s="29" t="e">
        <f>VLOOKUP(C28,Personen!A:B,2,FALSE)</f>
        <v>#VALUE!</v>
      </c>
      <c r="E28" s="29">
        <f>COUNTIF(output!C:C,Serien!A28)</f>
        <v>0</v>
      </c>
      <c r="F28" s="28" t="e">
        <f ca="1">AVERAGEIF(output!C:E,A28,output!E:E)</f>
        <v>#DIV/0!</v>
      </c>
      <c r="G28" s="3" cm="1">
        <f t="array" ref="G28">MEDIAN(IF(output!C:C=A28,output!E:E))</f>
        <v>0</v>
      </c>
      <c r="H28" s="29" cm="1">
        <f t="array" ref="H28">VAR(IF(output!C:C=A28,output!E:E)) * 1000</f>
        <v>0</v>
      </c>
      <c r="J28" s="9"/>
      <c r="K28" s="41"/>
      <c r="L28" s="41"/>
      <c r="M28" s="41"/>
      <c r="N28" s="41"/>
      <c r="O28" s="41"/>
      <c r="P28" s="25"/>
      <c r="Q28" s="43"/>
      <c r="R28" s="42"/>
      <c r="S28" s="42"/>
      <c r="T28" s="42"/>
      <c r="U28" s="42"/>
      <c r="V28" s="42"/>
      <c r="W28" s="10"/>
    </row>
    <row r="29" spans="1:23" x14ac:dyDescent="0.2">
      <c r="B29" s="27" t="e">
        <f t="shared" si="0"/>
        <v>#VALUE!</v>
      </c>
      <c r="C29" s="27" t="e">
        <f t="shared" si="2"/>
        <v>#VALUE!</v>
      </c>
      <c r="D29" s="27" t="e">
        <f>VLOOKUP(C29,Personen!A:B,2,FALSE)</f>
        <v>#VALUE!</v>
      </c>
      <c r="E29" s="27">
        <f>COUNTIF(output!C:C,Serien!A29)</f>
        <v>0</v>
      </c>
      <c r="F29" s="31" t="e">
        <f ca="1">AVERAGEIF(output!C:E,A29,output!E:E)</f>
        <v>#DIV/0!</v>
      </c>
      <c r="G29" s="32" cm="1">
        <f t="array" ref="G29">MEDIAN(IF(output!C:C=A29,output!E:E))</f>
        <v>0</v>
      </c>
      <c r="H29" s="29" cm="1">
        <f t="array" ref="H29">VAR(IF(output!C:C=A29,output!E:E)) * 1000</f>
        <v>0</v>
      </c>
      <c r="J29" s="9"/>
      <c r="K29" s="41"/>
      <c r="L29" s="41"/>
      <c r="M29" s="41"/>
      <c r="N29" s="41"/>
      <c r="O29" s="41"/>
      <c r="P29" s="25"/>
      <c r="Q29" s="43"/>
      <c r="R29" s="42"/>
      <c r="S29" s="42"/>
      <c r="T29" s="42"/>
      <c r="U29" s="42"/>
      <c r="V29" s="42"/>
      <c r="W29" s="10"/>
    </row>
    <row r="30" spans="1:23" x14ac:dyDescent="0.2">
      <c r="B30" s="29" t="e">
        <f t="shared" si="0"/>
        <v>#VALUE!</v>
      </c>
      <c r="C30" s="29" t="e">
        <f t="shared" si="2"/>
        <v>#VALUE!</v>
      </c>
      <c r="D30" s="29" t="e">
        <f>VLOOKUP(C30,Personen!A:B,2,FALSE)</f>
        <v>#VALUE!</v>
      </c>
      <c r="E30" s="29">
        <f>COUNTIF(output!C:C,Serien!A30)</f>
        <v>0</v>
      </c>
      <c r="F30" s="28" t="e">
        <f ca="1">AVERAGEIF(output!C:E,A30,output!E:E)</f>
        <v>#DIV/0!</v>
      </c>
      <c r="G30" s="3" cm="1">
        <f t="array" ref="G30">MEDIAN(IF(output!C:C=A30,output!E:E))</f>
        <v>0</v>
      </c>
      <c r="H30" s="29" cm="1">
        <f t="array" ref="H30">VAR(IF(output!C:C=A30,output!E:E)) * 1000</f>
        <v>0</v>
      </c>
      <c r="J30" s="9"/>
      <c r="K30" s="41"/>
      <c r="L30" s="41"/>
      <c r="M30" s="41"/>
      <c r="N30" s="41"/>
      <c r="O30" s="41"/>
      <c r="P30" s="25"/>
      <c r="Q30" s="43"/>
      <c r="R30" s="42"/>
      <c r="S30" s="42"/>
      <c r="T30" s="42"/>
      <c r="U30" s="42"/>
      <c r="V30" s="42"/>
      <c r="W30" s="10"/>
    </row>
    <row r="31" spans="1:23" ht="17" thickBot="1" x14ac:dyDescent="0.25">
      <c r="B31" s="27" t="e">
        <f t="shared" si="0"/>
        <v>#VALUE!</v>
      </c>
      <c r="C31" s="27" t="e">
        <f t="shared" si="2"/>
        <v>#VALUE!</v>
      </c>
      <c r="D31" s="27" t="e">
        <f>VLOOKUP(C31,Personen!A:B,2,FALSE)</f>
        <v>#VALUE!</v>
      </c>
      <c r="E31" s="27">
        <f>COUNTIF(output!C:C,Serien!A31)</f>
        <v>0</v>
      </c>
      <c r="F31" s="31" t="e">
        <f ca="1">AVERAGEIF(output!C:E,A31,output!E:E)</f>
        <v>#DIV/0!</v>
      </c>
      <c r="G31" s="32" cm="1">
        <f t="array" ref="G31">MEDIAN(IF(output!C:C=A31,output!E:E))</f>
        <v>0</v>
      </c>
      <c r="H31" s="29" cm="1">
        <f t="array" ref="H31">VAR(IF(output!C:C=A31,output!E:E)) * 1000</f>
        <v>0</v>
      </c>
      <c r="J31" s="11"/>
      <c r="K31" s="12"/>
      <c r="L31" s="12"/>
      <c r="M31" s="12"/>
      <c r="N31" s="12"/>
      <c r="O31" s="12"/>
      <c r="P31" s="26"/>
      <c r="Q31" s="44"/>
      <c r="R31" s="13"/>
      <c r="S31" s="13"/>
      <c r="T31" s="13"/>
      <c r="U31" s="13"/>
      <c r="V31" s="13"/>
      <c r="W31" s="14"/>
    </row>
    <row r="32" spans="1:23" x14ac:dyDescent="0.2"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</row>
    <row r="33" spans="1:23" x14ac:dyDescent="0.2"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</row>
    <row r="34" spans="1:23" x14ac:dyDescent="0.2"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</row>
    <row r="35" spans="1:23" x14ac:dyDescent="0.2"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</row>
    <row r="36" spans="1:23" ht="17" thickBot="1" x14ac:dyDescent="0.25"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</row>
    <row r="37" spans="1:23" ht="17" thickBot="1" x14ac:dyDescent="0.25">
      <c r="A37" s="51" t="s">
        <v>307</v>
      </c>
      <c r="B37" s="52"/>
      <c r="C37" s="52"/>
      <c r="D37" s="52"/>
      <c r="E37" s="52"/>
      <c r="F37" s="52"/>
      <c r="G37" s="53"/>
      <c r="H37" s="36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</row>
    <row r="38" spans="1:23" x14ac:dyDescent="0.2">
      <c r="A38" s="55" t="s">
        <v>312</v>
      </c>
      <c r="B38" s="56"/>
      <c r="C38" s="56"/>
      <c r="D38" s="56"/>
      <c r="E38" s="57"/>
      <c r="F38" s="38" t="s">
        <v>313</v>
      </c>
      <c r="G38" s="39" t="s">
        <v>314</v>
      </c>
      <c r="H38" s="37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</row>
    <row r="39" spans="1:23" x14ac:dyDescent="0.2">
      <c r="A39" s="54" t="s">
        <v>315</v>
      </c>
      <c r="B39" s="54"/>
      <c r="C39" s="54"/>
      <c r="D39" s="54"/>
      <c r="E39" s="54"/>
      <c r="F39" s="27" t="e">
        <f>CORREL(_xlfn.ANCHORARRAY(L3),M3:M8)</f>
        <v>#N/A</v>
      </c>
      <c r="G39" s="27" t="s">
        <v>308</v>
      </c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0" spans="1:23" x14ac:dyDescent="0.2">
      <c r="A40" s="54" t="s">
        <v>316</v>
      </c>
      <c r="B40" s="54"/>
      <c r="C40" s="54"/>
      <c r="D40" s="54"/>
      <c r="E40" s="54"/>
      <c r="F40" s="27" t="e">
        <f>CORREL(_xlfn.ANCHORARRAY(L3),N3:N8)</f>
        <v>#N/A</v>
      </c>
      <c r="G40" s="27" t="s">
        <v>308</v>
      </c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</row>
    <row r="41" spans="1:23" x14ac:dyDescent="0.2">
      <c r="A41" s="54" t="s">
        <v>317</v>
      </c>
      <c r="B41" s="54"/>
      <c r="C41" s="54"/>
      <c r="D41" s="54"/>
      <c r="E41" s="54"/>
      <c r="F41" s="27" t="e">
        <f>CORREL(_xlfn.ANCHORARRAY(L3),O3:O8)</f>
        <v>#N/A</v>
      </c>
      <c r="G41" s="27" t="s">
        <v>308</v>
      </c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</row>
    <row r="42" spans="1:23" x14ac:dyDescent="0.2">
      <c r="A42" s="54" t="s">
        <v>309</v>
      </c>
      <c r="B42" s="54"/>
      <c r="C42" s="54"/>
      <c r="D42" s="54"/>
      <c r="E42" s="54"/>
      <c r="F42" s="27">
        <f>CORREL(output!S2:S91,output!R2:R91)</f>
        <v>-0.40047210179461323</v>
      </c>
      <c r="G42" s="27" t="s">
        <v>308</v>
      </c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</row>
    <row r="43" spans="1:23" x14ac:dyDescent="0.2">
      <c r="A43" s="54" t="s">
        <v>310</v>
      </c>
      <c r="B43" s="54"/>
      <c r="C43" s="54"/>
      <c r="D43" s="54"/>
      <c r="E43" s="54"/>
      <c r="F43" s="27">
        <f>CORREL(output!S92:S181,output!R92:R181)</f>
        <v>-0.33614355906234406</v>
      </c>
      <c r="G43" s="27" t="s">
        <v>319</v>
      </c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</row>
    <row r="44" spans="1:23" x14ac:dyDescent="0.2">
      <c r="A44" s="54" t="s">
        <v>311</v>
      </c>
      <c r="B44" s="54"/>
      <c r="C44" s="54"/>
      <c r="D44" s="54"/>
      <c r="E44" s="54"/>
      <c r="F44" s="27">
        <f>CORREL(output!S182:S271,output!R182:R271)</f>
        <v>-0.18168574794081863</v>
      </c>
      <c r="G44" s="27" t="s">
        <v>308</v>
      </c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</row>
    <row r="45" spans="1:23" x14ac:dyDescent="0.2"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</row>
    <row r="46" spans="1:23" x14ac:dyDescent="0.2"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</row>
    <row r="47" spans="1:23" x14ac:dyDescent="0.2"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</row>
    <row r="48" spans="1:23" x14ac:dyDescent="0.2"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</row>
    <row r="49" spans="10:23" x14ac:dyDescent="0.2"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</row>
    <row r="50" spans="10:23" x14ac:dyDescent="0.2"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</row>
    <row r="51" spans="10:23" x14ac:dyDescent="0.2"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</row>
    <row r="52" spans="10:23" x14ac:dyDescent="0.2"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</row>
    <row r="53" spans="10:23" x14ac:dyDescent="0.2"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</row>
    <row r="54" spans="10:23" x14ac:dyDescent="0.2"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</row>
    <row r="55" spans="10:23" x14ac:dyDescent="0.2"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</row>
    <row r="56" spans="10:23" x14ac:dyDescent="0.2"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</row>
    <row r="57" spans="10:23" x14ac:dyDescent="0.2"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</row>
    <row r="58" spans="10:23" x14ac:dyDescent="0.2"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</row>
    <row r="59" spans="10:23" x14ac:dyDescent="0.2"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</row>
    <row r="60" spans="10:23" x14ac:dyDescent="0.2"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</row>
    <row r="61" spans="10:23" x14ac:dyDescent="0.2"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</row>
    <row r="62" spans="10:23" x14ac:dyDescent="0.2"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0:23" x14ac:dyDescent="0.2"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</row>
    <row r="64" spans="10:23" x14ac:dyDescent="0.2"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0:23" x14ac:dyDescent="0.2"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</row>
    <row r="66" spans="10:23" x14ac:dyDescent="0.2"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</row>
  </sheetData>
  <mergeCells count="10">
    <mergeCell ref="A44:E44"/>
    <mergeCell ref="A38:E38"/>
    <mergeCell ref="A40:E40"/>
    <mergeCell ref="A41:E41"/>
    <mergeCell ref="A39:E39"/>
    <mergeCell ref="L1:O1"/>
    <mergeCell ref="R1:V1"/>
    <mergeCell ref="A37:G37"/>
    <mergeCell ref="A42:E42"/>
    <mergeCell ref="A43:E43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C6E78-B0AC-E843-944B-CAB8EA07B6A4}">
  <dimension ref="B1:E4"/>
  <sheetViews>
    <sheetView workbookViewId="0">
      <selection activeCell="D2" sqref="D2"/>
    </sheetView>
  </sheetViews>
  <sheetFormatPr baseColWidth="10" defaultRowHeight="16" x14ac:dyDescent="0.2"/>
  <cols>
    <col min="2" max="2" width="2.5" bestFit="1" customWidth="1"/>
    <col min="3" max="3" width="6.6640625" bestFit="1" customWidth="1"/>
    <col min="4" max="5" width="12.1640625" bestFit="1" customWidth="1"/>
  </cols>
  <sheetData>
    <row r="1" spans="2:5" x14ac:dyDescent="0.2">
      <c r="C1" t="s">
        <v>200</v>
      </c>
      <c r="D1" t="s">
        <v>199</v>
      </c>
      <c r="E1" t="s">
        <v>201</v>
      </c>
    </row>
    <row r="2" spans="2:5" x14ac:dyDescent="0.2">
      <c r="B2" t="str" cm="1">
        <f t="array" ref="B2:B4">_xlfn._xlws.SORT(_xlfn.UNIQUE(output!A2:A271,,FALSE))</f>
        <v>D</v>
      </c>
      <c r="C2">
        <f>COUNTIF(output!A:A,B2)</f>
        <v>105</v>
      </c>
      <c r="D2">
        <f ca="1">AVERAGEIF(output!A:E,B2,output!E:E)</f>
        <v>4.3041462532833023E-2</v>
      </c>
      <c r="E2" cm="1">
        <f t="array" ref="E2">MEDIAN(IF(output!A:A=B2,output!E:E))</f>
        <v>3.8813561911235098E-2</v>
      </c>
    </row>
    <row r="3" spans="2:5" x14ac:dyDescent="0.2">
      <c r="B3" t="str">
        <v>G</v>
      </c>
      <c r="C3">
        <f>COUNTIF(output!A:A,B3)</f>
        <v>105</v>
      </c>
      <c r="D3">
        <f ca="1">AVERAGEIF(output!A:E,B3,output!E:E)</f>
        <v>1.1850061729532445E-2</v>
      </c>
      <c r="E3" cm="1">
        <f t="array" ref="E3">MEDIAN(IF(output!A:A=B3,output!E:E))</f>
        <v>8.56983236451897E-3</v>
      </c>
    </row>
    <row r="4" spans="2:5" x14ac:dyDescent="0.2">
      <c r="B4" t="str">
        <v>N</v>
      </c>
      <c r="C4">
        <f>COUNTIF(output!A:A,B4)</f>
        <v>105</v>
      </c>
      <c r="D4">
        <f ca="1">AVERAGEIF(output!A:E,B4,output!E:E)</f>
        <v>3.6139518308052863E-2</v>
      </c>
      <c r="E4" cm="1">
        <f t="array" ref="E4">MEDIAN(IF(output!A:A=B4,output!E:E))</f>
        <v>3.5086541064827899E-2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4288F4-631E-8D41-981E-3D2D334886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Einleitung</vt:lpstr>
      <vt:lpstr>Personen</vt:lpstr>
      <vt:lpstr>output</vt:lpstr>
      <vt:lpstr>Serien</vt:lpstr>
      <vt:lpstr>Objects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Conrad Günther</dc:creator>
  <cp:lastModifiedBy>Conrad Günther</cp:lastModifiedBy>
  <dcterms:created xsi:type="dcterms:W3CDTF">2024-12-04T13:01:40Z</dcterms:created>
  <dcterms:modified xsi:type="dcterms:W3CDTF">2025-01-14T13:26:03Z</dcterms:modified>
</cp:coreProperties>
</file>