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nalewa\Desktop\"/>
    </mc:Choice>
  </mc:AlternateContent>
  <bookViews>
    <workbookView xWindow="0" yWindow="0" windowWidth="19200" windowHeight="11490" tabRatio="500"/>
  </bookViews>
  <sheets>
    <sheet name="Sheet1" sheetId="1" r:id="rId1"/>
  </sheets>
  <definedNames>
    <definedName name="_xlnm.Print_Area" localSheetId="0">Sheet1!$A$1:$I$19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B14" i="1"/>
  <c r="C8" i="1" l="1"/>
  <c r="B8" i="1" s="1"/>
  <c r="Q14" i="1"/>
  <c r="R14" i="1" s="1"/>
  <c r="S14" i="1" s="1"/>
  <c r="D18" i="1"/>
  <c r="Q12" i="1"/>
  <c r="Q11" i="1"/>
  <c r="R11" i="1" s="1"/>
  <c r="S11" i="1" s="1"/>
  <c r="R12" i="1"/>
  <c r="S12" i="1" s="1"/>
  <c r="Q18" i="1"/>
  <c r="R18" i="1"/>
  <c r="S18" i="1"/>
  <c r="Q17" i="1"/>
  <c r="R17" i="1" s="1"/>
  <c r="S17" i="1" s="1"/>
  <c r="Q13" i="1"/>
  <c r="R13" i="1"/>
  <c r="S13" i="1" s="1"/>
  <c r="Q19" i="1"/>
  <c r="R19" i="1" s="1"/>
  <c r="S19" i="1" s="1"/>
  <c r="Q16" i="1"/>
  <c r="R16" i="1" s="1"/>
  <c r="S16" i="1" s="1"/>
  <c r="G8" i="1" l="1"/>
  <c r="G14" i="1" l="1"/>
  <c r="B18" i="1" s="1"/>
  <c r="G18" i="1" s="1"/>
  <c r="K9" i="1"/>
  <c r="Q9" i="1" s="1"/>
  <c r="R9" i="1" s="1"/>
  <c r="S9" i="1" s="1"/>
  <c r="S21" i="1" s="1"/>
  <c r="S22" i="1" s="1"/>
  <c r="T24" i="1" s="1"/>
</calcChain>
</file>

<file path=xl/sharedStrings.xml><?xml version="1.0" encoding="utf-8"?>
<sst xmlns="http://schemas.openxmlformats.org/spreadsheetml/2006/main" count="52" uniqueCount="37">
  <si>
    <t>ppm</t>
  </si>
  <si>
    <t>Weight</t>
  </si>
  <si>
    <t>o</t>
  </si>
  <si>
    <t xml:space="preserve"> </t>
  </si>
  <si>
    <t>mg Sample</t>
  </si>
  <si>
    <t>mg Ca</t>
  </si>
  <si>
    <t>ENTER VALUES IN RED</t>
  </si>
  <si>
    <t>% ERROR</t>
  </si>
  <si>
    <t>Tolerance</t>
  </si>
  <si>
    <t>mg</t>
  </si>
  <si>
    <t>ml</t>
  </si>
  <si>
    <t xml:space="preserve"># </t>
  </si>
  <si>
    <t>%Error</t>
  </si>
  <si>
    <t>Sum</t>
  </si>
  <si>
    <t>()^2</t>
  </si>
  <si>
    <t>g/mol</t>
  </si>
  <si>
    <t>MM of Desired Species</t>
  </si>
  <si>
    <t>MM of Total Compound</t>
  </si>
  <si>
    <t># of Species in Compound</t>
  </si>
  <si>
    <t xml:space="preserve">Typically too small - need ~100mg </t>
  </si>
  <si>
    <t xml:space="preserve">Scale Up by </t>
  </si>
  <si>
    <t>Desired Final  Vol (L)</t>
  </si>
  <si>
    <t>Desired Intermediate Volume</t>
  </si>
  <si>
    <t xml:space="preserve">Resulting in a solution of </t>
  </si>
  <si>
    <t xml:space="preserve">ml  to </t>
  </si>
  <si>
    <t xml:space="preserve">Liter Volumetric Resulting in </t>
  </si>
  <si>
    <t xml:space="preserve">ppm </t>
  </si>
  <si>
    <t>pipette  x ml of Intermediate</t>
  </si>
  <si>
    <t>ERROR ANALYSIS</t>
  </si>
  <si>
    <t>SAMPLE STANDARD SETUP</t>
  </si>
  <si>
    <t xml:space="preserve">+/- </t>
  </si>
  <si>
    <t>100 ml (100.00)</t>
  </si>
  <si>
    <t>250 ml (250.00)</t>
  </si>
  <si>
    <t>500 ml (500.0)</t>
  </si>
  <si>
    <t>1 L (1000.0)</t>
  </si>
  <si>
    <t>1ml Pipette (1.000)</t>
  </si>
  <si>
    <t>5 ml Pipette (5.00)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</si>
</sst>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32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sz val="26"/>
      <color rgb="FF0070C0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22"/>
      <name val="Calibri"/>
      <family val="2"/>
      <scheme val="minor"/>
    </font>
    <font>
      <sz val="1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6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22"/>
      <name val="Calibri"/>
      <family val="2"/>
      <scheme val="minor"/>
    </font>
    <font>
      <i/>
      <sz val="26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7" fontId="3" fillId="0" borderId="0" xfId="0" applyNumberFormat="1" applyFont="1"/>
    <xf numFmtId="0" fontId="0" fillId="2" borderId="0" xfId="0" applyFill="1"/>
    <xf numFmtId="0" fontId="3" fillId="2" borderId="0" xfId="0" applyFont="1" applyFill="1"/>
    <xf numFmtId="0" fontId="6" fillId="2" borderId="0" xfId="0" applyFont="1" applyFill="1"/>
    <xf numFmtId="0" fontId="6" fillId="2" borderId="0" xfId="0" quotePrefix="1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0" fontId="14" fillId="2" borderId="0" xfId="0" quotePrefix="1" applyFont="1" applyFill="1"/>
    <xf numFmtId="0" fontId="6" fillId="2" borderId="0" xfId="0" applyFont="1" applyFill="1" applyAlignment="1">
      <alignment horizontal="center"/>
    </xf>
    <xf numFmtId="0" fontId="6" fillId="2" borderId="0" xfId="0" quotePrefix="1" applyFont="1" applyFill="1" applyAlignment="1">
      <alignment horizontal="center"/>
    </xf>
    <xf numFmtId="164" fontId="16" fillId="0" borderId="0" xfId="0" applyNumberFormat="1" applyFont="1"/>
    <xf numFmtId="0" fontId="16" fillId="0" borderId="0" xfId="0" applyFont="1"/>
    <xf numFmtId="166" fontId="16" fillId="0" borderId="0" xfId="0" applyNumberFormat="1" applyFont="1"/>
    <xf numFmtId="165" fontId="16" fillId="0" borderId="0" xfId="0" applyNumberFormat="1" applyFont="1"/>
    <xf numFmtId="0" fontId="17" fillId="0" borderId="0" xfId="0" applyFont="1"/>
    <xf numFmtId="0" fontId="16" fillId="0" borderId="0" xfId="0" quotePrefix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2" fillId="0" borderId="0" xfId="0" applyFont="1" applyAlignment="1">
      <alignment horizontal="center"/>
    </xf>
    <xf numFmtId="0" fontId="24" fillId="2" borderId="0" xfId="0" applyFont="1" applyFill="1"/>
    <xf numFmtId="0" fontId="2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0" fillId="3" borderId="0" xfId="0" applyFill="1"/>
    <xf numFmtId="0" fontId="21" fillId="3" borderId="0" xfId="0" applyFont="1" applyFill="1"/>
    <xf numFmtId="0" fontId="12" fillId="3" borderId="0" xfId="0" applyFont="1" applyFill="1"/>
    <xf numFmtId="0" fontId="18" fillId="3" borderId="0" xfId="0" applyFont="1" applyFill="1"/>
    <xf numFmtId="0" fontId="12" fillId="3" borderId="0" xfId="0" applyFont="1" applyFill="1" applyAlignment="1">
      <alignment horizontal="center"/>
    </xf>
    <xf numFmtId="0" fontId="1" fillId="3" borderId="0" xfId="0" applyFont="1" applyFill="1"/>
    <xf numFmtId="166" fontId="2" fillId="3" borderId="0" xfId="0" applyNumberFormat="1" applyFont="1" applyFill="1" applyAlignment="1">
      <alignment horizontal="center"/>
    </xf>
    <xf numFmtId="165" fontId="8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6" fontId="1" fillId="3" borderId="0" xfId="0" applyNumberFormat="1" applyFont="1" applyFill="1" applyAlignment="1">
      <alignment horizontal="center"/>
    </xf>
    <xf numFmtId="165" fontId="12" fillId="3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25" fillId="4" borderId="1" xfId="0" applyFont="1" applyFill="1" applyBorder="1"/>
    <xf numFmtId="0" fontId="26" fillId="4" borderId="1" xfId="0" applyFont="1" applyFill="1" applyBorder="1" applyAlignment="1">
      <alignment horizontal="center"/>
    </xf>
    <xf numFmtId="165" fontId="26" fillId="4" borderId="1" xfId="0" applyNumberFormat="1" applyFont="1" applyFill="1" applyBorder="1" applyAlignment="1">
      <alignment horizontal="center"/>
    </xf>
    <xf numFmtId="0" fontId="27" fillId="4" borderId="1" xfId="0" applyFont="1" applyFill="1" applyBorder="1"/>
    <xf numFmtId="0" fontId="19" fillId="3" borderId="0" xfId="0" applyFont="1" applyFill="1" applyAlignment="1">
      <alignment horizontal="left" wrapText="1"/>
    </xf>
    <xf numFmtId="0" fontId="19" fillId="3" borderId="0" xfId="0" applyFont="1" applyFill="1" applyAlignment="1">
      <alignment horizontal="center" wrapText="1"/>
    </xf>
    <xf numFmtId="166" fontId="28" fillId="3" borderId="0" xfId="0" applyNumberFormat="1" applyFont="1" applyFill="1" applyAlignment="1">
      <alignment horizontal="center"/>
    </xf>
    <xf numFmtId="0" fontId="0" fillId="5" borderId="0" xfId="0" applyFill="1"/>
    <xf numFmtId="166" fontId="2" fillId="5" borderId="0" xfId="0" applyNumberFormat="1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6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166" fontId="8" fillId="3" borderId="0" xfId="0" applyNumberFormat="1" applyFont="1" applyFill="1" applyAlignment="1" applyProtection="1">
      <alignment horizontal="center"/>
      <protection hidden="1"/>
    </xf>
    <xf numFmtId="166" fontId="30" fillId="3" borderId="0" xfId="0" applyNumberFormat="1" applyFont="1" applyFill="1" applyAlignment="1" applyProtection="1">
      <alignment horizontal="center"/>
      <protection hidden="1"/>
    </xf>
    <xf numFmtId="165" fontId="30" fillId="3" borderId="0" xfId="0" applyNumberFormat="1" applyFont="1" applyFill="1" applyAlignment="1" applyProtection="1">
      <alignment horizontal="center"/>
      <protection hidden="1"/>
    </xf>
    <xf numFmtId="164" fontId="30" fillId="3" borderId="0" xfId="0" applyNumberFormat="1" applyFont="1" applyFill="1" applyAlignment="1" applyProtection="1">
      <alignment horizontal="center"/>
      <protection hidden="1"/>
    </xf>
    <xf numFmtId="2" fontId="30" fillId="3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2" borderId="0" xfId="0" applyFont="1" applyFill="1" applyProtection="1">
      <protection hidden="1"/>
    </xf>
    <xf numFmtId="0" fontId="10" fillId="0" borderId="0" xfId="0" applyFont="1" applyAlignment="1" applyProtection="1">
      <alignment horizontal="center"/>
      <protection hidden="1"/>
    </xf>
    <xf numFmtId="2" fontId="3" fillId="2" borderId="0" xfId="0" applyNumberFormat="1" applyFont="1" applyFill="1" applyProtection="1">
      <protection hidden="1"/>
    </xf>
    <xf numFmtId="2" fontId="7" fillId="2" borderId="0" xfId="0" applyNumberFormat="1" applyFont="1" applyFill="1" applyProtection="1">
      <protection hidden="1"/>
    </xf>
    <xf numFmtId="0" fontId="12" fillId="0" borderId="0" xfId="0" applyFont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2" fontId="20" fillId="0" borderId="0" xfId="0" applyNumberFormat="1" applyFont="1" applyProtection="1">
      <protection hidden="1"/>
    </xf>
    <xf numFmtId="165" fontId="20" fillId="0" borderId="0" xfId="0" quotePrefix="1" applyNumberFormat="1" applyFont="1" applyAlignment="1" applyProtection="1">
      <alignment horizontal="center"/>
      <protection hidden="1"/>
    </xf>
    <xf numFmtId="2" fontId="20" fillId="0" borderId="0" xfId="0" applyNumberFormat="1" applyFont="1" applyAlignment="1" applyProtection="1">
      <alignment horizontal="left"/>
      <protection hidden="1"/>
    </xf>
    <xf numFmtId="0" fontId="29" fillId="0" borderId="0" xfId="0" applyFont="1" applyProtection="1">
      <protection hidden="1"/>
    </xf>
    <xf numFmtId="0" fontId="23" fillId="3" borderId="0" xfId="0" applyFont="1" applyFill="1" applyProtection="1">
      <protection locked="0"/>
    </xf>
    <xf numFmtId="164" fontId="2" fillId="3" borderId="0" xfId="0" applyNumberFormat="1" applyFont="1" applyFill="1" applyAlignment="1" applyProtection="1">
      <alignment horizontal="center"/>
      <protection locked="0"/>
    </xf>
    <xf numFmtId="2" fontId="11" fillId="3" borderId="0" xfId="0" applyNumberFormat="1" applyFont="1" applyFill="1" applyProtection="1">
      <protection locked="0"/>
    </xf>
    <xf numFmtId="1" fontId="2" fillId="3" borderId="0" xfId="0" applyNumberFormat="1" applyFont="1" applyFill="1" applyAlignment="1" applyProtection="1">
      <alignment horizontal="center"/>
      <protection locked="0"/>
    </xf>
    <xf numFmtId="166" fontId="3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2"/>
  <sheetViews>
    <sheetView tabSelected="1" zoomScale="43" zoomScaleNormal="43" workbookViewId="0">
      <selection activeCell="K38" sqref="K38"/>
    </sheetView>
  </sheetViews>
  <sheetFormatPr defaultColWidth="10.625" defaultRowHeight="15.75" x14ac:dyDescent="0.25"/>
  <cols>
    <col min="1" max="1" width="12.75" customWidth="1"/>
    <col min="2" max="2" width="33.5" customWidth="1"/>
    <col min="3" max="4" width="17.375" customWidth="1"/>
    <col min="5" max="5" width="29.5" customWidth="1"/>
    <col min="6" max="6" width="30.125" customWidth="1"/>
    <col min="7" max="7" width="28.375" customWidth="1"/>
    <col min="8" max="8" width="18.5" customWidth="1"/>
    <col min="9" max="9" width="9.125" customWidth="1"/>
    <col min="10" max="10" width="5.625" customWidth="1"/>
    <col min="11" max="11" width="9.375" customWidth="1"/>
    <col min="12" max="12" width="12.625" customWidth="1"/>
    <col min="13" max="13" width="26.375" customWidth="1"/>
    <col min="14" max="14" width="20.375" customWidth="1"/>
    <col min="15" max="15" width="16.125" customWidth="1"/>
    <col min="17" max="17" width="13.375" customWidth="1"/>
    <col min="19" max="19" width="12" customWidth="1"/>
    <col min="20" max="20" width="16.125" customWidth="1"/>
  </cols>
  <sheetData>
    <row r="1" spans="1:23" ht="48" customHeight="1" x14ac:dyDescent="0.7">
      <c r="A1" s="48" t="s">
        <v>29</v>
      </c>
      <c r="B1" s="49"/>
      <c r="C1" s="50"/>
      <c r="D1" s="51"/>
      <c r="E1" s="33"/>
      <c r="F1" s="33"/>
      <c r="G1" s="33"/>
      <c r="H1" s="33"/>
      <c r="I1" s="33"/>
    </row>
    <row r="2" spans="1:23" ht="33.950000000000003" customHeight="1" x14ac:dyDescent="0.5">
      <c r="A2" s="33"/>
      <c r="B2" s="33"/>
      <c r="C2" s="33"/>
      <c r="D2" s="34" t="s">
        <v>16</v>
      </c>
      <c r="E2" s="33"/>
      <c r="F2" s="79">
        <v>40.078000000000003</v>
      </c>
      <c r="G2" s="33" t="s">
        <v>15</v>
      </c>
      <c r="H2" s="33"/>
      <c r="I2" s="33"/>
    </row>
    <row r="3" spans="1:23" ht="33.950000000000003" customHeight="1" x14ac:dyDescent="0.5">
      <c r="A3" s="33"/>
      <c r="B3" s="33"/>
      <c r="C3" s="33"/>
      <c r="D3" s="34" t="s">
        <v>18</v>
      </c>
      <c r="E3" s="33"/>
      <c r="F3" s="79">
        <v>1</v>
      </c>
      <c r="G3" s="33"/>
      <c r="H3" s="33"/>
      <c r="I3" s="33"/>
    </row>
    <row r="4" spans="1:23" ht="33.950000000000003" customHeight="1" x14ac:dyDescent="0.5">
      <c r="A4" s="33"/>
      <c r="B4" s="33"/>
      <c r="C4" s="33"/>
      <c r="D4" s="34" t="s">
        <v>17</v>
      </c>
      <c r="E4" s="33"/>
      <c r="F4" s="79">
        <v>147.00800000000001</v>
      </c>
      <c r="G4" s="33" t="s">
        <v>15</v>
      </c>
      <c r="H4" s="33"/>
      <c r="I4" s="33"/>
    </row>
    <row r="5" spans="1:23" ht="33.75" x14ac:dyDescent="0.5">
      <c r="A5" s="81">
        <v>5</v>
      </c>
      <c r="B5" s="35" t="s">
        <v>0</v>
      </c>
      <c r="C5" s="33"/>
      <c r="D5" s="33"/>
      <c r="E5" s="33"/>
      <c r="F5" s="33"/>
      <c r="G5" s="33"/>
      <c r="H5" s="33"/>
      <c r="I5" s="33"/>
      <c r="J5" s="27"/>
      <c r="K5" s="27"/>
      <c r="L5" s="55"/>
      <c r="M5" s="56"/>
      <c r="N5" s="57"/>
      <c r="O5" s="57"/>
      <c r="P5" s="57"/>
      <c r="Q5" s="58"/>
      <c r="R5" s="59"/>
      <c r="S5" s="60"/>
      <c r="T5" s="61"/>
      <c r="U5" s="12"/>
      <c r="V5" s="26"/>
      <c r="W5" s="26"/>
    </row>
    <row r="6" spans="1:23" s="26" customFormat="1" ht="57" x14ac:dyDescent="0.7">
      <c r="A6" s="36"/>
      <c r="B6" s="37" t="s">
        <v>4</v>
      </c>
      <c r="C6" s="37" t="s">
        <v>5</v>
      </c>
      <c r="D6" s="36"/>
      <c r="E6" s="37"/>
      <c r="F6" s="53" t="s">
        <v>21</v>
      </c>
      <c r="G6" s="37" t="s">
        <v>0</v>
      </c>
      <c r="H6" s="37"/>
      <c r="I6" s="37"/>
      <c r="J6" s="1"/>
      <c r="K6" s="1"/>
      <c r="L6" s="28" t="s">
        <v>28</v>
      </c>
      <c r="M6" s="29"/>
      <c r="N6" s="30"/>
      <c r="O6" s="11"/>
      <c r="P6" s="11"/>
      <c r="Q6" s="10"/>
      <c r="R6" s="9"/>
      <c r="S6" s="9"/>
      <c r="T6" s="12"/>
      <c r="U6" s="12"/>
      <c r="V6"/>
      <c r="W6"/>
    </row>
    <row r="7" spans="1:23" ht="33.75" x14ac:dyDescent="0.5">
      <c r="A7" s="33"/>
      <c r="B7" s="38"/>
      <c r="C7" s="38"/>
      <c r="D7" s="38"/>
      <c r="E7" s="38"/>
      <c r="F7" s="38"/>
      <c r="G7" s="38"/>
      <c r="H7" s="38"/>
      <c r="I7" s="38"/>
      <c r="J7" s="12"/>
      <c r="K7" s="12"/>
      <c r="M7" s="2"/>
      <c r="N7" s="13" t="s">
        <v>11</v>
      </c>
      <c r="O7" s="13" t="s">
        <v>8</v>
      </c>
      <c r="P7" s="13"/>
      <c r="Q7" s="13" t="s">
        <v>12</v>
      </c>
      <c r="R7" s="13" t="s">
        <v>14</v>
      </c>
      <c r="S7" s="13" t="s">
        <v>13</v>
      </c>
      <c r="T7" s="1" t="s">
        <v>3</v>
      </c>
      <c r="U7" s="1"/>
    </row>
    <row r="8" spans="1:23" ht="33.75" x14ac:dyDescent="0.5">
      <c r="A8" s="33"/>
      <c r="B8" s="62">
        <f>C8*F4/(F2*F3)</f>
        <v>1.8340236538749439</v>
      </c>
      <c r="C8" s="63">
        <f>A5*F8</f>
        <v>0.5</v>
      </c>
      <c r="D8" s="32"/>
      <c r="E8" s="32"/>
      <c r="F8" s="80">
        <v>0.1</v>
      </c>
      <c r="G8" s="63">
        <f>C8/(F8)</f>
        <v>5</v>
      </c>
      <c r="H8" s="41"/>
      <c r="I8" s="42"/>
      <c r="J8" s="12"/>
      <c r="K8" s="12"/>
      <c r="M8" s="5" t="s">
        <v>2</v>
      </c>
      <c r="N8" s="5"/>
      <c r="O8" s="5"/>
      <c r="P8" s="5"/>
      <c r="Q8" s="5"/>
      <c r="R8" s="5"/>
      <c r="S8" s="5"/>
    </row>
    <row r="9" spans="1:23" ht="33.75" x14ac:dyDescent="0.5">
      <c r="A9" s="33"/>
      <c r="B9" s="54" t="s">
        <v>19</v>
      </c>
      <c r="C9" s="32"/>
      <c r="D9" s="32"/>
      <c r="E9" s="32"/>
      <c r="F9" s="31"/>
      <c r="G9" s="43"/>
      <c r="H9" s="41"/>
      <c r="I9" s="42"/>
      <c r="J9" s="12"/>
      <c r="K9" s="83">
        <f>B14</f>
        <v>91.701182693747199</v>
      </c>
      <c r="L9" s="1" t="s">
        <v>9</v>
      </c>
      <c r="M9" s="6" t="s">
        <v>1</v>
      </c>
      <c r="N9" s="17">
        <v>2</v>
      </c>
      <c r="O9" s="14">
        <v>0.3</v>
      </c>
      <c r="P9" s="15" t="s">
        <v>9</v>
      </c>
      <c r="Q9" s="67">
        <f>(0.3/K9)*100</f>
        <v>0.32714954288201997</v>
      </c>
      <c r="R9" s="67">
        <f>Q9^2</f>
        <v>0.10702682340791463</v>
      </c>
      <c r="S9" s="67">
        <f>R9*N9</f>
        <v>0.21405364681582925</v>
      </c>
      <c r="T9" s="68"/>
      <c r="U9" s="68"/>
    </row>
    <row r="10" spans="1:23" ht="33.75" x14ac:dyDescent="0.5">
      <c r="A10" s="33"/>
      <c r="B10" s="44" t="s">
        <v>20</v>
      </c>
      <c r="C10" s="82">
        <v>50</v>
      </c>
      <c r="D10" s="32"/>
      <c r="E10" s="32"/>
      <c r="F10" s="31"/>
      <c r="G10" s="43"/>
      <c r="H10" s="41"/>
      <c r="I10" s="42"/>
      <c r="J10" s="12"/>
      <c r="K10" s="12"/>
      <c r="M10" s="6"/>
      <c r="N10" s="17"/>
      <c r="O10" s="14"/>
      <c r="P10" s="14"/>
      <c r="Q10" s="69"/>
      <c r="R10" s="69"/>
      <c r="S10" s="69"/>
      <c r="T10" s="68"/>
      <c r="U10" s="70" t="s">
        <v>6</v>
      </c>
    </row>
    <row r="11" spans="1:23" ht="33.75" x14ac:dyDescent="0.5">
      <c r="A11" s="33"/>
      <c r="B11" s="39"/>
      <c r="C11" s="32"/>
      <c r="D11" s="32"/>
      <c r="E11" s="32"/>
      <c r="F11" s="31"/>
      <c r="G11" s="43"/>
      <c r="H11" s="41"/>
      <c r="I11" s="42"/>
      <c r="M11" s="6" t="s">
        <v>35</v>
      </c>
      <c r="N11" s="17">
        <v>0</v>
      </c>
      <c r="O11" s="14">
        <v>3.0000000000000001E-3</v>
      </c>
      <c r="P11" s="15" t="s">
        <v>10</v>
      </c>
      <c r="Q11" s="69">
        <f>(0.003/1)*100</f>
        <v>0.3</v>
      </c>
      <c r="R11" s="69">
        <f>Q11^2</f>
        <v>0.09</v>
      </c>
      <c r="S11" s="69">
        <f>R11*N11</f>
        <v>0</v>
      </c>
      <c r="T11" s="68"/>
      <c r="U11" s="68"/>
    </row>
    <row r="12" spans="1:23" ht="80.25" x14ac:dyDescent="0.5">
      <c r="A12" s="33"/>
      <c r="B12" s="37" t="s">
        <v>4</v>
      </c>
      <c r="C12" s="37" t="s">
        <v>5</v>
      </c>
      <c r="D12" s="36"/>
      <c r="E12" s="37"/>
      <c r="F12" s="53" t="s">
        <v>22</v>
      </c>
      <c r="G12" s="52" t="s">
        <v>23</v>
      </c>
      <c r="H12" s="37"/>
      <c r="I12" s="33"/>
      <c r="M12" s="7">
        <v>0.5</v>
      </c>
      <c r="N12" s="17">
        <v>0</v>
      </c>
      <c r="O12" s="14">
        <v>3.0000000000000001E-3</v>
      </c>
      <c r="P12" s="15" t="s">
        <v>10</v>
      </c>
      <c r="Q12" s="69">
        <f>(0.003/M12)*100</f>
        <v>0.6</v>
      </c>
      <c r="R12" s="69">
        <f>Q12^2</f>
        <v>0.36</v>
      </c>
      <c r="S12" s="69">
        <f>R12*N12</f>
        <v>0</v>
      </c>
      <c r="T12" s="68"/>
      <c r="U12" s="68"/>
    </row>
    <row r="13" spans="1:23" ht="33.75" x14ac:dyDescent="0.5">
      <c r="A13" s="33"/>
      <c r="B13" s="38"/>
      <c r="C13" s="38"/>
      <c r="D13" s="38"/>
      <c r="E13" s="38"/>
      <c r="F13" s="38"/>
      <c r="G13" s="38"/>
      <c r="H13" s="38"/>
      <c r="I13" s="33"/>
      <c r="M13" s="6" t="s">
        <v>36</v>
      </c>
      <c r="N13" s="17">
        <v>0</v>
      </c>
      <c r="O13" s="14">
        <v>0.05</v>
      </c>
      <c r="P13" s="15" t="s">
        <v>10</v>
      </c>
      <c r="Q13" s="69">
        <f>(0.05/5)*100</f>
        <v>1</v>
      </c>
      <c r="R13" s="69">
        <f>Q13^2</f>
        <v>1</v>
      </c>
      <c r="S13" s="69">
        <f>N13*R13</f>
        <v>0</v>
      </c>
      <c r="T13" s="68"/>
      <c r="U13" s="68"/>
    </row>
    <row r="14" spans="1:23" ht="33.75" x14ac:dyDescent="0.5">
      <c r="A14" s="33"/>
      <c r="B14" s="63">
        <f>B8*C10</f>
        <v>91.701182693747199</v>
      </c>
      <c r="C14" s="63">
        <f>C8*C10</f>
        <v>25</v>
      </c>
      <c r="D14" s="32"/>
      <c r="E14" s="32"/>
      <c r="F14" s="80">
        <v>0.1</v>
      </c>
      <c r="G14" s="63">
        <f>C14/(F14)</f>
        <v>250</v>
      </c>
      <c r="H14" s="41" t="s">
        <v>0</v>
      </c>
      <c r="I14" s="33"/>
      <c r="J14" s="12"/>
      <c r="K14" s="12"/>
      <c r="M14" s="7">
        <v>4</v>
      </c>
      <c r="N14" s="17">
        <v>0</v>
      </c>
      <c r="O14" s="14">
        <v>0.05</v>
      </c>
      <c r="P14" s="15" t="s">
        <v>10</v>
      </c>
      <c r="Q14" s="69">
        <f>(0.05/M14)*100</f>
        <v>1.25</v>
      </c>
      <c r="R14" s="69">
        <f>Q14^2</f>
        <v>1.5625</v>
      </c>
      <c r="S14" s="69">
        <f>N14*R14</f>
        <v>0</v>
      </c>
      <c r="T14" s="68"/>
      <c r="U14" s="68"/>
    </row>
    <row r="15" spans="1:23" ht="33.75" x14ac:dyDescent="0.5">
      <c r="A15" s="33"/>
      <c r="B15" s="39"/>
      <c r="C15" s="32"/>
      <c r="D15" s="32"/>
      <c r="E15" s="32"/>
      <c r="F15" s="31"/>
      <c r="G15" s="43"/>
      <c r="H15" s="41"/>
      <c r="I15" s="42"/>
      <c r="J15" s="12"/>
      <c r="K15" s="12"/>
      <c r="M15" s="6"/>
      <c r="N15" s="17"/>
      <c r="O15" s="14"/>
      <c r="P15" s="15"/>
      <c r="Q15" s="69"/>
      <c r="R15" s="69"/>
      <c r="S15" s="69"/>
      <c r="T15" s="68"/>
      <c r="U15" s="68"/>
    </row>
    <row r="16" spans="1:23" ht="33.75" x14ac:dyDescent="0.5">
      <c r="A16" s="33"/>
      <c r="B16" s="45" t="s">
        <v>27</v>
      </c>
      <c r="C16" s="37"/>
      <c r="D16" s="37"/>
      <c r="E16" s="35"/>
      <c r="F16" s="35"/>
      <c r="G16" s="43"/>
      <c r="H16" s="41"/>
      <c r="I16" s="42"/>
      <c r="J16" s="12"/>
      <c r="K16" s="12"/>
      <c r="M16" s="6" t="s">
        <v>31</v>
      </c>
      <c r="N16" s="17">
        <v>2</v>
      </c>
      <c r="O16" s="14">
        <v>0.08</v>
      </c>
      <c r="P16" s="15" t="s">
        <v>10</v>
      </c>
      <c r="Q16" s="69">
        <f>(0.08/100)*100</f>
        <v>0.08</v>
      </c>
      <c r="R16" s="69">
        <f>Q16^2</f>
        <v>6.4000000000000003E-3</v>
      </c>
      <c r="S16" s="69">
        <f>N16*R16</f>
        <v>1.2800000000000001E-2</v>
      </c>
      <c r="T16" s="68"/>
      <c r="U16" s="68"/>
    </row>
    <row r="17" spans="1:21" ht="33.75" x14ac:dyDescent="0.5">
      <c r="A17" s="33"/>
      <c r="B17" s="38"/>
      <c r="C17" s="38"/>
      <c r="D17" s="38"/>
      <c r="E17" s="38"/>
      <c r="F17" s="38"/>
      <c r="G17" s="43"/>
      <c r="H17" s="41"/>
      <c r="I17" s="42"/>
      <c r="J17" s="12"/>
      <c r="K17" s="12"/>
      <c r="M17" s="6" t="s">
        <v>32</v>
      </c>
      <c r="N17" s="17">
        <v>0</v>
      </c>
      <c r="O17" s="14">
        <v>0.12</v>
      </c>
      <c r="P17" s="15" t="s">
        <v>10</v>
      </c>
      <c r="Q17" s="69">
        <f>(0.12/250)*100</f>
        <v>4.7999999999999994E-2</v>
      </c>
      <c r="R17" s="69">
        <f>Q17^2</f>
        <v>2.3039999999999996E-3</v>
      </c>
      <c r="S17" s="69">
        <f>N17*R17</f>
        <v>0</v>
      </c>
      <c r="T17" s="68"/>
      <c r="U17" s="68"/>
    </row>
    <row r="18" spans="1:21" ht="33.75" x14ac:dyDescent="0.5">
      <c r="A18" s="33"/>
      <c r="B18" s="64">
        <f>1000*A5*F8/G14</f>
        <v>2</v>
      </c>
      <c r="C18" s="46" t="s">
        <v>24</v>
      </c>
      <c r="D18" s="65">
        <f>F8</f>
        <v>0.1</v>
      </c>
      <c r="E18" s="47" t="s">
        <v>25</v>
      </c>
      <c r="F18" s="40"/>
      <c r="G18" s="66">
        <f>(B18/1000)*G14/F8</f>
        <v>5</v>
      </c>
      <c r="H18" s="41" t="s">
        <v>26</v>
      </c>
      <c r="I18" s="42"/>
      <c r="J18" s="12"/>
      <c r="K18" s="12"/>
      <c r="M18" s="6" t="s">
        <v>33</v>
      </c>
      <c r="N18" s="18">
        <v>0</v>
      </c>
      <c r="O18" s="16">
        <v>0.2</v>
      </c>
      <c r="P18" s="15" t="s">
        <v>10</v>
      </c>
      <c r="Q18" s="69">
        <f>(0.2/500)*100</f>
        <v>0.04</v>
      </c>
      <c r="R18" s="69">
        <f>Q18^2</f>
        <v>1.6000000000000001E-3</v>
      </c>
      <c r="S18" s="69">
        <f>N18*R18</f>
        <v>0</v>
      </c>
      <c r="T18" s="68"/>
      <c r="U18" s="68"/>
    </row>
    <row r="19" spans="1:21" ht="33.75" x14ac:dyDescent="0.5">
      <c r="A19" s="33"/>
      <c r="B19" s="39"/>
      <c r="C19" s="32"/>
      <c r="D19" s="32"/>
      <c r="E19" s="32"/>
      <c r="F19" s="31"/>
      <c r="G19" s="43"/>
      <c r="H19" s="41"/>
      <c r="I19" s="42"/>
      <c r="M19" s="6" t="s">
        <v>34</v>
      </c>
      <c r="N19" s="18">
        <v>0</v>
      </c>
      <c r="O19" s="16">
        <v>0.3</v>
      </c>
      <c r="P19" s="15" t="s">
        <v>10</v>
      </c>
      <c r="Q19" s="69">
        <f>(0.3/1000)*100</f>
        <v>0.03</v>
      </c>
      <c r="R19" s="69">
        <f>Q19^2</f>
        <v>8.9999999999999998E-4</v>
      </c>
      <c r="S19" s="69">
        <f>N19*R19</f>
        <v>0</v>
      </c>
      <c r="T19" s="68"/>
      <c r="U19" s="68"/>
    </row>
    <row r="20" spans="1:21" ht="28.5" x14ac:dyDescent="0.45">
      <c r="M20" s="6"/>
      <c r="N20" s="8"/>
      <c r="O20" s="8"/>
      <c r="P20" s="8"/>
      <c r="Q20" s="69"/>
      <c r="R20" s="69"/>
      <c r="S20" s="69"/>
      <c r="T20" s="68"/>
      <c r="U20" s="68"/>
    </row>
    <row r="21" spans="1:21" ht="28.5" x14ac:dyDescent="0.45">
      <c r="M21" s="6"/>
      <c r="N21" s="6"/>
      <c r="O21" s="6"/>
      <c r="P21" s="6"/>
      <c r="Q21" s="69"/>
      <c r="R21" s="69"/>
      <c r="S21" s="71">
        <f>SUM(S9:S19)</f>
        <v>0.22685364681582926</v>
      </c>
      <c r="T21" s="68"/>
      <c r="U21" s="68"/>
    </row>
    <row r="22" spans="1:21" ht="33.75" x14ac:dyDescent="0.5">
      <c r="M22" s="6"/>
      <c r="N22" s="6"/>
      <c r="O22" s="6"/>
      <c r="P22" s="6"/>
      <c r="Q22" s="69"/>
      <c r="R22" s="69"/>
      <c r="S22" s="72">
        <f>SQRT(S21)</f>
        <v>0.47629155652376337</v>
      </c>
      <c r="T22" s="73" t="s">
        <v>7</v>
      </c>
      <c r="U22" s="68"/>
    </row>
    <row r="23" spans="1:21" ht="28.5" x14ac:dyDescent="0.45">
      <c r="M23" s="3"/>
      <c r="N23" s="3"/>
      <c r="O23" s="3"/>
      <c r="P23" s="3"/>
      <c r="Q23" s="74"/>
      <c r="R23" s="74"/>
      <c r="S23" s="74"/>
      <c r="T23" s="68"/>
      <c r="U23" s="68"/>
    </row>
    <row r="24" spans="1:21" ht="28.5" x14ac:dyDescent="0.45">
      <c r="M24" s="3"/>
      <c r="N24" s="3"/>
      <c r="O24" s="3"/>
      <c r="P24" s="3"/>
      <c r="Q24" s="74"/>
      <c r="R24" s="75">
        <v>5</v>
      </c>
      <c r="S24" s="76" t="s">
        <v>30</v>
      </c>
      <c r="T24" s="77">
        <f>R24*S22/100</f>
        <v>2.381457782618817E-2</v>
      </c>
      <c r="U24" s="78" t="s">
        <v>0</v>
      </c>
    </row>
    <row r="25" spans="1:21" ht="28.5" x14ac:dyDescent="0.45">
      <c r="M25" s="3" t="s">
        <v>3</v>
      </c>
      <c r="R25" s="3"/>
      <c r="S25" s="4"/>
    </row>
    <row r="36" spans="2:15" ht="28.5" x14ac:dyDescent="0.45">
      <c r="L36" s="22"/>
      <c r="M36" s="24"/>
      <c r="N36" s="22"/>
      <c r="O36" s="20"/>
    </row>
    <row r="37" spans="2:15" x14ac:dyDescent="0.25">
      <c r="L37" s="23"/>
      <c r="M37" s="25"/>
      <c r="N37" s="23"/>
      <c r="O37" s="23"/>
    </row>
    <row r="38" spans="2:15" ht="28.5" x14ac:dyDescent="0.45">
      <c r="L38" s="19"/>
      <c r="M38" s="24"/>
      <c r="N38" s="22"/>
      <c r="O38" s="20"/>
    </row>
    <row r="39" spans="2:15" ht="28.5" x14ac:dyDescent="0.45">
      <c r="L39" s="21"/>
      <c r="M39" s="24"/>
      <c r="N39" s="21"/>
      <c r="O39" s="20"/>
    </row>
    <row r="41" spans="2:15" ht="28.5" x14ac:dyDescent="0.45">
      <c r="B41" s="3"/>
      <c r="G41" s="3"/>
      <c r="H41" s="3"/>
    </row>
    <row r="42" spans="2:15" ht="28.5" x14ac:dyDescent="0.45">
      <c r="B42" s="3"/>
      <c r="C42" s="3"/>
      <c r="D42" s="3"/>
      <c r="E42" s="3"/>
      <c r="F42" s="3"/>
      <c r="G42" s="3"/>
      <c r="H42" s="3"/>
    </row>
  </sheetData>
  <pageMargins left="0.25" right="0.25" top="0.75" bottom="0.75" header="0.3" footer="0.3"/>
  <pageSetup scale="5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Loyola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Windows User</cp:lastModifiedBy>
  <cp:lastPrinted>2019-08-29T19:28:06Z</cp:lastPrinted>
  <dcterms:created xsi:type="dcterms:W3CDTF">2018-09-29T12:44:22Z</dcterms:created>
  <dcterms:modified xsi:type="dcterms:W3CDTF">2020-02-20T17:31:11Z</dcterms:modified>
</cp:coreProperties>
</file>